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2A22E664-9AD9-45A2-81E6-427A630E5F1E}"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01" i="12" l="1"/>
  <c r="AL502" i="12"/>
  <c r="AL503" i="12"/>
  <c r="AL504" i="12"/>
  <c r="AL505" i="12"/>
  <c r="AL506" i="12"/>
  <c r="AL507" i="12"/>
  <c r="AL508" i="12"/>
  <c r="AL509" i="12"/>
  <c r="AL510" i="12"/>
  <c r="AL511" i="12"/>
  <c r="AL512" i="12"/>
  <c r="AL513" i="12"/>
  <c r="AL514" i="12"/>
  <c r="AL515" i="12"/>
  <c r="AL516" i="12"/>
  <c r="AL517" i="12"/>
  <c r="AL518" i="12"/>
  <c r="AL519" i="12"/>
  <c r="AL520" i="12"/>
  <c r="AL521" i="12"/>
  <c r="C4" i="3" l="1"/>
  <c r="C3" i="3"/>
  <c r="C2" i="3"/>
  <c r="C4" i="2"/>
  <c r="C3" i="2"/>
  <c r="C2" i="2"/>
  <c r="C5" i="4"/>
  <c r="C4" i="4"/>
  <c r="C3" i="4"/>
  <c r="C2" i="4"/>
  <c r="U2" i="3"/>
  <c r="D4" i="3" s="1"/>
  <c r="U2" i="2"/>
  <c r="D4" i="2" s="1"/>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C5" i="3" l="1"/>
  <c r="C5" i="2"/>
  <c r="D4" i="4"/>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11" i="1"/>
  <c r="B94" i="1"/>
  <c r="B103" i="1"/>
  <c r="B61" i="1"/>
  <c r="B112" i="1"/>
  <c r="B113" i="1"/>
  <c r="B92" i="1"/>
  <c r="B114" i="1"/>
  <c r="B115" i="1"/>
  <c r="B116" i="1"/>
  <c r="B117" i="1"/>
  <c r="B118" i="1"/>
  <c r="B119" i="1"/>
  <c r="B57" i="1"/>
  <c r="B97" i="1"/>
  <c r="B64" i="1"/>
  <c r="B63" i="1"/>
  <c r="B60" i="1"/>
  <c r="B56" i="1"/>
  <c r="B62" i="1"/>
  <c r="B66" i="1"/>
  <c r="B70" i="1"/>
  <c r="B107" i="1"/>
  <c r="B69" i="1"/>
  <c r="B77" i="1"/>
  <c r="B95" i="1"/>
  <c r="B74" i="1"/>
  <c r="B73" i="1"/>
  <c r="B120" i="1"/>
  <c r="B121" i="1"/>
  <c r="B122" i="1"/>
  <c r="B123" i="1"/>
  <c r="B124" i="1"/>
  <c r="B125" i="1"/>
  <c r="B126" i="1"/>
  <c r="B127" i="1"/>
  <c r="B128" i="1"/>
  <c r="B59" i="1"/>
  <c r="B58" i="1"/>
  <c r="B102" i="1"/>
  <c r="B129" i="1"/>
  <c r="B105" i="1"/>
  <c r="B130" i="1"/>
  <c r="B55" i="1"/>
  <c r="B131" i="1"/>
  <c r="B86" i="1"/>
  <c r="B132" i="1"/>
  <c r="B81" i="1"/>
  <c r="B75" i="1"/>
  <c r="B133" i="1"/>
  <c r="B93" i="1"/>
  <c r="B134" i="1"/>
  <c r="B84" i="1"/>
  <c r="B85" i="1"/>
  <c r="B135" i="1"/>
  <c r="B136" i="1"/>
  <c r="B137" i="1"/>
  <c r="B138" i="1"/>
  <c r="B139" i="1"/>
  <c r="B98" i="1"/>
  <c r="B140" i="1"/>
  <c r="B141" i="1"/>
  <c r="B142" i="1"/>
  <c r="B79" i="1"/>
  <c r="B143" i="1"/>
  <c r="B71" i="1"/>
  <c r="B67" i="1"/>
  <c r="B144" i="1"/>
  <c r="B145" i="1"/>
  <c r="B146" i="1"/>
  <c r="B147" i="1"/>
  <c r="B148" i="1"/>
  <c r="B149" i="1"/>
  <c r="B150" i="1"/>
  <c r="B151" i="1"/>
  <c r="B152" i="1"/>
  <c r="B89" i="1"/>
  <c r="B153" i="1"/>
  <c r="B72" i="1"/>
  <c r="B154" i="1"/>
  <c r="B100" i="1"/>
  <c r="B109" i="1"/>
  <c r="B110" i="1"/>
  <c r="B88" i="1"/>
  <c r="B155" i="1"/>
  <c r="B101" i="1"/>
  <c r="B104" i="1"/>
  <c r="B156" i="1"/>
  <c r="B157" i="1"/>
  <c r="B96" i="1"/>
  <c r="B158" i="1"/>
  <c r="B159" i="1"/>
  <c r="B160" i="1"/>
  <c r="B161" i="1"/>
  <c r="B162" i="1"/>
  <c r="B163" i="1"/>
  <c r="B164" i="1"/>
  <c r="B165" i="1"/>
  <c r="B166" i="1"/>
  <c r="B167" i="1"/>
  <c r="B168" i="1"/>
  <c r="B169" i="1"/>
  <c r="B170" i="1"/>
  <c r="B171" i="1"/>
  <c r="B108" i="1"/>
  <c r="B172" i="1"/>
  <c r="B173" i="1"/>
  <c r="B174" i="1"/>
  <c r="B175" i="1"/>
  <c r="B176" i="1"/>
  <c r="B177" i="1"/>
  <c r="B178" i="1"/>
  <c r="B179" i="1"/>
  <c r="B180" i="1"/>
  <c r="B181" i="1"/>
  <c r="B182" i="1"/>
  <c r="B183" i="1"/>
  <c r="B184" i="1"/>
  <c r="B185" i="1"/>
  <c r="B186" i="1"/>
  <c r="B187" i="1"/>
  <c r="B188" i="1"/>
  <c r="B189" i="1"/>
  <c r="B190" i="1"/>
  <c r="B191" i="1"/>
  <c r="B192" i="1"/>
  <c r="B193" i="1"/>
  <c r="B194" i="1"/>
  <c r="B195" i="1"/>
  <c r="B99" i="1"/>
  <c r="B196" i="1"/>
  <c r="B90" i="1"/>
  <c r="B197" i="1"/>
  <c r="B198" i="1"/>
  <c r="B199" i="1"/>
  <c r="B200" i="1"/>
  <c r="B201" i="1"/>
  <c r="B202" i="1"/>
  <c r="B80" i="1"/>
  <c r="B83" i="1"/>
  <c r="B203" i="1"/>
  <c r="B78" i="1"/>
  <c r="B204" i="1"/>
  <c r="B65" i="1"/>
  <c r="B205" i="1"/>
  <c r="B206" i="1"/>
  <c r="B76" i="1"/>
  <c r="B91" i="1"/>
  <c r="B207" i="1"/>
  <c r="B208" i="1"/>
  <c r="B87" i="1"/>
  <c r="B209" i="1"/>
  <c r="B210" i="1"/>
  <c r="B211" i="1"/>
  <c r="B212" i="1"/>
  <c r="B213" i="1"/>
  <c r="B214" i="1"/>
  <c r="B215" i="1"/>
  <c r="B82"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C8" i="3"/>
  <c r="C9" i="3"/>
  <c r="C31" i="3"/>
  <c r="C30" i="3"/>
  <c r="C10" i="3"/>
  <c r="C11" i="3"/>
  <c r="C12" i="3"/>
  <c r="C33" i="3"/>
  <c r="C13" i="3"/>
  <c r="C14" i="3"/>
  <c r="C15" i="3"/>
  <c r="C16" i="3"/>
  <c r="C17" i="3"/>
  <c r="C18" i="3"/>
  <c r="C32" i="3"/>
  <c r="C19" i="3"/>
  <c r="C34" i="3"/>
  <c r="C20" i="3"/>
  <c r="C21" i="3"/>
  <c r="C29" i="3"/>
  <c r="C22" i="3"/>
  <c r="C23" i="3"/>
  <c r="C24" i="3"/>
  <c r="C25" i="3"/>
  <c r="C26" i="3"/>
  <c r="C27" i="3"/>
  <c r="C28" i="3"/>
  <c r="C36" i="3"/>
  <c r="C37" i="3"/>
  <c r="C38" i="3"/>
  <c r="C39" i="3"/>
  <c r="C40" i="3"/>
  <c r="C41" i="3"/>
  <c r="C35" i="3"/>
  <c r="C8" i="2"/>
  <c r="C9" i="2"/>
  <c r="C10" i="2"/>
  <c r="C11" i="2"/>
  <c r="C12" i="2"/>
  <c r="C13" i="2"/>
  <c r="C14" i="2"/>
  <c r="C55" i="2"/>
  <c r="C56" i="2"/>
  <c r="D56" i="2" s="1"/>
  <c r="E56" i="2" s="1"/>
  <c r="C40" i="2"/>
  <c r="C15" i="2"/>
  <c r="D15" i="2" s="1"/>
  <c r="E15" i="2" s="1"/>
  <c r="C41" i="2"/>
  <c r="C16" i="2"/>
  <c r="C17" i="2"/>
  <c r="C18" i="2"/>
  <c r="D18" i="2" s="1"/>
  <c r="E18" i="2" s="1"/>
  <c r="C19" i="2"/>
  <c r="D19" i="2" s="1"/>
  <c r="E19" i="2" s="1"/>
  <c r="C42" i="2"/>
  <c r="C43" i="2"/>
  <c r="C20" i="2"/>
  <c r="C21" i="2"/>
  <c r="D21" i="2" s="1"/>
  <c r="E21" i="2" s="1"/>
  <c r="C47" i="2"/>
  <c r="C22" i="2"/>
  <c r="D22" i="2" s="1"/>
  <c r="E22" i="2" s="1"/>
  <c r="C23" i="2"/>
  <c r="C58" i="2"/>
  <c r="D58" i="2" s="1"/>
  <c r="E58" i="2" s="1"/>
  <c r="C59" i="2"/>
  <c r="C24" i="2"/>
  <c r="D24" i="2" s="1"/>
  <c r="E24" i="2" s="1"/>
  <c r="C25" i="2"/>
  <c r="C26" i="2"/>
  <c r="D26" i="2" s="1"/>
  <c r="E26" i="2" s="1"/>
  <c r="C27" i="2"/>
  <c r="C28" i="2"/>
  <c r="C49" i="2"/>
  <c r="D49" i="2" s="1"/>
  <c r="E49" i="2" s="1"/>
  <c r="C29" i="2"/>
  <c r="C45" i="2"/>
  <c r="D45" i="2" s="1"/>
  <c r="E45" i="2" s="1"/>
  <c r="C60" i="2"/>
  <c r="D60" i="2" s="1"/>
  <c r="E60" i="2" s="1"/>
  <c r="C48" i="2"/>
  <c r="D48" i="2" s="1"/>
  <c r="E48" i="2" s="1"/>
  <c r="C30" i="2"/>
  <c r="C31" i="2"/>
  <c r="C32" i="2"/>
  <c r="D32" i="2" s="1"/>
  <c r="E32" i="2" s="1"/>
  <c r="C33" i="2"/>
  <c r="C44" i="2"/>
  <c r="C34" i="2"/>
  <c r="C50" i="2"/>
  <c r="D50" i="2" s="1"/>
  <c r="E50" i="2" s="1"/>
  <c r="C46" i="2"/>
  <c r="C51" i="2"/>
  <c r="C52" i="2"/>
  <c r="D52" i="2" s="1"/>
  <c r="E52" i="2" s="1"/>
  <c r="C53" i="2"/>
  <c r="D53" i="2" s="1"/>
  <c r="E53" i="2" s="1"/>
  <c r="C35" i="2"/>
  <c r="C57" i="2"/>
  <c r="D57" i="2" s="1"/>
  <c r="E57" i="2" s="1"/>
  <c r="C36" i="2"/>
  <c r="C54" i="2"/>
  <c r="D54" i="2" s="1"/>
  <c r="E54" i="2" s="1"/>
  <c r="C37" i="2"/>
  <c r="C38" i="2"/>
  <c r="C39" i="2"/>
  <c r="D39" i="2" s="1"/>
  <c r="E39" i="2" s="1"/>
  <c r="C61" i="2"/>
  <c r="D61" i="2" s="1"/>
  <c r="E61" i="2" s="1"/>
  <c r="C62" i="2"/>
  <c r="D62" i="2" s="1"/>
  <c r="E62" i="2" s="1"/>
  <c r="C63" i="2"/>
  <c r="C64" i="2"/>
  <c r="D64" i="2" s="1"/>
  <c r="E64" i="2" s="1"/>
  <c r="C7" i="2"/>
  <c r="C101" i="4"/>
  <c r="D101" i="4" s="1"/>
  <c r="E101" i="4" s="1"/>
  <c r="C102" i="4"/>
  <c r="C103" i="4"/>
  <c r="D103" i="4" s="1"/>
  <c r="E103" i="4" s="1"/>
  <c r="C104" i="4"/>
  <c r="D104" i="4" s="1"/>
  <c r="E104" i="4" s="1"/>
  <c r="C105" i="4"/>
  <c r="D105" i="4" s="1"/>
  <c r="E105" i="4" s="1"/>
  <c r="C106" i="4"/>
  <c r="C107" i="4"/>
  <c r="D107" i="4" s="1"/>
  <c r="E107" i="4" s="1"/>
  <c r="C7" i="4"/>
  <c r="D7" i="4" s="1"/>
  <c r="E7" i="4" s="1"/>
  <c r="C8" i="4"/>
  <c r="C9" i="4"/>
  <c r="D9" i="4" s="1"/>
  <c r="E9" i="4" s="1"/>
  <c r="C10" i="4"/>
  <c r="C11" i="4"/>
  <c r="C12" i="4"/>
  <c r="C13" i="4"/>
  <c r="C14" i="4"/>
  <c r="C15" i="4"/>
  <c r="C16" i="4"/>
  <c r="C17" i="4"/>
  <c r="C18" i="4"/>
  <c r="C19" i="4"/>
  <c r="C20" i="4"/>
  <c r="C21" i="4"/>
  <c r="C22" i="4"/>
  <c r="C78" i="4"/>
  <c r="D78" i="4" s="1"/>
  <c r="E78" i="4" s="1"/>
  <c r="C73" i="4"/>
  <c r="C23" i="4"/>
  <c r="C24" i="4"/>
  <c r="C25" i="4"/>
  <c r="C26" i="4"/>
  <c r="C27" i="4"/>
  <c r="C28" i="4"/>
  <c r="C29" i="4"/>
  <c r="C77" i="4"/>
  <c r="C87" i="4"/>
  <c r="D87" i="4" s="1"/>
  <c r="E87" i="4" s="1"/>
  <c r="C30" i="4"/>
  <c r="C31" i="4"/>
  <c r="C32" i="4"/>
  <c r="C79" i="4"/>
  <c r="C74" i="4"/>
  <c r="D74" i="4" s="1"/>
  <c r="E74" i="4" s="1"/>
  <c r="C91" i="4"/>
  <c r="D91" i="4" s="1"/>
  <c r="E91" i="4" s="1"/>
  <c r="C92" i="4"/>
  <c r="D92" i="4" s="1"/>
  <c r="E92" i="4" s="1"/>
  <c r="C33" i="4"/>
  <c r="C34" i="4"/>
  <c r="C80" i="4"/>
  <c r="D80" i="4" s="1"/>
  <c r="E80" i="4" s="1"/>
  <c r="C88" i="4"/>
  <c r="D88" i="4" s="1"/>
  <c r="E88" i="4" s="1"/>
  <c r="C89" i="4"/>
  <c r="D89" i="4" s="1"/>
  <c r="E89" i="4" s="1"/>
  <c r="C35" i="4"/>
  <c r="C93" i="4"/>
  <c r="D93" i="4" s="1"/>
  <c r="E93" i="4" s="1"/>
  <c r="C98" i="4"/>
  <c r="C99" i="4"/>
  <c r="D99" i="4" s="1"/>
  <c r="E99" i="4" s="1"/>
  <c r="C36" i="4"/>
  <c r="C96" i="4"/>
  <c r="D96" i="4" s="1"/>
  <c r="E96" i="4" s="1"/>
  <c r="C94" i="4"/>
  <c r="C95" i="4"/>
  <c r="D95" i="4" s="1"/>
  <c r="E95" i="4" s="1"/>
  <c r="C97" i="4"/>
  <c r="D97" i="4" s="1"/>
  <c r="E97" i="4" s="1"/>
  <c r="C81" i="4"/>
  <c r="D81" i="4" s="1"/>
  <c r="E81" i="4" s="1"/>
  <c r="C37" i="4"/>
  <c r="D37" i="4" s="1"/>
  <c r="E37" i="4" s="1"/>
  <c r="C82" i="4"/>
  <c r="D82" i="4" s="1"/>
  <c r="E82" i="4" s="1"/>
  <c r="C83" i="4"/>
  <c r="C75" i="4"/>
  <c r="D75" i="4" s="1"/>
  <c r="E75" i="4" s="1"/>
  <c r="C38" i="4"/>
  <c r="D38" i="4" s="1"/>
  <c r="E38" i="4" s="1"/>
  <c r="C76" i="4"/>
  <c r="D76" i="4" s="1"/>
  <c r="E76" i="4" s="1"/>
  <c r="C39" i="4"/>
  <c r="C90" i="4"/>
  <c r="C40" i="4"/>
  <c r="C41" i="4"/>
  <c r="C86" i="4"/>
  <c r="C84" i="4"/>
  <c r="D84" i="4" s="1"/>
  <c r="E84" i="4" s="1"/>
  <c r="C42" i="4"/>
  <c r="C43" i="4"/>
  <c r="D43" i="4" s="1"/>
  <c r="E43" i="4" s="1"/>
  <c r="C44" i="4"/>
  <c r="C45" i="4"/>
  <c r="C85" i="4"/>
  <c r="C46" i="4"/>
  <c r="C47" i="4"/>
  <c r="C48" i="4"/>
  <c r="C49" i="4"/>
  <c r="C50" i="4"/>
  <c r="D50" i="4" s="1"/>
  <c r="E50" i="4" s="1"/>
  <c r="C51" i="4"/>
  <c r="C52" i="4"/>
  <c r="D52" i="4" s="1"/>
  <c r="E52" i="4" s="1"/>
  <c r="C53" i="4"/>
  <c r="C54" i="4"/>
  <c r="D54" i="4" s="1"/>
  <c r="E54" i="4" s="1"/>
  <c r="C55" i="4"/>
  <c r="C56" i="4"/>
  <c r="C57" i="4"/>
  <c r="C58" i="4"/>
  <c r="D58" i="4" s="1"/>
  <c r="E58" i="4" s="1"/>
  <c r="C59" i="4"/>
  <c r="D59" i="4" s="1"/>
  <c r="E59" i="4" s="1"/>
  <c r="C60" i="4"/>
  <c r="C61" i="4"/>
  <c r="C62" i="4"/>
  <c r="C63" i="4"/>
  <c r="C64" i="4"/>
  <c r="C65" i="4"/>
  <c r="C66" i="4"/>
  <c r="C67" i="4"/>
  <c r="C68" i="4"/>
  <c r="C69" i="4"/>
  <c r="C70" i="4"/>
  <c r="C71" i="4"/>
  <c r="D71" i="4" s="1"/>
  <c r="E71" i="4" s="1"/>
  <c r="C72" i="4"/>
  <c r="D72" i="4" s="1"/>
  <c r="E72" i="4" s="1"/>
  <c r="C108" i="4"/>
  <c r="D108" i="4" s="1"/>
  <c r="E108" i="4" s="1"/>
  <c r="C109" i="4"/>
  <c r="D109" i="4" s="1"/>
  <c r="E109" i="4" s="1"/>
  <c r="C110" i="4"/>
  <c r="C111" i="4"/>
  <c r="D111" i="4" s="1"/>
  <c r="E111" i="4" s="1"/>
  <c r="C112" i="4"/>
  <c r="D112" i="4" s="1"/>
  <c r="E112" i="4" s="1"/>
  <c r="C113" i="4"/>
  <c r="D113" i="4" s="1"/>
  <c r="E113" i="4" s="1"/>
  <c r="C114" i="4"/>
  <c r="C115" i="4"/>
  <c r="D115" i="4" s="1"/>
  <c r="E115" i="4" s="1"/>
  <c r="C116" i="4"/>
  <c r="D116" i="4" s="1"/>
  <c r="E116" i="4" s="1"/>
  <c r="C117" i="4"/>
  <c r="D117" i="4" s="1"/>
  <c r="E117" i="4" s="1"/>
  <c r="C118" i="4"/>
  <c r="C119" i="4"/>
  <c r="D119" i="4" s="1"/>
  <c r="E119" i="4" s="1"/>
  <c r="C120" i="4"/>
  <c r="D120" i="4" s="1"/>
  <c r="E120" i="4" s="1"/>
  <c r="C121" i="4"/>
  <c r="D121" i="4" s="1"/>
  <c r="E121" i="4" s="1"/>
  <c r="C122" i="4"/>
  <c r="C123" i="4"/>
  <c r="D123" i="4" s="1"/>
  <c r="E123" i="4" s="1"/>
  <c r="C100" i="4"/>
  <c r="D100" i="4" s="1"/>
  <c r="E100" i="4" s="1"/>
  <c r="AL4" i="16"/>
  <c r="AM19" i="12"/>
  <c r="AM20" i="12"/>
  <c r="AM21" i="12"/>
  <c r="AM22" i="12"/>
  <c r="AM23" i="12"/>
  <c r="AM24" i="12"/>
  <c r="AM25" i="12"/>
  <c r="AM26" i="12"/>
  <c r="AM27" i="12"/>
  <c r="AM28" i="12"/>
  <c r="AM29" i="12"/>
  <c r="AM30" i="12"/>
  <c r="AM31" i="12"/>
  <c r="AM32" i="12"/>
  <c r="AM33" i="12"/>
  <c r="AM34" i="12"/>
  <c r="AM35" i="12"/>
  <c r="E2" i="3" l="1"/>
  <c r="E2" i="2"/>
  <c r="D68" i="4"/>
  <c r="E68" i="4" s="1"/>
  <c r="D45" i="4"/>
  <c r="E45" i="4" s="1"/>
  <c r="D90" i="4"/>
  <c r="E90" i="4" s="1"/>
  <c r="D29" i="4"/>
  <c r="E29" i="4" s="1"/>
  <c r="D15" i="4"/>
  <c r="E15" i="4" s="1"/>
  <c r="D60" i="4"/>
  <c r="E60" i="4" s="1"/>
  <c r="D118" i="4"/>
  <c r="E118" i="4" s="1"/>
  <c r="D110" i="4"/>
  <c r="E110" i="4" s="1"/>
  <c r="D67" i="4"/>
  <c r="E67" i="4" s="1"/>
  <c r="D51" i="4"/>
  <c r="E51" i="4" s="1"/>
  <c r="D44" i="4"/>
  <c r="E44" i="4" s="1"/>
  <c r="D39" i="4"/>
  <c r="E39" i="4" s="1"/>
  <c r="D35" i="4"/>
  <c r="E35" i="4" s="1"/>
  <c r="D28" i="4"/>
  <c r="E28" i="4" s="1"/>
  <c r="D22" i="4"/>
  <c r="E22" i="4" s="1"/>
  <c r="D14" i="4"/>
  <c r="D66" i="4"/>
  <c r="E66" i="4" s="1"/>
  <c r="D79" i="4"/>
  <c r="E79" i="4" s="1"/>
  <c r="D27" i="4"/>
  <c r="E27" i="4" s="1"/>
  <c r="D21" i="4"/>
  <c r="E21" i="4" s="1"/>
  <c r="D13" i="4"/>
  <c r="E13" i="4" s="1"/>
  <c r="D106" i="4"/>
  <c r="E106" i="4" s="1"/>
  <c r="D65" i="4"/>
  <c r="E65" i="4" s="1"/>
  <c r="D57" i="4"/>
  <c r="E57" i="4" s="1"/>
  <c r="D49" i="4"/>
  <c r="E49" i="4" s="1"/>
  <c r="D42" i="4"/>
  <c r="E42" i="4" s="1"/>
  <c r="D94" i="4"/>
  <c r="E94" i="4" s="1"/>
  <c r="D32" i="4"/>
  <c r="E32" i="4" s="1"/>
  <c r="D26" i="4"/>
  <c r="E26" i="4" s="1"/>
  <c r="D20" i="4"/>
  <c r="E20" i="4" s="1"/>
  <c r="D12" i="4"/>
  <c r="E12" i="4" s="1"/>
  <c r="D64" i="4"/>
  <c r="E64" i="4" s="1"/>
  <c r="D48" i="4"/>
  <c r="E48" i="4" s="1"/>
  <c r="D31" i="4"/>
  <c r="E31" i="4" s="1"/>
  <c r="D25" i="4"/>
  <c r="E25" i="4" s="1"/>
  <c r="D19" i="4"/>
  <c r="E19" i="4" s="1"/>
  <c r="D11" i="4"/>
  <c r="E11" i="4" s="1"/>
  <c r="D56" i="4"/>
  <c r="E56" i="4" s="1"/>
  <c r="D122" i="4"/>
  <c r="E122" i="4" s="1"/>
  <c r="D114" i="4"/>
  <c r="E114" i="4" s="1"/>
  <c r="D63" i="4"/>
  <c r="E63" i="4" s="1"/>
  <c r="D55" i="4"/>
  <c r="E55" i="4" s="1"/>
  <c r="D47" i="4"/>
  <c r="E47" i="4" s="1"/>
  <c r="D86" i="4"/>
  <c r="E86" i="4" s="1"/>
  <c r="D83" i="4"/>
  <c r="E83" i="4" s="1"/>
  <c r="D36" i="4"/>
  <c r="E36" i="4" s="1"/>
  <c r="D34" i="4"/>
  <c r="E34" i="4" s="1"/>
  <c r="D30" i="4"/>
  <c r="E30" i="4" s="1"/>
  <c r="D24" i="4"/>
  <c r="E24" i="4" s="1"/>
  <c r="D18" i="4"/>
  <c r="E18" i="4" s="1"/>
  <c r="D10" i="4"/>
  <c r="E10" i="4" s="1"/>
  <c r="D70" i="4"/>
  <c r="E70" i="4" s="1"/>
  <c r="D62" i="4"/>
  <c r="E62" i="4" s="1"/>
  <c r="D46" i="4"/>
  <c r="E46" i="4" s="1"/>
  <c r="D41" i="4"/>
  <c r="E41" i="4" s="1"/>
  <c r="D33" i="4"/>
  <c r="E33" i="4" s="1"/>
  <c r="D23" i="4"/>
  <c r="E23" i="4" s="1"/>
  <c r="D17" i="4"/>
  <c r="E17" i="4" s="1"/>
  <c r="D102" i="4"/>
  <c r="E102" i="4" s="1"/>
  <c r="D69" i="4"/>
  <c r="E69" i="4" s="1"/>
  <c r="D61" i="4"/>
  <c r="E61" i="4" s="1"/>
  <c r="D53" i="4"/>
  <c r="E53" i="4" s="1"/>
  <c r="D85" i="4"/>
  <c r="E85" i="4" s="1"/>
  <c r="D40" i="4"/>
  <c r="E40" i="4" s="1"/>
  <c r="D98" i="4"/>
  <c r="E98" i="4" s="1"/>
  <c r="D77" i="4"/>
  <c r="E77" i="4" s="1"/>
  <c r="D73" i="4"/>
  <c r="E73" i="4" s="1"/>
  <c r="D16" i="4"/>
  <c r="E16" i="4" s="1"/>
  <c r="D8" i="4"/>
  <c r="E8" i="4" s="1"/>
  <c r="D37" i="2"/>
  <c r="E37" i="2" s="1"/>
  <c r="D46" i="2"/>
  <c r="E46" i="2" s="1"/>
  <c r="D25" i="2"/>
  <c r="E25" i="2" s="1"/>
  <c r="D20" i="2"/>
  <c r="E20" i="2" s="1"/>
  <c r="D10" i="2"/>
  <c r="E10" i="2" s="1"/>
  <c r="D7" i="2"/>
  <c r="D9" i="2"/>
  <c r="E9" i="2" s="1"/>
  <c r="D34" i="2"/>
  <c r="E34" i="2" s="1"/>
  <c r="D42" i="2"/>
  <c r="E42" i="2" s="1"/>
  <c r="D8" i="2"/>
  <c r="E8" i="2" s="1"/>
  <c r="D29" i="2"/>
  <c r="E29" i="2" s="1"/>
  <c r="D35" i="2"/>
  <c r="E35" i="2" s="1"/>
  <c r="D33" i="2"/>
  <c r="E33" i="2" s="1"/>
  <c r="D14" i="2"/>
  <c r="E14" i="2" s="1"/>
  <c r="D28" i="2"/>
  <c r="E28" i="2" s="1"/>
  <c r="D13" i="2"/>
  <c r="E13" i="2" s="1"/>
  <c r="D31" i="2"/>
  <c r="E31" i="2" s="1"/>
  <c r="D16" i="2"/>
  <c r="E16" i="2" s="1"/>
  <c r="D12" i="2"/>
  <c r="E12" i="2" s="1"/>
  <c r="D38" i="2"/>
  <c r="E38" i="2" s="1"/>
  <c r="D41" i="2"/>
  <c r="E41" i="2" s="1"/>
  <c r="D38" i="3"/>
  <c r="E38" i="3" s="1"/>
  <c r="D23" i="3"/>
  <c r="E23" i="3" s="1"/>
  <c r="D18" i="3"/>
  <c r="E18" i="3" s="1"/>
  <c r="D11" i="3"/>
  <c r="E11" i="3" s="1"/>
  <c r="D39" i="3"/>
  <c r="E39" i="3" s="1"/>
  <c r="D37" i="3"/>
  <c r="E37" i="3" s="1"/>
  <c r="D22" i="3"/>
  <c r="E22" i="3" s="1"/>
  <c r="D17" i="3"/>
  <c r="E17" i="3" s="1"/>
  <c r="D10" i="3"/>
  <c r="E10" i="3" s="1"/>
  <c r="D40" i="3"/>
  <c r="E40" i="3" s="1"/>
  <c r="D36" i="3"/>
  <c r="E36" i="3" s="1"/>
  <c r="D29" i="3"/>
  <c r="E29" i="3" s="1"/>
  <c r="D16" i="3"/>
  <c r="E16" i="3" s="1"/>
  <c r="D30" i="3"/>
  <c r="E30" i="3" s="1"/>
  <c r="D41" i="3"/>
  <c r="E41" i="3" s="1"/>
  <c r="D28" i="3"/>
  <c r="E28" i="3" s="1"/>
  <c r="D21" i="3"/>
  <c r="E21" i="3" s="1"/>
  <c r="D15" i="3"/>
  <c r="D31" i="3"/>
  <c r="E31" i="3" s="1"/>
  <c r="D35" i="3"/>
  <c r="E35" i="3" s="1"/>
  <c r="D27" i="3"/>
  <c r="E27" i="3" s="1"/>
  <c r="D20" i="3"/>
  <c r="E20" i="3" s="1"/>
  <c r="D14" i="3"/>
  <c r="E14" i="3" s="1"/>
  <c r="D9" i="3"/>
  <c r="E9" i="3" s="1"/>
  <c r="D26" i="3"/>
  <c r="E26" i="3" s="1"/>
  <c r="D34" i="3"/>
  <c r="E34" i="3" s="1"/>
  <c r="D13" i="3"/>
  <c r="E13" i="3" s="1"/>
  <c r="D8" i="3"/>
  <c r="E8" i="3" s="1"/>
  <c r="D25" i="3"/>
  <c r="E25" i="3" s="1"/>
  <c r="D19" i="3"/>
  <c r="E19" i="3" s="1"/>
  <c r="D33" i="3"/>
  <c r="E33" i="3" s="1"/>
  <c r="D7" i="3"/>
  <c r="D24" i="3"/>
  <c r="E24" i="3" s="1"/>
  <c r="D32" i="3"/>
  <c r="E32" i="3" s="1"/>
  <c r="D12" i="3"/>
  <c r="E12" i="3" s="1"/>
  <c r="D43" i="2"/>
  <c r="E43" i="2" s="1"/>
  <c r="D40" i="2"/>
  <c r="E40" i="2" s="1"/>
  <c r="D59" i="2"/>
  <c r="E59" i="2" s="1"/>
  <c r="D36" i="2"/>
  <c r="E36" i="2" s="1"/>
  <c r="D63" i="2"/>
  <c r="E63" i="2" s="1"/>
  <c r="D44" i="2"/>
  <c r="E44" i="2" s="1"/>
  <c r="D55" i="2"/>
  <c r="E55" i="2" s="1"/>
  <c r="D23" i="2"/>
  <c r="E23" i="2" s="1"/>
  <c r="D17" i="2"/>
  <c r="E17" i="2" s="1"/>
  <c r="D27" i="2"/>
  <c r="E27" i="2" s="1"/>
  <c r="D47" i="2"/>
  <c r="E47" i="2" s="1"/>
  <c r="D51" i="2"/>
  <c r="E51" i="2" s="1"/>
  <c r="D30" i="2"/>
  <c r="E30" i="2" s="1"/>
  <c r="D11" i="2"/>
  <c r="X212" i="10"/>
  <c r="D226" i="1"/>
  <c r="E226" i="1" s="1"/>
  <c r="P226" i="1"/>
  <c r="C226" i="1"/>
  <c r="H225" i="1"/>
  <c r="C225" i="1"/>
  <c r="D225" i="1"/>
  <c r="E225" i="1" s="1"/>
  <c r="E2" i="4"/>
  <c r="AM16" i="12"/>
  <c r="AM17" i="12"/>
  <c r="AM18" i="12"/>
  <c r="AM8" i="12"/>
  <c r="AM9" i="12"/>
  <c r="AM10" i="12"/>
  <c r="AM11" i="12"/>
  <c r="AM12" i="12"/>
  <c r="AM13" i="12"/>
  <c r="AM14" i="12"/>
  <c r="AM15" i="12"/>
  <c r="N15" i="1" a="1"/>
  <c r="N15" i="1" s="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103" i="1" a="1"/>
  <c r="N103" i="1" s="1"/>
  <c r="M15" i="1" a="1"/>
  <c r="M15" i="1" s="1"/>
  <c r="AM4" i="12"/>
  <c r="AM5" i="12"/>
  <c r="AM6" i="12"/>
  <c r="AM7" i="12"/>
  <c r="E3" i="3" l="1"/>
  <c r="G3" i="3" s="1"/>
  <c r="F2" i="3"/>
  <c r="D2" i="3"/>
  <c r="D3" i="3"/>
  <c r="G2" i="3"/>
  <c r="E7" i="2"/>
  <c r="E3" i="2"/>
  <c r="G3" i="2" s="1"/>
  <c r="F2" i="2"/>
  <c r="D2" i="2"/>
  <c r="D3" i="2"/>
  <c r="G2" i="2"/>
  <c r="D3" i="4"/>
  <c r="D2" i="4"/>
  <c r="E7" i="3"/>
  <c r="E4" i="3" s="1"/>
  <c r="E14" i="4"/>
  <c r="E15" i="3"/>
  <c r="E11" i="2"/>
  <c r="E3" i="4"/>
  <c r="AM2" i="12"/>
  <c r="AM3" i="12"/>
  <c r="E4" i="2" l="1"/>
  <c r="G4" i="2" s="1"/>
  <c r="D5" i="4"/>
  <c r="G4" i="3"/>
  <c r="F4" i="3"/>
  <c r="F3" i="3"/>
  <c r="D5" i="3"/>
  <c r="E5" i="3"/>
  <c r="G5" i="3" s="1"/>
  <c r="D5" i="2"/>
  <c r="F3" i="4"/>
  <c r="F3" i="2"/>
  <c r="E4" i="4"/>
  <c r="F4" i="4" s="1"/>
  <c r="M138" i="1" a="1"/>
  <c r="M138" i="1" s="1"/>
  <c r="M140" i="1" a="1"/>
  <c r="M140"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E5" i="2" l="1"/>
  <c r="G5" i="2" s="1"/>
  <c r="F4" i="2"/>
  <c r="F5" i="2" s="1"/>
  <c r="F5" i="3"/>
  <c r="M111" i="1" a="1"/>
  <c r="M111" i="1" s="1"/>
  <c r="M94" i="1" a="1"/>
  <c r="M94" i="1" s="1"/>
  <c r="M103" i="1" a="1"/>
  <c r="M103" i="1" s="1"/>
  <c r="M33" i="1" a="1"/>
  <c r="M33" i="1" s="1"/>
  <c r="M34" i="1" a="1"/>
  <c r="M34" i="1" s="1"/>
  <c r="M27" i="1" a="1"/>
  <c r="M27" i="1" s="1"/>
  <c r="M61" i="1" a="1"/>
  <c r="M61" i="1" s="1"/>
  <c r="M112" i="1" a="1"/>
  <c r="M112" i="1" s="1"/>
  <c r="M113" i="1" a="1"/>
  <c r="M113" i="1" s="1"/>
  <c r="M92" i="1" a="1"/>
  <c r="M92" i="1" s="1"/>
  <c r="M114" i="1" a="1"/>
  <c r="M114" i="1" s="1"/>
  <c r="M115" i="1" a="1"/>
  <c r="M115" i="1" s="1"/>
  <c r="M116" i="1" a="1"/>
  <c r="M116" i="1" s="1"/>
  <c r="M117" i="1" a="1"/>
  <c r="M117" i="1" s="1"/>
  <c r="M25" i="1" a="1"/>
  <c r="M25" i="1" s="1"/>
  <c r="M118" i="1" a="1"/>
  <c r="M118" i="1" s="1"/>
  <c r="M54" i="1" a="1"/>
  <c r="M54" i="1" s="1"/>
  <c r="M119" i="1" a="1"/>
  <c r="M119" i="1" s="1"/>
  <c r="M57" i="1" a="1"/>
  <c r="M57" i="1" s="1"/>
  <c r="M97" i="1" a="1"/>
  <c r="M97"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107" i="1" a="1"/>
  <c r="M107" i="1" s="1"/>
  <c r="M69" i="1" a="1"/>
  <c r="M69" i="1" s="1"/>
  <c r="M77" i="1" a="1"/>
  <c r="M77" i="1" s="1"/>
  <c r="M51" i="1" a="1"/>
  <c r="M51" i="1" s="1"/>
  <c r="M52" i="1" a="1"/>
  <c r="M52" i="1" s="1"/>
  <c r="M95" i="1" a="1"/>
  <c r="M95" i="1" s="1"/>
  <c r="M74" i="1" a="1"/>
  <c r="M74" i="1" s="1"/>
  <c r="M73" i="1" a="1"/>
  <c r="M73" i="1" s="1"/>
  <c r="M16" i="1" a="1"/>
  <c r="M16" i="1" s="1"/>
  <c r="M120" i="1" a="1"/>
  <c r="M120" i="1" s="1"/>
  <c r="M121" i="1" a="1"/>
  <c r="M121" i="1" s="1"/>
  <c r="M122" i="1" a="1"/>
  <c r="M122" i="1" s="1"/>
  <c r="M123" i="1" a="1"/>
  <c r="M123" i="1" s="1"/>
  <c r="M124" i="1" a="1"/>
  <c r="M124" i="1" s="1"/>
  <c r="M125" i="1" a="1"/>
  <c r="M125" i="1" s="1"/>
  <c r="M126" i="1" a="1"/>
  <c r="M126" i="1" s="1"/>
  <c r="M127" i="1" a="1"/>
  <c r="M127" i="1" s="1"/>
  <c r="M128" i="1" a="1"/>
  <c r="M128" i="1" s="1"/>
  <c r="M40" i="1" a="1"/>
  <c r="M40" i="1" s="1"/>
  <c r="M42" i="1" a="1"/>
  <c r="M42" i="1" s="1"/>
  <c r="M43" i="1" a="1"/>
  <c r="M43" i="1" s="1"/>
  <c r="M44" i="1" a="1"/>
  <c r="M44" i="1" s="1"/>
  <c r="M45" i="1" a="1"/>
  <c r="M45" i="1" s="1"/>
  <c r="M46" i="1" a="1"/>
  <c r="M46" i="1" s="1"/>
  <c r="M59" i="1" a="1"/>
  <c r="M59" i="1" s="1"/>
  <c r="M58" i="1" a="1"/>
  <c r="M58" i="1" s="1"/>
  <c r="M102" i="1" a="1"/>
  <c r="M102" i="1" s="1"/>
  <c r="M129" i="1" a="1"/>
  <c r="M129" i="1" s="1"/>
  <c r="M105" i="1" a="1"/>
  <c r="M105" i="1" s="1"/>
  <c r="M130" i="1" a="1"/>
  <c r="M130" i="1" s="1"/>
  <c r="M55" i="1" a="1"/>
  <c r="M55" i="1" s="1"/>
  <c r="M49" i="1" a="1"/>
  <c r="M49" i="1" s="1"/>
  <c r="M50" i="1" a="1"/>
  <c r="M50" i="1" s="1"/>
  <c r="M131" i="1" a="1"/>
  <c r="M131" i="1" s="1"/>
  <c r="M86" i="1" a="1"/>
  <c r="M86" i="1" s="1"/>
  <c r="M132" i="1" a="1"/>
  <c r="M132" i="1" s="1"/>
  <c r="M81" i="1" a="1"/>
  <c r="M81" i="1" s="1"/>
  <c r="M75" i="1" a="1"/>
  <c r="M75" i="1" s="1"/>
  <c r="M133" i="1" a="1"/>
  <c r="M133" i="1" s="1"/>
  <c r="M93" i="1" a="1"/>
  <c r="M93" i="1" s="1"/>
  <c r="M134" i="1" a="1"/>
  <c r="M134" i="1" s="1"/>
  <c r="M84" i="1" a="1"/>
  <c r="M84" i="1" s="1"/>
  <c r="M85" i="1" a="1"/>
  <c r="M85" i="1" s="1"/>
  <c r="M135" i="1" a="1"/>
  <c r="M135" i="1" s="1"/>
  <c r="M17" i="1" a="1"/>
  <c r="M17" i="1" s="1"/>
  <c r="M136" i="1" a="1"/>
  <c r="M136" i="1" s="1"/>
  <c r="M137" i="1" a="1"/>
  <c r="M137" i="1" s="1"/>
  <c r="M139" i="1" a="1"/>
  <c r="M139" i="1" s="1"/>
  <c r="M98" i="1" a="1"/>
  <c r="M98" i="1" s="1"/>
  <c r="M141" i="1" a="1"/>
  <c r="M141" i="1" s="1"/>
  <c r="M142" i="1" a="1"/>
  <c r="M142" i="1" s="1"/>
  <c r="M79" i="1" a="1"/>
  <c r="M79" i="1" s="1"/>
  <c r="M143" i="1" a="1"/>
  <c r="M143" i="1" s="1"/>
  <c r="M71" i="1" a="1"/>
  <c r="M71" i="1" s="1"/>
  <c r="M67" i="1" a="1"/>
  <c r="M67" i="1" s="1"/>
  <c r="V67" i="1" s="1"/>
  <c r="M144" i="1" a="1"/>
  <c r="M144" i="1" s="1"/>
  <c r="M145" i="1" a="1"/>
  <c r="M145" i="1" s="1"/>
  <c r="M146" i="1" a="1"/>
  <c r="M146" i="1" s="1"/>
  <c r="M147" i="1" a="1"/>
  <c r="M147" i="1" s="1"/>
  <c r="M148" i="1" a="1"/>
  <c r="M148" i="1" s="1"/>
  <c r="M149" i="1" a="1"/>
  <c r="M149" i="1" s="1"/>
  <c r="M150" i="1" a="1"/>
  <c r="M150" i="1" s="1"/>
  <c r="M151" i="1" a="1"/>
  <c r="M151" i="1" s="1"/>
  <c r="M152" i="1" a="1"/>
  <c r="M152" i="1" s="1"/>
  <c r="M47" i="1" a="1"/>
  <c r="M47" i="1" s="1"/>
  <c r="M48" i="1" a="1"/>
  <c r="M48" i="1" s="1"/>
  <c r="M89" i="1" a="1"/>
  <c r="M89" i="1" s="1"/>
  <c r="M153" i="1" a="1"/>
  <c r="M153" i="1" s="1"/>
  <c r="M72" i="1" a="1"/>
  <c r="M72" i="1" s="1"/>
  <c r="M36" i="1" a="1"/>
  <c r="M36" i="1" s="1"/>
  <c r="M154" i="1" a="1"/>
  <c r="M154" i="1" s="1"/>
  <c r="M100" i="1" a="1"/>
  <c r="M100" i="1" s="1"/>
  <c r="M109" i="1" a="1"/>
  <c r="M109" i="1" s="1"/>
  <c r="M110" i="1" a="1"/>
  <c r="M110" i="1" s="1"/>
  <c r="M88" i="1" a="1"/>
  <c r="M88" i="1" s="1"/>
  <c r="M155" i="1" a="1"/>
  <c r="M155" i="1" s="1"/>
  <c r="M101" i="1" a="1"/>
  <c r="M101" i="1" s="1"/>
  <c r="M31" i="1" a="1"/>
  <c r="M31" i="1" s="1"/>
  <c r="M104" i="1" a="1"/>
  <c r="M104" i="1" s="1"/>
  <c r="M156" i="1" a="1"/>
  <c r="M156" i="1" s="1"/>
  <c r="M28" i="1" a="1"/>
  <c r="M28" i="1" s="1"/>
  <c r="M157" i="1" a="1"/>
  <c r="M157" i="1" s="1"/>
  <c r="M96" i="1" a="1"/>
  <c r="M96"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26" i="1" a="1"/>
  <c r="M26" i="1" s="1"/>
  <c r="M168" i="1" a="1"/>
  <c r="M168" i="1" s="1"/>
  <c r="M169" i="1" a="1"/>
  <c r="M169" i="1" s="1"/>
  <c r="M170" i="1" a="1"/>
  <c r="M170" i="1" s="1"/>
  <c r="M38" i="1" a="1"/>
  <c r="M38" i="1" s="1"/>
  <c r="M171" i="1" a="1"/>
  <c r="M171" i="1" s="1"/>
  <c r="M108" i="1" a="1"/>
  <c r="M108" i="1" s="1"/>
  <c r="M172" i="1" a="1"/>
  <c r="M172" i="1" s="1"/>
  <c r="M18" i="1" a="1"/>
  <c r="M18"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37" i="1" a="1"/>
  <c r="M37" i="1" s="1"/>
  <c r="M183" i="1" a="1"/>
  <c r="M183" i="1" s="1"/>
  <c r="M184" i="1" a="1"/>
  <c r="M184" i="1" s="1"/>
  <c r="M185" i="1" a="1"/>
  <c r="M185" i="1" s="1"/>
  <c r="M24" i="1" a="1"/>
  <c r="M24" i="1" s="1"/>
  <c r="M186" i="1" a="1"/>
  <c r="M186" i="1" s="1"/>
  <c r="M187" i="1" a="1"/>
  <c r="M187" i="1" s="1"/>
  <c r="M188" i="1" a="1"/>
  <c r="M188" i="1" s="1"/>
  <c r="M189" i="1" a="1"/>
  <c r="M189" i="1" s="1"/>
  <c r="M190" i="1" a="1"/>
  <c r="M190" i="1" s="1"/>
  <c r="M191" i="1" a="1"/>
  <c r="M191" i="1" s="1"/>
  <c r="M192" i="1" a="1"/>
  <c r="M192" i="1" s="1"/>
  <c r="M193" i="1" a="1"/>
  <c r="M193" i="1" s="1"/>
  <c r="M22" i="1" a="1"/>
  <c r="M22" i="1" s="1"/>
  <c r="M194" i="1" a="1"/>
  <c r="M194" i="1" s="1"/>
  <c r="M195" i="1" a="1"/>
  <c r="M195" i="1" s="1"/>
  <c r="M99" i="1" a="1"/>
  <c r="M99" i="1" s="1"/>
  <c r="M196" i="1" a="1"/>
  <c r="M196" i="1" s="1"/>
  <c r="M90" i="1" a="1"/>
  <c r="M90" i="1" s="1"/>
  <c r="M197" i="1" a="1"/>
  <c r="M197" i="1" s="1"/>
  <c r="M198" i="1" a="1"/>
  <c r="M198" i="1" s="1"/>
  <c r="M199" i="1" a="1"/>
  <c r="M199" i="1" s="1"/>
  <c r="M200" i="1" a="1"/>
  <c r="M200" i="1" s="1"/>
  <c r="M201" i="1" a="1"/>
  <c r="M201" i="1" s="1"/>
  <c r="M202" i="1" a="1"/>
  <c r="M202" i="1" s="1"/>
  <c r="M80" i="1" a="1"/>
  <c r="M80" i="1" s="1"/>
  <c r="M83" i="1" a="1"/>
  <c r="M83" i="1" s="1"/>
  <c r="M203" i="1" a="1"/>
  <c r="M203" i="1" s="1"/>
  <c r="M41" i="1" a="1"/>
  <c r="M41" i="1" s="1"/>
  <c r="M78" i="1" a="1"/>
  <c r="M78" i="1" s="1"/>
  <c r="M204" i="1" a="1"/>
  <c r="M204" i="1" s="1"/>
  <c r="M65" i="1" a="1"/>
  <c r="M65" i="1" s="1"/>
  <c r="M205" i="1" a="1"/>
  <c r="M205" i="1" s="1"/>
  <c r="M206" i="1" a="1"/>
  <c r="M206" i="1" s="1"/>
  <c r="M76" i="1" a="1"/>
  <c r="M76" i="1" s="1"/>
  <c r="M91" i="1" a="1"/>
  <c r="M91" i="1" s="1"/>
  <c r="M207" i="1" a="1"/>
  <c r="M207" i="1" s="1"/>
  <c r="M208" i="1" a="1"/>
  <c r="M208" i="1" s="1"/>
  <c r="M87" i="1" a="1"/>
  <c r="M87" i="1" s="1"/>
  <c r="M209" i="1" a="1"/>
  <c r="M209" i="1" s="1"/>
  <c r="M210" i="1" a="1"/>
  <c r="M210" i="1" s="1"/>
  <c r="M211" i="1" a="1"/>
  <c r="M211" i="1" s="1"/>
  <c r="M214" i="1" a="1"/>
  <c r="M214" i="1" s="1"/>
  <c r="M216" i="1" a="1"/>
  <c r="M216" i="1" s="1"/>
  <c r="M68" i="1" a="1"/>
  <c r="M68" i="1" s="1"/>
  <c r="M82" i="1" a="1"/>
  <c r="M82" i="1" s="1"/>
  <c r="M215" i="1" a="1"/>
  <c r="M215"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2" i="1" a="1"/>
  <c r="M212" i="1" s="1"/>
  <c r="M213" i="1" a="1"/>
  <c r="M213" i="1" s="1"/>
  <c r="M39" i="1" a="1"/>
  <c r="M39" i="1" s="1"/>
  <c r="M224" i="1" a="1"/>
  <c r="M224" i="1" s="1"/>
  <c r="M106" i="1" a="1"/>
  <c r="M106" i="1" s="1"/>
  <c r="N111" i="1" a="1"/>
  <c r="N111" i="1" s="1"/>
  <c r="N94" i="1" a="1"/>
  <c r="N94" i="1" s="1"/>
  <c r="N33" i="1" a="1"/>
  <c r="N33" i="1" s="1"/>
  <c r="N34" i="1" a="1"/>
  <c r="N34" i="1" s="1"/>
  <c r="N27" i="1" a="1"/>
  <c r="N27" i="1" s="1"/>
  <c r="N61" i="1" a="1"/>
  <c r="N61" i="1" s="1"/>
  <c r="N112" i="1" a="1"/>
  <c r="N112" i="1" s="1"/>
  <c r="N113" i="1" a="1"/>
  <c r="N113" i="1" s="1"/>
  <c r="N92" i="1" a="1"/>
  <c r="N92" i="1" s="1"/>
  <c r="N114" i="1" a="1"/>
  <c r="N114" i="1" s="1"/>
  <c r="N115" i="1" a="1"/>
  <c r="N115" i="1" s="1"/>
  <c r="N116" i="1" a="1"/>
  <c r="N116" i="1" s="1"/>
  <c r="N117" i="1" a="1"/>
  <c r="N117" i="1" s="1"/>
  <c r="N25" i="1" a="1"/>
  <c r="N25" i="1" s="1"/>
  <c r="N118" i="1" a="1"/>
  <c r="N118" i="1" s="1"/>
  <c r="N54" i="1" a="1"/>
  <c r="N54" i="1" s="1"/>
  <c r="N119" i="1" a="1"/>
  <c r="N119" i="1" s="1"/>
  <c r="N57" i="1" a="1"/>
  <c r="N57" i="1" s="1"/>
  <c r="N97" i="1" a="1"/>
  <c r="N97"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107" i="1" a="1"/>
  <c r="N107" i="1" s="1"/>
  <c r="N69" i="1" a="1"/>
  <c r="N69" i="1" s="1"/>
  <c r="N77" i="1" a="1"/>
  <c r="N77" i="1" s="1"/>
  <c r="N51" i="1" a="1"/>
  <c r="N51" i="1" s="1"/>
  <c r="N52" i="1" a="1"/>
  <c r="N52" i="1" s="1"/>
  <c r="N95" i="1" a="1"/>
  <c r="N95" i="1" s="1"/>
  <c r="N74" i="1" a="1"/>
  <c r="N74" i="1" s="1"/>
  <c r="N73" i="1" a="1"/>
  <c r="N73" i="1" s="1"/>
  <c r="N16" i="1" a="1"/>
  <c r="N16" i="1" s="1"/>
  <c r="N120" i="1" a="1"/>
  <c r="N120" i="1" s="1"/>
  <c r="N121" i="1" a="1"/>
  <c r="N121" i="1" s="1"/>
  <c r="N122" i="1" a="1"/>
  <c r="N122" i="1" s="1"/>
  <c r="N123" i="1" a="1"/>
  <c r="N123" i="1" s="1"/>
  <c r="N124" i="1" a="1"/>
  <c r="N124" i="1" s="1"/>
  <c r="N125" i="1" a="1"/>
  <c r="N125" i="1" s="1"/>
  <c r="N126" i="1" a="1"/>
  <c r="N126" i="1" s="1"/>
  <c r="N127" i="1" a="1"/>
  <c r="N127" i="1" s="1"/>
  <c r="N128" i="1" a="1"/>
  <c r="N128" i="1" s="1"/>
  <c r="N40" i="1" a="1"/>
  <c r="N40" i="1" s="1"/>
  <c r="N42" i="1" a="1"/>
  <c r="N42" i="1" s="1"/>
  <c r="N43" i="1" a="1"/>
  <c r="N43" i="1" s="1"/>
  <c r="N44" i="1" a="1"/>
  <c r="N44" i="1" s="1"/>
  <c r="N45" i="1" a="1"/>
  <c r="N45" i="1" s="1"/>
  <c r="N46" i="1" a="1"/>
  <c r="N46" i="1" s="1"/>
  <c r="N59" i="1" a="1"/>
  <c r="N59" i="1" s="1"/>
  <c r="N58" i="1" a="1"/>
  <c r="N58" i="1" s="1"/>
  <c r="N102" i="1" a="1"/>
  <c r="N102" i="1" s="1"/>
  <c r="N129" i="1" a="1"/>
  <c r="N129" i="1" s="1"/>
  <c r="N105" i="1" a="1"/>
  <c r="N105" i="1" s="1"/>
  <c r="N130" i="1" a="1"/>
  <c r="N130" i="1" s="1"/>
  <c r="N55" i="1" a="1"/>
  <c r="N55" i="1" s="1"/>
  <c r="N49" i="1" a="1"/>
  <c r="N49" i="1" s="1"/>
  <c r="N50" i="1" a="1"/>
  <c r="N50" i="1" s="1"/>
  <c r="N131" i="1" a="1"/>
  <c r="N131" i="1" s="1"/>
  <c r="N86" i="1" a="1"/>
  <c r="N86" i="1" s="1"/>
  <c r="N132" i="1" a="1"/>
  <c r="N132" i="1" s="1"/>
  <c r="N81" i="1" a="1"/>
  <c r="N81" i="1" s="1"/>
  <c r="N75" i="1" a="1"/>
  <c r="N75" i="1" s="1"/>
  <c r="N133" i="1" a="1"/>
  <c r="N133" i="1" s="1"/>
  <c r="N93" i="1" a="1"/>
  <c r="N93" i="1" s="1"/>
  <c r="N134" i="1" a="1"/>
  <c r="N134" i="1" s="1"/>
  <c r="N84" i="1" a="1"/>
  <c r="N84" i="1" s="1"/>
  <c r="N85" i="1" a="1"/>
  <c r="N85" i="1" s="1"/>
  <c r="N135" i="1" a="1"/>
  <c r="N135" i="1" s="1"/>
  <c r="N17" i="1" a="1"/>
  <c r="N17" i="1" s="1"/>
  <c r="N136" i="1" a="1"/>
  <c r="N136" i="1" s="1"/>
  <c r="N137" i="1" a="1"/>
  <c r="N137" i="1" s="1"/>
  <c r="N138" i="1" a="1"/>
  <c r="N138" i="1" s="1"/>
  <c r="N139" i="1" a="1"/>
  <c r="N139" i="1" s="1"/>
  <c r="N98" i="1" a="1"/>
  <c r="N98" i="1" s="1"/>
  <c r="N140" i="1" a="1"/>
  <c r="N140" i="1" s="1"/>
  <c r="N141" i="1" a="1"/>
  <c r="N141" i="1" s="1"/>
  <c r="N142" i="1" a="1"/>
  <c r="N142" i="1" s="1"/>
  <c r="N79" i="1" a="1"/>
  <c r="N79" i="1" s="1"/>
  <c r="N143" i="1" a="1"/>
  <c r="N143" i="1" s="1"/>
  <c r="N71" i="1" a="1"/>
  <c r="N71" i="1" s="1"/>
  <c r="N67" i="1" a="1"/>
  <c r="N67" i="1" s="1"/>
  <c r="N144" i="1" a="1"/>
  <c r="N144" i="1" s="1"/>
  <c r="N145" i="1" a="1"/>
  <c r="N145" i="1" s="1"/>
  <c r="N146" i="1" a="1"/>
  <c r="N146" i="1" s="1"/>
  <c r="N147" i="1" a="1"/>
  <c r="N147" i="1" s="1"/>
  <c r="N148" i="1" a="1"/>
  <c r="N148" i="1" s="1"/>
  <c r="N149" i="1" a="1"/>
  <c r="N149" i="1" s="1"/>
  <c r="N150" i="1" a="1"/>
  <c r="N150" i="1" s="1"/>
  <c r="N151" i="1" a="1"/>
  <c r="N151" i="1" s="1"/>
  <c r="N152" i="1" a="1"/>
  <c r="N152" i="1" s="1"/>
  <c r="N47" i="1" a="1"/>
  <c r="N47" i="1" s="1"/>
  <c r="N48" i="1" a="1"/>
  <c r="N48" i="1" s="1"/>
  <c r="N89" i="1" a="1"/>
  <c r="N89" i="1" s="1"/>
  <c r="N153" i="1" a="1"/>
  <c r="N153" i="1" s="1"/>
  <c r="N72" i="1" a="1"/>
  <c r="N72" i="1" s="1"/>
  <c r="N36" i="1" a="1"/>
  <c r="N36" i="1" s="1"/>
  <c r="N154" i="1" a="1"/>
  <c r="N154" i="1" s="1"/>
  <c r="N100" i="1" a="1"/>
  <c r="N100" i="1" s="1"/>
  <c r="N109" i="1" a="1"/>
  <c r="N109" i="1" s="1"/>
  <c r="N110" i="1" a="1"/>
  <c r="N110" i="1" s="1"/>
  <c r="N88" i="1" a="1"/>
  <c r="N88" i="1" s="1"/>
  <c r="N155" i="1" a="1"/>
  <c r="N155" i="1" s="1"/>
  <c r="N101" i="1" a="1"/>
  <c r="N101" i="1" s="1"/>
  <c r="N31" i="1" a="1"/>
  <c r="N31" i="1" s="1"/>
  <c r="N104" i="1" a="1"/>
  <c r="N104" i="1" s="1"/>
  <c r="N156" i="1" a="1"/>
  <c r="N156" i="1" s="1"/>
  <c r="N28" i="1" a="1"/>
  <c r="N28" i="1" s="1"/>
  <c r="N157" i="1" a="1"/>
  <c r="N157" i="1" s="1"/>
  <c r="N96" i="1" a="1"/>
  <c r="N96" i="1" s="1"/>
  <c r="N158" i="1" a="1"/>
  <c r="N158" i="1" s="1"/>
  <c r="N159" i="1" a="1"/>
  <c r="N159" i="1" s="1"/>
  <c r="N160" i="1" a="1"/>
  <c r="N160" i="1" s="1"/>
  <c r="N161" i="1" a="1"/>
  <c r="N161" i="1" s="1"/>
  <c r="N162" i="1" a="1"/>
  <c r="N162" i="1" s="1"/>
  <c r="N163" i="1" a="1"/>
  <c r="N163" i="1" s="1"/>
  <c r="N164" i="1" a="1"/>
  <c r="N164" i="1" s="1"/>
  <c r="N165" i="1" a="1"/>
  <c r="N165" i="1" s="1"/>
  <c r="N166" i="1" a="1"/>
  <c r="N166" i="1" s="1"/>
  <c r="N167" i="1" a="1"/>
  <c r="N167" i="1" s="1"/>
  <c r="N26" i="1" a="1"/>
  <c r="N26" i="1" s="1"/>
  <c r="N168" i="1" a="1"/>
  <c r="N168" i="1" s="1"/>
  <c r="N169" i="1" a="1"/>
  <c r="N169" i="1" s="1"/>
  <c r="N170" i="1" a="1"/>
  <c r="N170" i="1" s="1"/>
  <c r="N38" i="1" a="1"/>
  <c r="N38" i="1" s="1"/>
  <c r="N171" i="1" a="1"/>
  <c r="N171" i="1" s="1"/>
  <c r="N108" i="1" a="1"/>
  <c r="N108" i="1" s="1"/>
  <c r="N172" i="1" a="1"/>
  <c r="N172" i="1" s="1"/>
  <c r="N18" i="1" a="1"/>
  <c r="N18"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37" i="1" a="1"/>
  <c r="N37" i="1" s="1"/>
  <c r="N183" i="1" a="1"/>
  <c r="N183" i="1" s="1"/>
  <c r="N184" i="1" a="1"/>
  <c r="N184" i="1" s="1"/>
  <c r="N185" i="1" a="1"/>
  <c r="N185" i="1" s="1"/>
  <c r="N24" i="1" a="1"/>
  <c r="N24" i="1" s="1"/>
  <c r="N186" i="1" a="1"/>
  <c r="N186" i="1" s="1"/>
  <c r="N187" i="1" a="1"/>
  <c r="N187" i="1" s="1"/>
  <c r="N188" i="1" a="1"/>
  <c r="N188" i="1" s="1"/>
  <c r="N189" i="1" a="1"/>
  <c r="N189" i="1" s="1"/>
  <c r="N190" i="1" a="1"/>
  <c r="N190" i="1" s="1"/>
  <c r="N191" i="1" a="1"/>
  <c r="N191" i="1" s="1"/>
  <c r="N192" i="1" a="1"/>
  <c r="N192" i="1" s="1"/>
  <c r="N193" i="1" a="1"/>
  <c r="N193" i="1" s="1"/>
  <c r="N22" i="1" a="1"/>
  <c r="N22" i="1" s="1"/>
  <c r="N194" i="1" a="1"/>
  <c r="N194" i="1" s="1"/>
  <c r="N195" i="1" a="1"/>
  <c r="N195" i="1" s="1"/>
  <c r="N99" i="1" a="1"/>
  <c r="N99" i="1" s="1"/>
  <c r="N196" i="1" a="1"/>
  <c r="N196" i="1" s="1"/>
  <c r="N90" i="1" a="1"/>
  <c r="N90" i="1" s="1"/>
  <c r="N197" i="1" a="1"/>
  <c r="N197" i="1" s="1"/>
  <c r="N198" i="1" a="1"/>
  <c r="N198" i="1" s="1"/>
  <c r="N199" i="1" a="1"/>
  <c r="N199" i="1" s="1"/>
  <c r="N200" i="1" a="1"/>
  <c r="N200" i="1" s="1"/>
  <c r="N201" i="1" a="1"/>
  <c r="N201" i="1" s="1"/>
  <c r="N202" i="1" a="1"/>
  <c r="N202" i="1" s="1"/>
  <c r="N80" i="1" a="1"/>
  <c r="N80" i="1" s="1"/>
  <c r="N83" i="1" a="1"/>
  <c r="N83" i="1" s="1"/>
  <c r="N203" i="1" a="1"/>
  <c r="N203" i="1" s="1"/>
  <c r="N41" i="1" a="1"/>
  <c r="N41" i="1" s="1"/>
  <c r="N78" i="1" a="1"/>
  <c r="N78" i="1" s="1"/>
  <c r="N204" i="1" a="1"/>
  <c r="N204" i="1" s="1"/>
  <c r="N65" i="1" a="1"/>
  <c r="N65" i="1" s="1"/>
  <c r="N205" i="1" a="1"/>
  <c r="N205" i="1" s="1"/>
  <c r="N206" i="1" a="1"/>
  <c r="N206" i="1" s="1"/>
  <c r="N76" i="1" a="1"/>
  <c r="N76" i="1" s="1"/>
  <c r="N91" i="1" a="1"/>
  <c r="N91" i="1" s="1"/>
  <c r="N207" i="1" a="1"/>
  <c r="N207" i="1" s="1"/>
  <c r="N208" i="1" a="1"/>
  <c r="N208" i="1" s="1"/>
  <c r="N87" i="1" a="1"/>
  <c r="N87" i="1" s="1"/>
  <c r="N209" i="1" a="1"/>
  <c r="N209" i="1" s="1"/>
  <c r="N210" i="1" a="1"/>
  <c r="N210" i="1" s="1"/>
  <c r="N211" i="1" a="1"/>
  <c r="N211" i="1" s="1"/>
  <c r="N214" i="1" a="1"/>
  <c r="N214" i="1" s="1"/>
  <c r="N216" i="1" a="1"/>
  <c r="N216" i="1" s="1"/>
  <c r="N68" i="1" a="1"/>
  <c r="N68" i="1" s="1"/>
  <c r="N82" i="1" a="1"/>
  <c r="N82" i="1" s="1"/>
  <c r="N215" i="1" a="1"/>
  <c r="N215"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2" i="1" a="1"/>
  <c r="N212" i="1" s="1"/>
  <c r="N213" i="1" a="1"/>
  <c r="N213" i="1" s="1"/>
  <c r="N39" i="1" a="1"/>
  <c r="N39" i="1" s="1"/>
  <c r="N224" i="1" a="1"/>
  <c r="N224" i="1" s="1"/>
  <c r="N106" i="1" a="1"/>
  <c r="N106" i="1" s="1"/>
  <c r="U111" i="1"/>
  <c r="U94" i="1"/>
  <c r="U103" i="1"/>
  <c r="U33" i="1"/>
  <c r="U34" i="1"/>
  <c r="U27" i="1"/>
  <c r="U61" i="1"/>
  <c r="U112" i="1"/>
  <c r="U113" i="1"/>
  <c r="U92" i="1"/>
  <c r="U114" i="1"/>
  <c r="U115" i="1"/>
  <c r="U116" i="1"/>
  <c r="U117" i="1"/>
  <c r="U25" i="1"/>
  <c r="U118" i="1"/>
  <c r="U54" i="1"/>
  <c r="U119" i="1"/>
  <c r="U57" i="1"/>
  <c r="U97" i="1"/>
  <c r="U19" i="1"/>
  <c r="U15" i="1"/>
  <c r="Y15" i="1" s="1"/>
  <c r="U20" i="1"/>
  <c r="U21" i="1"/>
  <c r="U23" i="1"/>
  <c r="U32" i="1"/>
  <c r="U29" i="1"/>
  <c r="U64" i="1"/>
  <c r="U63" i="1"/>
  <c r="U60" i="1"/>
  <c r="U56" i="1"/>
  <c r="U62" i="1"/>
  <c r="U66" i="1"/>
  <c r="U70" i="1"/>
  <c r="U107" i="1"/>
  <c r="U69" i="1"/>
  <c r="U77" i="1"/>
  <c r="U51" i="1"/>
  <c r="U52" i="1"/>
  <c r="U95" i="1"/>
  <c r="U74" i="1"/>
  <c r="U73" i="1"/>
  <c r="U16" i="1"/>
  <c r="U120" i="1"/>
  <c r="U121" i="1"/>
  <c r="U122" i="1"/>
  <c r="U123" i="1"/>
  <c r="U124" i="1"/>
  <c r="U125" i="1"/>
  <c r="U126" i="1"/>
  <c r="U127" i="1"/>
  <c r="U128" i="1"/>
  <c r="U40" i="1"/>
  <c r="U42" i="1"/>
  <c r="U43" i="1"/>
  <c r="U44" i="1"/>
  <c r="U45" i="1"/>
  <c r="U46" i="1"/>
  <c r="U59" i="1"/>
  <c r="U58" i="1"/>
  <c r="U102" i="1"/>
  <c r="U129" i="1"/>
  <c r="U105" i="1"/>
  <c r="U130" i="1"/>
  <c r="U55" i="1"/>
  <c r="U49" i="1"/>
  <c r="U50" i="1"/>
  <c r="U131" i="1"/>
  <c r="U86" i="1"/>
  <c r="U132" i="1"/>
  <c r="U81" i="1"/>
  <c r="U75" i="1"/>
  <c r="U133" i="1"/>
  <c r="U93" i="1"/>
  <c r="U134" i="1"/>
  <c r="U84" i="1"/>
  <c r="U85" i="1"/>
  <c r="U135" i="1"/>
  <c r="U17" i="1"/>
  <c r="U136" i="1"/>
  <c r="U137" i="1"/>
  <c r="U138" i="1"/>
  <c r="U139" i="1"/>
  <c r="U98" i="1"/>
  <c r="U140" i="1"/>
  <c r="U141" i="1"/>
  <c r="U142" i="1"/>
  <c r="U79" i="1"/>
  <c r="U143" i="1"/>
  <c r="U71" i="1"/>
  <c r="U67" i="1"/>
  <c r="U144" i="1"/>
  <c r="U145" i="1"/>
  <c r="U146" i="1"/>
  <c r="U147" i="1"/>
  <c r="U148" i="1"/>
  <c r="U149" i="1"/>
  <c r="U150" i="1"/>
  <c r="U151" i="1"/>
  <c r="U152" i="1"/>
  <c r="U47" i="1"/>
  <c r="U48" i="1"/>
  <c r="U89" i="1"/>
  <c r="U153" i="1"/>
  <c r="U72" i="1"/>
  <c r="U36" i="1"/>
  <c r="U154" i="1"/>
  <c r="U100" i="1"/>
  <c r="U109" i="1"/>
  <c r="U110" i="1"/>
  <c r="U88" i="1"/>
  <c r="U155" i="1"/>
  <c r="U101" i="1"/>
  <c r="U31" i="1"/>
  <c r="U104" i="1"/>
  <c r="U156" i="1"/>
  <c r="U28" i="1"/>
  <c r="U157" i="1"/>
  <c r="U96" i="1"/>
  <c r="U158" i="1"/>
  <c r="U159" i="1"/>
  <c r="U160" i="1"/>
  <c r="U161" i="1"/>
  <c r="U162" i="1"/>
  <c r="U163" i="1"/>
  <c r="U164" i="1"/>
  <c r="U165" i="1"/>
  <c r="U166" i="1"/>
  <c r="U167" i="1"/>
  <c r="U26" i="1"/>
  <c r="U168" i="1"/>
  <c r="U169" i="1"/>
  <c r="U170" i="1"/>
  <c r="U38" i="1"/>
  <c r="U171" i="1"/>
  <c r="U108" i="1"/>
  <c r="U172" i="1"/>
  <c r="U18" i="1"/>
  <c r="U173" i="1"/>
  <c r="U174" i="1"/>
  <c r="U175" i="1"/>
  <c r="U176" i="1"/>
  <c r="U177" i="1"/>
  <c r="U178" i="1"/>
  <c r="U179" i="1"/>
  <c r="U180" i="1"/>
  <c r="U181" i="1"/>
  <c r="U182" i="1"/>
  <c r="U37" i="1"/>
  <c r="U183" i="1"/>
  <c r="U184" i="1"/>
  <c r="U185" i="1"/>
  <c r="U24" i="1"/>
  <c r="U186" i="1"/>
  <c r="U187" i="1"/>
  <c r="U188" i="1"/>
  <c r="U189" i="1"/>
  <c r="U190" i="1"/>
  <c r="U191" i="1"/>
  <c r="U192" i="1"/>
  <c r="U193" i="1"/>
  <c r="U22" i="1"/>
  <c r="U194" i="1"/>
  <c r="U195" i="1"/>
  <c r="U99" i="1"/>
  <c r="U196" i="1"/>
  <c r="U90" i="1"/>
  <c r="U197" i="1"/>
  <c r="U198" i="1"/>
  <c r="U199" i="1"/>
  <c r="U200" i="1"/>
  <c r="U201" i="1"/>
  <c r="U202" i="1"/>
  <c r="U80" i="1"/>
  <c r="U83" i="1"/>
  <c r="U203" i="1"/>
  <c r="U41" i="1"/>
  <c r="U78" i="1"/>
  <c r="U204" i="1"/>
  <c r="U65" i="1"/>
  <c r="U205" i="1"/>
  <c r="U206" i="1"/>
  <c r="U76" i="1"/>
  <c r="U91" i="1"/>
  <c r="U207" i="1"/>
  <c r="U208" i="1"/>
  <c r="U87" i="1"/>
  <c r="U209" i="1"/>
  <c r="U210" i="1"/>
  <c r="U211" i="1"/>
  <c r="U214" i="1"/>
  <c r="Y25" i="1" s="1"/>
  <c r="U216" i="1"/>
  <c r="U68" i="1"/>
  <c r="U82" i="1"/>
  <c r="U215" i="1"/>
  <c r="U221" i="1"/>
  <c r="U30" i="1"/>
  <c r="U53" i="1"/>
  <c r="U219" i="1"/>
  <c r="U218" i="1"/>
  <c r="U220" i="1"/>
  <c r="U217" i="1"/>
  <c r="U222" i="1"/>
  <c r="U223" i="1"/>
  <c r="U35" i="1"/>
  <c r="U212" i="1"/>
  <c r="U213" i="1"/>
  <c r="U39" i="1"/>
  <c r="U224" i="1"/>
  <c r="U106" i="1"/>
  <c r="V103" i="1" l="1"/>
  <c r="V98" i="1"/>
  <c r="Y27" i="1"/>
  <c r="V27" i="1" s="1"/>
  <c r="Y212" i="1"/>
  <c r="Y53" i="1"/>
  <c r="V53" i="1" s="1"/>
  <c r="V25" i="1"/>
  <c r="V15" i="1"/>
  <c r="Y119" i="1"/>
  <c r="Y94" i="1"/>
  <c r="V94" i="1" s="1"/>
  <c r="Y97" i="1"/>
  <c r="V97" i="1" s="1"/>
  <c r="Y64" i="1"/>
  <c r="Y69" i="1"/>
  <c r="V69" i="1" s="1"/>
  <c r="Y120" i="1"/>
  <c r="Y128" i="1"/>
  <c r="Y58" i="1"/>
  <c r="V58" i="1" s="1"/>
  <c r="Y131" i="1"/>
  <c r="Y84" i="1"/>
  <c r="V84" i="1" s="1"/>
  <c r="Y98" i="1"/>
  <c r="Y144" i="1"/>
  <c r="Y152" i="1"/>
  <c r="Y100" i="1"/>
  <c r="V100" i="1" s="1"/>
  <c r="Y156" i="1"/>
  <c r="Y162" i="1"/>
  <c r="Y169" i="1"/>
  <c r="Y174" i="1"/>
  <c r="Y182" i="1"/>
  <c r="Y188" i="1"/>
  <c r="Y195" i="1"/>
  <c r="Y201" i="1"/>
  <c r="Y65" i="1"/>
  <c r="V65" i="1" s="1"/>
  <c r="Y209" i="1"/>
  <c r="Y82" i="1"/>
  <c r="V82" i="1" s="1"/>
  <c r="Y111" i="1"/>
  <c r="Y220" i="1"/>
  <c r="Y224" i="1"/>
  <c r="Y103" i="1"/>
  <c r="Y92" i="1"/>
  <c r="V92" i="1" s="1"/>
  <c r="Y115" i="1"/>
  <c r="Y23" i="1"/>
  <c r="V23" i="1" s="1"/>
  <c r="Y66" i="1"/>
  <c r="V66" i="1" s="1"/>
  <c r="Y74" i="1"/>
  <c r="V74" i="1" s="1"/>
  <c r="Y126" i="1"/>
  <c r="Y45" i="1"/>
  <c r="V45" i="1" s="1"/>
  <c r="Y55" i="1"/>
  <c r="V55" i="1" s="1"/>
  <c r="Y133" i="1"/>
  <c r="Y137" i="1"/>
  <c r="Y143" i="1"/>
  <c r="Y149" i="1"/>
  <c r="Y72" i="1"/>
  <c r="V72" i="1" s="1"/>
  <c r="Y101" i="1"/>
  <c r="V101" i="1" s="1"/>
  <c r="Y159" i="1"/>
  <c r="Y167" i="1"/>
  <c r="Y172" i="1"/>
  <c r="Y179" i="1"/>
  <c r="Y24" i="1"/>
  <c r="V24" i="1" s="1"/>
  <c r="Y193" i="1"/>
  <c r="Y198" i="1"/>
  <c r="Y41" i="1"/>
  <c r="V41" i="1" s="1"/>
  <c r="Y207" i="1"/>
  <c r="Y114" i="1"/>
  <c r="Y113" i="1"/>
  <c r="Y32" i="1"/>
  <c r="V32" i="1" s="1"/>
  <c r="Y70" i="1"/>
  <c r="V70" i="1" s="1"/>
  <c r="Y73" i="1"/>
  <c r="V73" i="1" s="1"/>
  <c r="Y125" i="1"/>
  <c r="Y46" i="1"/>
  <c r="V46" i="1" s="1"/>
  <c r="Y49" i="1"/>
  <c r="V49" i="1" s="1"/>
  <c r="Y93" i="1"/>
  <c r="V93" i="1" s="1"/>
  <c r="Y138" i="1"/>
  <c r="Y71" i="1"/>
  <c r="V71" i="1" s="1"/>
  <c r="Y150" i="1"/>
  <c r="Y36" i="1"/>
  <c r="V36" i="1" s="1"/>
  <c r="Y31" i="1"/>
  <c r="V31" i="1" s="1"/>
  <c r="Y160" i="1"/>
  <c r="Y26" i="1"/>
  <c r="V26" i="1" s="1"/>
  <c r="Y18" i="1"/>
  <c r="V18" i="1" s="1"/>
  <c r="Y180" i="1"/>
  <c r="Y186" i="1"/>
  <c r="Y22" i="1"/>
  <c r="V22" i="1" s="1"/>
  <c r="Y199" i="1"/>
  <c r="Y78" i="1"/>
  <c r="V78" i="1" s="1"/>
  <c r="Y208" i="1"/>
  <c r="Y68" i="1"/>
  <c r="V68" i="1" s="1"/>
  <c r="Y54" i="1"/>
  <c r="V54" i="1" s="1"/>
  <c r="Y57" i="1"/>
  <c r="V57" i="1" s="1"/>
  <c r="Y29" i="1"/>
  <c r="V29" i="1" s="1"/>
  <c r="Y107" i="1"/>
  <c r="V107" i="1" s="1"/>
  <c r="Y16" i="1"/>
  <c r="V16" i="1" s="1"/>
  <c r="Y127" i="1"/>
  <c r="Y59" i="1"/>
  <c r="V59" i="1" s="1"/>
  <c r="Y50" i="1"/>
  <c r="V50" i="1" s="1"/>
  <c r="Y134" i="1"/>
  <c r="Y139" i="1"/>
  <c r="Y67" i="1"/>
  <c r="Y151" i="1"/>
  <c r="Y154" i="1"/>
  <c r="Y104" i="1"/>
  <c r="V104" i="1" s="1"/>
  <c r="Y161" i="1"/>
  <c r="Y168" i="1"/>
  <c r="Y173" i="1"/>
  <c r="Y181" i="1"/>
  <c r="Y187" i="1"/>
  <c r="Y194" i="1"/>
  <c r="Y200" i="1"/>
  <c r="Y204" i="1"/>
  <c r="Y87" i="1"/>
  <c r="V87" i="1" s="1"/>
  <c r="Y215" i="1"/>
  <c r="Y221" i="1"/>
  <c r="Y30" i="1"/>
  <c r="V30" i="1" s="1"/>
  <c r="Y34" i="1"/>
  <c r="V34" i="1" s="1"/>
  <c r="Y19" i="1"/>
  <c r="V19" i="1" s="1"/>
  <c r="Y63" i="1"/>
  <c r="V63" i="1" s="1"/>
  <c r="Y77" i="1"/>
  <c r="V77" i="1" s="1"/>
  <c r="Y121" i="1"/>
  <c r="Y40" i="1"/>
  <c r="V40" i="1" s="1"/>
  <c r="Y102" i="1"/>
  <c r="V102" i="1" s="1"/>
  <c r="Y86" i="1"/>
  <c r="V86" i="1" s="1"/>
  <c r="Y85" i="1"/>
  <c r="V85" i="1" s="1"/>
  <c r="Y145" i="1"/>
  <c r="Y47" i="1"/>
  <c r="V47" i="1" s="1"/>
  <c r="Y109" i="1"/>
  <c r="V109" i="1" s="1"/>
  <c r="Y28" i="1"/>
  <c r="V28" i="1" s="1"/>
  <c r="Y163" i="1"/>
  <c r="Y170" i="1"/>
  <c r="Y175" i="1"/>
  <c r="Y37" i="1"/>
  <c r="V37" i="1" s="1"/>
  <c r="Y189" i="1"/>
  <c r="Y99" i="1"/>
  <c r="V99" i="1" s="1"/>
  <c r="Y202" i="1"/>
  <c r="Y205" i="1"/>
  <c r="Y210" i="1"/>
  <c r="Y216" i="1"/>
  <c r="Y33" i="1"/>
  <c r="V33" i="1" s="1"/>
  <c r="Y51" i="1"/>
  <c r="V51" i="1" s="1"/>
  <c r="Y116" i="1"/>
  <c r="Y20" i="1"/>
  <c r="V20" i="1" s="1"/>
  <c r="Y56" i="1"/>
  <c r="V56" i="1" s="1"/>
  <c r="Y52" i="1"/>
  <c r="V52" i="1" s="1"/>
  <c r="Y123" i="1"/>
  <c r="Y43" i="1"/>
  <c r="V43" i="1" s="1"/>
  <c r="Y105" i="1"/>
  <c r="V105" i="1" s="1"/>
  <c r="Y81" i="1"/>
  <c r="V81" i="1" s="1"/>
  <c r="Y17" i="1"/>
  <c r="V17" i="1" s="1"/>
  <c r="Y142" i="1"/>
  <c r="Y147" i="1"/>
  <c r="Y89" i="1"/>
  <c r="V89" i="1" s="1"/>
  <c r="Y88" i="1"/>
  <c r="V88" i="1" s="1"/>
  <c r="Y96" i="1"/>
  <c r="V96" i="1" s="1"/>
  <c r="Y165" i="1"/>
  <c r="Y171" i="1"/>
  <c r="Y177" i="1"/>
  <c r="Y184" i="1"/>
  <c r="Y191" i="1"/>
  <c r="Y90" i="1"/>
  <c r="V90" i="1" s="1"/>
  <c r="Y83" i="1"/>
  <c r="V83" i="1" s="1"/>
  <c r="Y76" i="1"/>
  <c r="V76" i="1" s="1"/>
  <c r="Y35" i="1"/>
  <c r="V35" i="1" s="1"/>
  <c r="Y218" i="1"/>
  <c r="Y223" i="1"/>
  <c r="Y61" i="1"/>
  <c r="V61" i="1" s="1"/>
  <c r="Y106" i="1"/>
  <c r="V106" i="1" s="1"/>
  <c r="Y21" i="1"/>
  <c r="V21" i="1" s="1"/>
  <c r="Y62" i="1"/>
  <c r="V62" i="1" s="1"/>
  <c r="Y95" i="1"/>
  <c r="V95" i="1" s="1"/>
  <c r="Y124" i="1"/>
  <c r="Y44" i="1"/>
  <c r="V44" i="1" s="1"/>
  <c r="Y130" i="1"/>
  <c r="Y75" i="1"/>
  <c r="V75" i="1" s="1"/>
  <c r="Y136" i="1"/>
  <c r="Y79" i="1"/>
  <c r="V79" i="1" s="1"/>
  <c r="Y148" i="1"/>
  <c r="Y153" i="1"/>
  <c r="Y155" i="1"/>
  <c r="Y158" i="1"/>
  <c r="Y166" i="1"/>
  <c r="Y108" i="1"/>
  <c r="V108" i="1" s="1"/>
  <c r="Y178" i="1"/>
  <c r="Y185" i="1"/>
  <c r="Y192" i="1"/>
  <c r="Y197" i="1"/>
  <c r="Y203" i="1"/>
  <c r="Y91" i="1"/>
  <c r="V91" i="1" s="1"/>
  <c r="Y213" i="1"/>
  <c r="Y219" i="1"/>
  <c r="Y39" i="1"/>
  <c r="V39" i="1" s="1"/>
  <c r="Y112" i="1"/>
  <c r="Y118" i="1"/>
  <c r="Y214" i="1"/>
  <c r="Y117" i="1"/>
  <c r="Y60" i="1"/>
  <c r="V60" i="1" s="1"/>
  <c r="Y122" i="1"/>
  <c r="Y42" i="1"/>
  <c r="V42" i="1" s="1"/>
  <c r="Y129" i="1"/>
  <c r="Y132" i="1"/>
  <c r="Y135" i="1"/>
  <c r="Y141" i="1"/>
  <c r="Y146" i="1"/>
  <c r="Y48" i="1"/>
  <c r="V48" i="1" s="1"/>
  <c r="Y110" i="1"/>
  <c r="V110" i="1" s="1"/>
  <c r="Y157" i="1"/>
  <c r="Y164" i="1"/>
  <c r="Y38" i="1"/>
  <c r="V38" i="1" s="1"/>
  <c r="Y176" i="1"/>
  <c r="Y183" i="1"/>
  <c r="Y190" i="1"/>
  <c r="Y196" i="1"/>
  <c r="Y80" i="1"/>
  <c r="V80" i="1" s="1"/>
  <c r="Y206" i="1"/>
  <c r="Y211"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111" i="1" a="1"/>
  <c r="O111" i="1" s="1"/>
  <c r="O94" i="1" a="1"/>
  <c r="O94" i="1" s="1"/>
  <c r="O103" i="1" a="1"/>
  <c r="O103" i="1" s="1"/>
  <c r="O33" i="1" a="1"/>
  <c r="O33" i="1" s="1"/>
  <c r="O34" i="1" a="1"/>
  <c r="O34" i="1" s="1"/>
  <c r="O27" i="1" a="1"/>
  <c r="O27" i="1" s="1"/>
  <c r="O61" i="1" a="1"/>
  <c r="O61" i="1" s="1"/>
  <c r="O112" i="1" a="1"/>
  <c r="O112" i="1" s="1"/>
  <c r="O113" i="1" a="1"/>
  <c r="O113" i="1" s="1"/>
  <c r="O92" i="1" a="1"/>
  <c r="O92" i="1" s="1"/>
  <c r="O114" i="1" a="1"/>
  <c r="O114" i="1" s="1"/>
  <c r="O115" i="1" a="1"/>
  <c r="O115" i="1" s="1"/>
  <c r="O116" i="1" a="1"/>
  <c r="O116" i="1" s="1"/>
  <c r="O117" i="1" a="1"/>
  <c r="O117" i="1" s="1"/>
  <c r="O25" i="1" a="1"/>
  <c r="O25" i="1" s="1"/>
  <c r="O118" i="1" a="1"/>
  <c r="O118" i="1" s="1"/>
  <c r="O54" i="1" a="1"/>
  <c r="O54" i="1" s="1"/>
  <c r="O119" i="1" a="1"/>
  <c r="O119" i="1" s="1"/>
  <c r="O57" i="1" a="1"/>
  <c r="O57" i="1" s="1"/>
  <c r="O97" i="1" a="1"/>
  <c r="O97"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107" i="1" a="1"/>
  <c r="O107" i="1" s="1"/>
  <c r="O69" i="1" a="1"/>
  <c r="O69" i="1" s="1"/>
  <c r="O77" i="1" a="1"/>
  <c r="O77" i="1" s="1"/>
  <c r="O51" i="1" a="1"/>
  <c r="O51" i="1" s="1"/>
  <c r="O52" i="1" a="1"/>
  <c r="O52" i="1" s="1"/>
  <c r="O95" i="1" a="1"/>
  <c r="O95" i="1" s="1"/>
  <c r="O74" i="1" a="1"/>
  <c r="O74" i="1" s="1"/>
  <c r="O73" i="1" a="1"/>
  <c r="O73" i="1" s="1"/>
  <c r="O16" i="1" a="1"/>
  <c r="O16" i="1" s="1"/>
  <c r="O120" i="1" a="1"/>
  <c r="O120" i="1" s="1"/>
  <c r="O121" i="1" a="1"/>
  <c r="O121" i="1" s="1"/>
  <c r="O122" i="1" a="1"/>
  <c r="O122" i="1" s="1"/>
  <c r="O123" i="1" a="1"/>
  <c r="O123" i="1" s="1"/>
  <c r="O124" i="1" a="1"/>
  <c r="O124" i="1" s="1"/>
  <c r="O125" i="1" a="1"/>
  <c r="O125" i="1" s="1"/>
  <c r="O126" i="1" a="1"/>
  <c r="O126" i="1" s="1"/>
  <c r="O127" i="1" a="1"/>
  <c r="O127" i="1" s="1"/>
  <c r="O128" i="1" a="1"/>
  <c r="O128" i="1" s="1"/>
  <c r="O40" i="1" a="1"/>
  <c r="O40" i="1" s="1"/>
  <c r="O42" i="1" a="1"/>
  <c r="O42" i="1" s="1"/>
  <c r="O43" i="1" a="1"/>
  <c r="O43" i="1" s="1"/>
  <c r="O44" i="1" a="1"/>
  <c r="O44" i="1" s="1"/>
  <c r="O45" i="1" a="1"/>
  <c r="O45" i="1" s="1"/>
  <c r="O46" i="1" a="1"/>
  <c r="O46" i="1" s="1"/>
  <c r="O59" i="1" a="1"/>
  <c r="O59" i="1" s="1"/>
  <c r="O58" i="1" a="1"/>
  <c r="O58" i="1" s="1"/>
  <c r="O102" i="1" a="1"/>
  <c r="O102" i="1" s="1"/>
  <c r="O129" i="1" a="1"/>
  <c r="O129" i="1" s="1"/>
  <c r="O105" i="1" a="1"/>
  <c r="O105" i="1" s="1"/>
  <c r="O130" i="1" a="1"/>
  <c r="O130" i="1" s="1"/>
  <c r="O55" i="1" a="1"/>
  <c r="O55" i="1" s="1"/>
  <c r="O49" i="1" a="1"/>
  <c r="O49" i="1" s="1"/>
  <c r="O50" i="1" a="1"/>
  <c r="O50" i="1" s="1"/>
  <c r="O131" i="1" a="1"/>
  <c r="O131" i="1" s="1"/>
  <c r="O86" i="1" a="1"/>
  <c r="O86" i="1" s="1"/>
  <c r="O132" i="1" a="1"/>
  <c r="O132" i="1" s="1"/>
  <c r="O81" i="1" a="1"/>
  <c r="O81" i="1" s="1"/>
  <c r="O75" i="1" a="1"/>
  <c r="O75" i="1" s="1"/>
  <c r="O133" i="1" a="1"/>
  <c r="O133" i="1" s="1"/>
  <c r="O93" i="1" a="1"/>
  <c r="O93" i="1" s="1"/>
  <c r="O134" i="1" a="1"/>
  <c r="O134" i="1" s="1"/>
  <c r="O84" i="1" a="1"/>
  <c r="O84" i="1" s="1"/>
  <c r="O85" i="1" a="1"/>
  <c r="O85" i="1" s="1"/>
  <c r="O135" i="1" a="1"/>
  <c r="O135" i="1" s="1"/>
  <c r="O17" i="1" a="1"/>
  <c r="O17" i="1" s="1"/>
  <c r="O136" i="1" a="1"/>
  <c r="O136" i="1" s="1"/>
  <c r="O137" i="1" a="1"/>
  <c r="O137" i="1" s="1"/>
  <c r="O138" i="1" a="1"/>
  <c r="O138" i="1" s="1"/>
  <c r="O139" i="1" a="1"/>
  <c r="O139" i="1" s="1"/>
  <c r="O98" i="1" a="1"/>
  <c r="O98" i="1" s="1"/>
  <c r="O140" i="1" a="1"/>
  <c r="O140" i="1" s="1"/>
  <c r="O141" i="1" a="1"/>
  <c r="O141" i="1" s="1"/>
  <c r="O142" i="1" a="1"/>
  <c r="O142" i="1" s="1"/>
  <c r="O79" i="1" a="1"/>
  <c r="O79" i="1" s="1"/>
  <c r="O143" i="1" a="1"/>
  <c r="O143" i="1" s="1"/>
  <c r="O71" i="1" a="1"/>
  <c r="O71" i="1" s="1"/>
  <c r="O67" i="1" a="1"/>
  <c r="O67" i="1" s="1"/>
  <c r="O144" i="1" a="1"/>
  <c r="O144" i="1" s="1"/>
  <c r="O145" i="1" a="1"/>
  <c r="O145" i="1" s="1"/>
  <c r="O146" i="1" a="1"/>
  <c r="O146" i="1" s="1"/>
  <c r="O147" i="1" a="1"/>
  <c r="O147" i="1" s="1"/>
  <c r="O148" i="1" a="1"/>
  <c r="O148" i="1" s="1"/>
  <c r="O149" i="1" a="1"/>
  <c r="O149" i="1" s="1"/>
  <c r="O150" i="1" a="1"/>
  <c r="O150" i="1" s="1"/>
  <c r="O151" i="1" a="1"/>
  <c r="O151" i="1" s="1"/>
  <c r="O152" i="1" a="1"/>
  <c r="O152" i="1" s="1"/>
  <c r="O47" i="1" a="1"/>
  <c r="O47" i="1" s="1"/>
  <c r="O48" i="1" a="1"/>
  <c r="O48" i="1" s="1"/>
  <c r="O89" i="1" a="1"/>
  <c r="O89" i="1" s="1"/>
  <c r="O153" i="1" a="1"/>
  <c r="O153" i="1" s="1"/>
  <c r="O72" i="1" a="1"/>
  <c r="O72" i="1" s="1"/>
  <c r="O36" i="1" a="1"/>
  <c r="O36" i="1" s="1"/>
  <c r="O154" i="1" a="1"/>
  <c r="O154" i="1" s="1"/>
  <c r="O100" i="1" a="1"/>
  <c r="O100" i="1" s="1"/>
  <c r="O109" i="1" a="1"/>
  <c r="O109" i="1" s="1"/>
  <c r="O110" i="1" a="1"/>
  <c r="O110" i="1" s="1"/>
  <c r="O88" i="1" a="1"/>
  <c r="O88" i="1" s="1"/>
  <c r="O155" i="1" a="1"/>
  <c r="O155" i="1" s="1"/>
  <c r="O101" i="1" a="1"/>
  <c r="O101" i="1" s="1"/>
  <c r="O31" i="1" a="1"/>
  <c r="O31" i="1" s="1"/>
  <c r="O104" i="1" a="1"/>
  <c r="O104" i="1" s="1"/>
  <c r="O156" i="1" a="1"/>
  <c r="O156" i="1" s="1"/>
  <c r="O28" i="1" a="1"/>
  <c r="O28" i="1" s="1"/>
  <c r="O157" i="1" a="1"/>
  <c r="O157" i="1" s="1"/>
  <c r="O96" i="1" a="1"/>
  <c r="O96" i="1" s="1"/>
  <c r="O158" i="1" a="1"/>
  <c r="O158" i="1" s="1"/>
  <c r="O159" i="1" a="1"/>
  <c r="O159" i="1" s="1"/>
  <c r="O160" i="1" a="1"/>
  <c r="O160" i="1" s="1"/>
  <c r="O161" i="1" a="1"/>
  <c r="O161" i="1" s="1"/>
  <c r="O162" i="1" a="1"/>
  <c r="O162" i="1" s="1"/>
  <c r="O163" i="1" a="1"/>
  <c r="O163" i="1" s="1"/>
  <c r="O164" i="1" a="1"/>
  <c r="O164" i="1" s="1"/>
  <c r="O165" i="1" a="1"/>
  <c r="O165" i="1" s="1"/>
  <c r="O166" i="1" a="1"/>
  <c r="O166" i="1" s="1"/>
  <c r="O167" i="1" a="1"/>
  <c r="O167" i="1" s="1"/>
  <c r="O26" i="1" a="1"/>
  <c r="O26" i="1" s="1"/>
  <c r="O168" i="1" a="1"/>
  <c r="O168" i="1" s="1"/>
  <c r="O169" i="1" a="1"/>
  <c r="O169" i="1" s="1"/>
  <c r="O170" i="1" a="1"/>
  <c r="O170" i="1" s="1"/>
  <c r="O38" i="1" a="1"/>
  <c r="O38" i="1" s="1"/>
  <c r="O171" i="1" a="1"/>
  <c r="O171" i="1" s="1"/>
  <c r="O108" i="1" a="1"/>
  <c r="O108" i="1" s="1"/>
  <c r="O172" i="1" a="1"/>
  <c r="O172" i="1" s="1"/>
  <c r="O18" i="1" a="1"/>
  <c r="O18" i="1" s="1"/>
  <c r="O173" i="1" a="1"/>
  <c r="O173" i="1" s="1"/>
  <c r="O174" i="1" a="1"/>
  <c r="O174" i="1" s="1"/>
  <c r="O175" i="1" a="1"/>
  <c r="O175" i="1" s="1"/>
  <c r="O176" i="1" a="1"/>
  <c r="O176" i="1" s="1"/>
  <c r="O177" i="1" a="1"/>
  <c r="O177" i="1" s="1"/>
  <c r="O178" i="1" a="1"/>
  <c r="O178" i="1" s="1"/>
  <c r="O179" i="1" a="1"/>
  <c r="O179" i="1" s="1"/>
  <c r="O180" i="1" a="1"/>
  <c r="O180" i="1" s="1"/>
  <c r="O181" i="1" a="1"/>
  <c r="O181" i="1" s="1"/>
  <c r="O182" i="1" a="1"/>
  <c r="O182" i="1" s="1"/>
  <c r="O37" i="1" a="1"/>
  <c r="O37" i="1" s="1"/>
  <c r="O183" i="1" a="1"/>
  <c r="O183" i="1" s="1"/>
  <c r="O184" i="1" a="1"/>
  <c r="O184" i="1" s="1"/>
  <c r="O185" i="1" a="1"/>
  <c r="O185" i="1" s="1"/>
  <c r="O24" i="1" a="1"/>
  <c r="O24" i="1" s="1"/>
  <c r="O186" i="1" a="1"/>
  <c r="O186" i="1" s="1"/>
  <c r="O190" i="1" a="1"/>
  <c r="O190" i="1" s="1"/>
  <c r="O202" i="1" a="1"/>
  <c r="O202" i="1" s="1"/>
  <c r="O198" i="1" a="1"/>
  <c r="O198" i="1" s="1"/>
  <c r="O201" i="1" a="1"/>
  <c r="O201" i="1" s="1"/>
  <c r="O197" i="1" a="1"/>
  <c r="O197" i="1" s="1"/>
  <c r="O189" i="1" a="1"/>
  <c r="O189" i="1" s="1"/>
  <c r="O188" i="1" a="1"/>
  <c r="O188" i="1" s="1"/>
  <c r="O90" i="1" a="1"/>
  <c r="O90" i="1" s="1"/>
  <c r="O199" i="1" a="1"/>
  <c r="O199" i="1" s="1"/>
  <c r="O200" i="1" a="1"/>
  <c r="O200" i="1" s="1"/>
  <c r="O83" i="1" a="1"/>
  <c r="O83" i="1" s="1"/>
  <c r="O214" i="1" a="1"/>
  <c r="O214" i="1" s="1"/>
  <c r="O187" i="1" a="1"/>
  <c r="O187" i="1" s="1"/>
  <c r="O210" i="1" a="1"/>
  <c r="O210" i="1" s="1"/>
  <c r="O205" i="1" a="1"/>
  <c r="O205" i="1" s="1"/>
  <c r="O91" i="1" a="1"/>
  <c r="O91" i="1" s="1"/>
  <c r="O216" i="1" a="1"/>
  <c r="O216" i="1" s="1"/>
  <c r="O195" i="1" a="1"/>
  <c r="O195" i="1" s="1"/>
  <c r="O68" i="1" a="1"/>
  <c r="O68" i="1" s="1"/>
  <c r="O82" i="1" a="1"/>
  <c r="O82" i="1" s="1"/>
  <c r="O22" i="1" a="1"/>
  <c r="O22" i="1" s="1"/>
  <c r="O215" i="1" a="1"/>
  <c r="O215" i="1" s="1"/>
  <c r="O204" i="1" a="1"/>
  <c r="O204" i="1" s="1"/>
  <c r="O65" i="1" a="1"/>
  <c r="O65" i="1" s="1"/>
  <c r="O206" i="1" a="1"/>
  <c r="O206" i="1" s="1"/>
  <c r="O208" i="1" a="1"/>
  <c r="O208" i="1" s="1"/>
  <c r="O221" i="1" a="1"/>
  <c r="O221" i="1" s="1"/>
  <c r="O30" i="1" a="1"/>
  <c r="O30" i="1" s="1"/>
  <c r="O53" i="1" a="1"/>
  <c r="O53" i="1" s="1"/>
  <c r="O78" i="1" a="1"/>
  <c r="O78" i="1" s="1"/>
  <c r="O219" i="1" a="1"/>
  <c r="O219" i="1" s="1"/>
  <c r="O218" i="1" a="1"/>
  <c r="O218" i="1" s="1"/>
  <c r="O220" i="1" a="1"/>
  <c r="O220" i="1" s="1"/>
  <c r="O217" i="1" a="1"/>
  <c r="O217" i="1" s="1"/>
  <c r="O222" i="1" a="1"/>
  <c r="O222" i="1" s="1"/>
  <c r="O223" i="1" a="1"/>
  <c r="O223" i="1" s="1"/>
  <c r="O191" i="1" a="1"/>
  <c r="O191" i="1" s="1"/>
  <c r="O192" i="1" a="1"/>
  <c r="O192" i="1" s="1"/>
  <c r="O193" i="1" a="1"/>
  <c r="O193" i="1" s="1"/>
  <c r="O194" i="1" a="1"/>
  <c r="O194" i="1" s="1"/>
  <c r="O99" i="1" a="1"/>
  <c r="O99" i="1" s="1"/>
  <c r="O196" i="1" a="1"/>
  <c r="O196" i="1" s="1"/>
  <c r="O209" i="1" a="1"/>
  <c r="O209" i="1" s="1"/>
  <c r="O207" i="1" a="1"/>
  <c r="O207" i="1" s="1"/>
  <c r="O87" i="1" a="1"/>
  <c r="O87" i="1" s="1"/>
  <c r="O41" i="1" a="1"/>
  <c r="O41" i="1" s="1"/>
  <c r="O80" i="1" a="1"/>
  <c r="O80" i="1" s="1"/>
  <c r="O203" i="1" a="1"/>
  <c r="O203" i="1" s="1"/>
  <c r="O35" i="1" a="1"/>
  <c r="O35" i="1" s="1"/>
  <c r="O76" i="1" a="1"/>
  <c r="O76" i="1" s="1"/>
  <c r="O212" i="1" a="1"/>
  <c r="O212" i="1" s="1"/>
  <c r="O213" i="1" a="1"/>
  <c r="O213" i="1" s="1"/>
  <c r="O211" i="1" a="1"/>
  <c r="O211" i="1" s="1"/>
  <c r="O106" i="1" a="1"/>
  <c r="O106" i="1" s="1"/>
  <c r="J186" i="1" a="1"/>
  <c r="J186" i="1" s="1"/>
  <c r="I26" i="2" l="1"/>
  <c r="X210" i="10"/>
  <c r="A2" i="1"/>
  <c r="G120" i="4" l="1"/>
  <c r="G74" i="4"/>
  <c r="G40" i="3"/>
  <c r="G109" i="4"/>
  <c r="G93" i="4"/>
  <c r="G12" i="4"/>
  <c r="G10" i="4"/>
  <c r="G107" i="4"/>
  <c r="G18" i="4"/>
  <c r="G48" i="4"/>
  <c r="G19" i="4"/>
  <c r="G38" i="3"/>
  <c r="G70" i="4"/>
  <c r="G87" i="4"/>
  <c r="G21" i="3"/>
  <c r="G67" i="4"/>
  <c r="G103" i="4"/>
  <c r="G64" i="2"/>
  <c r="G51" i="4"/>
  <c r="G41" i="4"/>
  <c r="G51" i="2"/>
  <c r="G25" i="4"/>
  <c r="G38" i="2"/>
  <c r="G53" i="2"/>
  <c r="G34" i="3"/>
  <c r="G25" i="3"/>
  <c r="G16" i="3"/>
  <c r="G58" i="2"/>
  <c r="G31" i="4"/>
  <c r="G40" i="4"/>
  <c r="G81" i="4"/>
  <c r="G115" i="4"/>
  <c r="G56" i="4"/>
  <c r="G28" i="4"/>
  <c r="G34" i="4"/>
  <c r="G62" i="2"/>
  <c r="G25" i="2"/>
  <c r="G13" i="4"/>
  <c r="G86" i="4"/>
  <c r="G123" i="4"/>
  <c r="G10" i="3"/>
  <c r="G48" i="2"/>
  <c r="G20" i="4"/>
  <c r="G14" i="2"/>
  <c r="G59" i="2"/>
  <c r="G112" i="4"/>
  <c r="G15" i="2"/>
  <c r="G44" i="2"/>
  <c r="G63" i="2"/>
  <c r="G40" i="2"/>
  <c r="G96" i="4"/>
  <c r="G18" i="3"/>
  <c r="G45" i="2"/>
  <c r="G16" i="4"/>
  <c r="G55" i="2"/>
  <c r="G89" i="4"/>
  <c r="G33" i="3"/>
  <c r="G35" i="4"/>
  <c r="G108" i="4"/>
  <c r="G31" i="2"/>
  <c r="G80" i="4"/>
  <c r="G57" i="4"/>
  <c r="G24" i="3"/>
  <c r="G65" i="4"/>
  <c r="G76" i="4"/>
  <c r="G30" i="2"/>
  <c r="G23" i="2"/>
  <c r="G100" i="4"/>
  <c r="G99" i="4"/>
  <c r="G29" i="2"/>
  <c r="G30" i="4"/>
  <c r="G83" i="4"/>
  <c r="G68" i="4"/>
  <c r="G20" i="3"/>
  <c r="G82" i="4"/>
  <c r="G34" i="2"/>
  <c r="G52" i="4"/>
  <c r="G19" i="3"/>
  <c r="G43" i="2"/>
  <c r="G7" i="3"/>
  <c r="G91" i="4"/>
  <c r="G39" i="3"/>
  <c r="G13" i="3"/>
  <c r="G29" i="3"/>
  <c r="G37" i="2"/>
  <c r="G95" i="4"/>
  <c r="G26" i="2"/>
  <c r="G49" i="2"/>
  <c r="G77" i="4"/>
  <c r="G105" i="4"/>
  <c r="G45" i="4"/>
  <c r="G54" i="4"/>
  <c r="G7" i="4"/>
  <c r="G39" i="2"/>
  <c r="G92" i="4"/>
  <c r="G33" i="2"/>
  <c r="G17" i="4"/>
  <c r="G84" i="4"/>
  <c r="G113" i="4"/>
  <c r="G28" i="2"/>
  <c r="G20" i="2"/>
  <c r="G79" i="4"/>
  <c r="G26" i="4"/>
  <c r="G44" i="4"/>
  <c r="G29" i="4"/>
  <c r="G37" i="3"/>
  <c r="G122" i="4"/>
  <c r="G36" i="2"/>
  <c r="G32" i="4"/>
  <c r="G19" i="2"/>
  <c r="G47" i="2"/>
  <c r="G119" i="4"/>
  <c r="G47" i="4"/>
  <c r="G85" i="4"/>
  <c r="G78" i="4"/>
  <c r="G11" i="2"/>
  <c r="G111" i="4"/>
  <c r="G28" i="3"/>
  <c r="G60" i="4"/>
  <c r="G9" i="4"/>
  <c r="G117" i="4"/>
  <c r="G21" i="2"/>
  <c r="G61" i="4"/>
  <c r="G75" i="4"/>
  <c r="G32" i="3"/>
  <c r="G49" i="4"/>
  <c r="G56" i="2"/>
  <c r="G38" i="4"/>
  <c r="G59" i="4"/>
  <c r="G16" i="2"/>
  <c r="G14" i="3"/>
  <c r="G33" i="4"/>
  <c r="G116" i="4"/>
  <c r="G35" i="3"/>
  <c r="G106" i="4"/>
  <c r="G46" i="4"/>
  <c r="G14" i="4"/>
  <c r="G55" i="4"/>
  <c r="G118" i="4"/>
  <c r="G42" i="2"/>
  <c r="G43" i="4"/>
  <c r="G53" i="4"/>
  <c r="G98" i="4"/>
  <c r="G9" i="2"/>
  <c r="G24" i="2"/>
  <c r="G21" i="4"/>
  <c r="G37" i="4"/>
  <c r="G71" i="4"/>
  <c r="G23" i="3"/>
  <c r="G61" i="2"/>
  <c r="G104" i="4"/>
  <c r="G27" i="4"/>
  <c r="G63" i="4"/>
  <c r="G8" i="3"/>
  <c r="G41" i="3"/>
  <c r="G64" i="4"/>
  <c r="G17" i="3"/>
  <c r="G54" i="2"/>
  <c r="G69" i="4"/>
  <c r="G10" i="2"/>
  <c r="G90" i="4"/>
  <c r="G15" i="4"/>
  <c r="G31" i="3"/>
  <c r="G52" i="2"/>
  <c r="G57" i="2"/>
  <c r="G17" i="2"/>
  <c r="G39" i="4"/>
  <c r="G97" i="4"/>
  <c r="G18" i="2"/>
  <c r="G36" i="3"/>
  <c r="G110" i="4"/>
  <c r="G42" i="4"/>
  <c r="G114" i="4"/>
  <c r="G50" i="4"/>
  <c r="G22" i="4"/>
  <c r="G12" i="2"/>
  <c r="G102" i="4"/>
  <c r="G24" i="4"/>
  <c r="G13" i="2"/>
  <c r="G7" i="2"/>
  <c r="G15" i="3"/>
  <c r="G23" i="4"/>
  <c r="G8" i="4"/>
  <c r="G36" i="4"/>
  <c r="G30" i="3"/>
  <c r="G88" i="4"/>
  <c r="G11" i="3"/>
  <c r="G32" i="2"/>
  <c r="G9" i="3"/>
  <c r="G27" i="3"/>
  <c r="G26" i="3"/>
  <c r="G66" i="4"/>
  <c r="G22" i="2"/>
  <c r="G121" i="4"/>
  <c r="G58" i="4"/>
  <c r="G27" i="2"/>
  <c r="G62" i="4"/>
  <c r="G72" i="4"/>
  <c r="G22" i="3"/>
  <c r="G41" i="2"/>
  <c r="G101" i="4"/>
  <c r="G50" i="2"/>
  <c r="G60" i="2"/>
  <c r="G73" i="4"/>
  <c r="G94" i="4"/>
  <c r="G12" i="3"/>
  <c r="G8" i="2"/>
  <c r="G11" i="4"/>
  <c r="G35" i="2"/>
  <c r="G46" i="2"/>
  <c r="AB212" i="10"/>
  <c r="AB213" i="10"/>
  <c r="H101" i="4"/>
  <c r="H8" i="4"/>
  <c r="H14" i="4"/>
  <c r="H21" i="4"/>
  <c r="H27" i="4"/>
  <c r="H32" i="4"/>
  <c r="H34" i="4"/>
  <c r="H93" i="4"/>
  <c r="H119" i="4"/>
  <c r="H83" i="4"/>
  <c r="H86" i="4"/>
  <c r="H47" i="4"/>
  <c r="H123" i="4"/>
  <c r="H62" i="4"/>
  <c r="H70" i="4"/>
  <c r="H12" i="2"/>
  <c r="H16" i="2"/>
  <c r="H20" i="2"/>
  <c r="H25" i="2"/>
  <c r="H60" i="2"/>
  <c r="H34" i="2"/>
  <c r="H36" i="2"/>
  <c r="H9" i="3"/>
  <c r="H39" i="3"/>
  <c r="H18" i="3"/>
  <c r="H23" i="3"/>
  <c r="H35" i="3"/>
  <c r="H18" i="4"/>
  <c r="H74" i="4"/>
  <c r="H118" i="4"/>
  <c r="H44" i="4"/>
  <c r="H66" i="4"/>
  <c r="H61" i="2"/>
  <c r="H32" i="2"/>
  <c r="H14" i="3"/>
  <c r="H27" i="3"/>
  <c r="H12" i="4"/>
  <c r="H30" i="4"/>
  <c r="H94" i="4"/>
  <c r="H60" i="4"/>
  <c r="H59" i="2"/>
  <c r="H7" i="3"/>
  <c r="H36" i="3"/>
  <c r="H102" i="4"/>
  <c r="H9" i="4"/>
  <c r="H15" i="4"/>
  <c r="H22" i="4"/>
  <c r="H28" i="4"/>
  <c r="H113" i="4"/>
  <c r="H80" i="4"/>
  <c r="H98" i="4"/>
  <c r="H120" i="4"/>
  <c r="H75" i="4"/>
  <c r="H84" i="4"/>
  <c r="H48" i="4"/>
  <c r="H55" i="4"/>
  <c r="H63" i="4"/>
  <c r="H71" i="4"/>
  <c r="H13" i="2"/>
  <c r="H17" i="2"/>
  <c r="H21" i="2"/>
  <c r="H63" i="2"/>
  <c r="H48" i="2"/>
  <c r="H50" i="2"/>
  <c r="H54" i="2"/>
  <c r="H31" i="3"/>
  <c r="H40" i="3"/>
  <c r="H32" i="3"/>
  <c r="H24" i="3"/>
  <c r="H11" i="4"/>
  <c r="H97" i="4"/>
  <c r="H51" i="4"/>
  <c r="H8" i="2"/>
  <c r="H23" i="2"/>
  <c r="H52" i="2"/>
  <c r="H20" i="3"/>
  <c r="H25" i="4"/>
  <c r="H35" i="4"/>
  <c r="H40" i="4"/>
  <c r="H53" i="4"/>
  <c r="H15" i="2"/>
  <c r="H29" i="2"/>
  <c r="H37" i="3"/>
  <c r="H7" i="4"/>
  <c r="H31" i="4"/>
  <c r="H117" i="4"/>
  <c r="H41" i="4"/>
  <c r="H61" i="4"/>
  <c r="H41" i="2"/>
  <c r="H45" i="2"/>
  <c r="H44" i="2"/>
  <c r="H38" i="3"/>
  <c r="H41" i="3"/>
  <c r="H103" i="4"/>
  <c r="H108" i="4"/>
  <c r="H16" i="4"/>
  <c r="H78" i="4"/>
  <c r="H29" i="4"/>
  <c r="H79" i="4"/>
  <c r="H88" i="4"/>
  <c r="H99" i="4"/>
  <c r="H121" i="4"/>
  <c r="H38" i="4"/>
  <c r="H42" i="4"/>
  <c r="H49" i="4"/>
  <c r="H56" i="4"/>
  <c r="H64" i="4"/>
  <c r="H72" i="4"/>
  <c r="H14" i="2"/>
  <c r="H18" i="2"/>
  <c r="H47" i="2"/>
  <c r="H26" i="2"/>
  <c r="H30" i="2"/>
  <c r="H46" i="2"/>
  <c r="H37" i="2"/>
  <c r="H30" i="3"/>
  <c r="H33" i="3"/>
  <c r="H19" i="3"/>
  <c r="H25" i="3"/>
  <c r="H39" i="2"/>
  <c r="H68" i="4"/>
  <c r="H104" i="4"/>
  <c r="H10" i="4"/>
  <c r="H17" i="4"/>
  <c r="H111" i="4"/>
  <c r="H112" i="4"/>
  <c r="H114" i="4"/>
  <c r="H115" i="4"/>
  <c r="H36" i="4"/>
  <c r="H122" i="4"/>
  <c r="H76" i="4"/>
  <c r="H43" i="4"/>
  <c r="H50" i="4"/>
  <c r="H57" i="4"/>
  <c r="H65" i="4"/>
  <c r="H100" i="4"/>
  <c r="H55" i="2"/>
  <c r="H19" i="2"/>
  <c r="H22" i="2"/>
  <c r="H27" i="2"/>
  <c r="H31" i="2"/>
  <c r="H51" i="2"/>
  <c r="H38" i="2"/>
  <c r="H10" i="3"/>
  <c r="H13" i="3"/>
  <c r="H34" i="3"/>
  <c r="H26" i="3"/>
  <c r="H105" i="4"/>
  <c r="H73" i="4"/>
  <c r="H77" i="4"/>
  <c r="H89" i="4"/>
  <c r="H39" i="4"/>
  <c r="H58" i="4"/>
  <c r="H56" i="2"/>
  <c r="H28" i="2"/>
  <c r="H11" i="3"/>
  <c r="H107" i="4"/>
  <c r="H92" i="4"/>
  <c r="H37" i="4"/>
  <c r="H85" i="4"/>
  <c r="H42" i="2"/>
  <c r="H33" i="2"/>
  <c r="H16" i="3"/>
  <c r="H13" i="4"/>
  <c r="H26" i="4"/>
  <c r="H33" i="4"/>
  <c r="H82" i="4"/>
  <c r="H54" i="4"/>
  <c r="H11" i="2"/>
  <c r="H24" i="2"/>
  <c r="H8" i="3"/>
  <c r="H22" i="3"/>
  <c r="H106" i="4"/>
  <c r="H109" i="4"/>
  <c r="H19" i="4"/>
  <c r="H23" i="4"/>
  <c r="H87" i="4"/>
  <c r="H91" i="4"/>
  <c r="H116" i="4"/>
  <c r="H96" i="4"/>
  <c r="H81" i="4"/>
  <c r="H90" i="4"/>
  <c r="H45" i="4"/>
  <c r="H52" i="4"/>
  <c r="H59" i="4"/>
  <c r="H67" i="4"/>
  <c r="H9" i="2"/>
  <c r="H40" i="2"/>
  <c r="H62" i="2"/>
  <c r="H58" i="2"/>
  <c r="H49" i="2"/>
  <c r="H64" i="2"/>
  <c r="H53" i="2"/>
  <c r="H7" i="2"/>
  <c r="H12" i="3"/>
  <c r="H15" i="3"/>
  <c r="H21" i="3"/>
  <c r="H28" i="3"/>
  <c r="H110" i="4"/>
  <c r="H10" i="2"/>
  <c r="H35" i="2"/>
  <c r="H29" i="3"/>
  <c r="H20" i="4"/>
  <c r="H95" i="4"/>
  <c r="H46" i="4"/>
  <c r="H69" i="4"/>
  <c r="H43" i="2"/>
  <c r="H57" i="2"/>
  <c r="H17" i="3"/>
  <c r="H24" i="4"/>
  <c r="B2" i="1"/>
  <c r="B108" i="4"/>
  <c r="AB210" i="10"/>
  <c r="AB211" i="10"/>
  <c r="B26" i="2"/>
  <c r="F26" i="2"/>
  <c r="J111" i="1" a="1"/>
  <c r="J111" i="1" s="1"/>
  <c r="J94" i="1" a="1"/>
  <c r="J94" i="1" s="1"/>
  <c r="J103" i="1" a="1"/>
  <c r="J103" i="1" s="1"/>
  <c r="J33" i="1" a="1"/>
  <c r="J33" i="1" s="1"/>
  <c r="J34" i="1" a="1"/>
  <c r="J34" i="1" s="1"/>
  <c r="J27" i="1" a="1"/>
  <c r="J27" i="1" s="1"/>
  <c r="J61" i="1" a="1"/>
  <c r="J61" i="1" s="1"/>
  <c r="J112" i="1" a="1"/>
  <c r="J112" i="1" s="1"/>
  <c r="J113" i="1" a="1"/>
  <c r="J113" i="1" s="1"/>
  <c r="J92" i="1" a="1"/>
  <c r="J92" i="1" s="1"/>
  <c r="J114" i="1" a="1"/>
  <c r="J114" i="1" s="1"/>
  <c r="J115" i="1" a="1"/>
  <c r="J115" i="1" s="1"/>
  <c r="J116" i="1" a="1"/>
  <c r="J116" i="1" s="1"/>
  <c r="J117" i="1" a="1"/>
  <c r="J117" i="1" s="1"/>
  <c r="J25" i="1" a="1"/>
  <c r="J25" i="1" s="1"/>
  <c r="J118" i="1" a="1"/>
  <c r="J118" i="1" s="1"/>
  <c r="J54" i="1" a="1"/>
  <c r="J54" i="1" s="1"/>
  <c r="J119" i="1" a="1"/>
  <c r="J119"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0" i="1" a="1"/>
  <c r="J120" i="1" s="1"/>
  <c r="J121" i="1" a="1"/>
  <c r="J121" i="1" s="1"/>
  <c r="J122" i="1" a="1"/>
  <c r="J122" i="1" s="1"/>
  <c r="J123" i="1" a="1"/>
  <c r="J123" i="1" s="1"/>
  <c r="J124" i="1" a="1"/>
  <c r="J124" i="1" s="1"/>
  <c r="J125" i="1" a="1"/>
  <c r="J125" i="1" s="1"/>
  <c r="J126" i="1" a="1"/>
  <c r="J126" i="1" s="1"/>
  <c r="J127" i="1" a="1"/>
  <c r="J127" i="1" s="1"/>
  <c r="J128" i="1" a="1"/>
  <c r="J128" i="1" s="1"/>
  <c r="J40" i="1" a="1"/>
  <c r="J40" i="1" s="1"/>
  <c r="J42" i="1" a="1"/>
  <c r="J42" i="1" s="1"/>
  <c r="J43" i="1" a="1"/>
  <c r="J43" i="1" s="1"/>
  <c r="J44" i="1" a="1"/>
  <c r="J44" i="1" s="1"/>
  <c r="J45" i="1" a="1"/>
  <c r="J45" i="1" s="1"/>
  <c r="J46" i="1" a="1"/>
  <c r="J46" i="1" s="1"/>
  <c r="J59" i="1" a="1"/>
  <c r="J59" i="1" s="1"/>
  <c r="J58" i="1" a="1"/>
  <c r="J58" i="1" s="1"/>
  <c r="J102" i="1" a="1"/>
  <c r="J102" i="1" s="1"/>
  <c r="J129" i="1" a="1"/>
  <c r="J129" i="1" s="1"/>
  <c r="J105" i="1" a="1"/>
  <c r="J105" i="1" s="1"/>
  <c r="J130" i="1" a="1"/>
  <c r="J130" i="1" s="1"/>
  <c r="J55" i="1" a="1"/>
  <c r="J55" i="1" s="1"/>
  <c r="J49" i="1" a="1"/>
  <c r="J49" i="1" s="1"/>
  <c r="J50" i="1" a="1"/>
  <c r="J50" i="1" s="1"/>
  <c r="J131" i="1" a="1"/>
  <c r="J131" i="1" s="1"/>
  <c r="J86" i="1" a="1"/>
  <c r="J86" i="1" s="1"/>
  <c r="J132" i="1" a="1"/>
  <c r="J132" i="1" s="1"/>
  <c r="J81" i="1" a="1"/>
  <c r="J81" i="1" s="1"/>
  <c r="J75" i="1" a="1"/>
  <c r="J75" i="1" s="1"/>
  <c r="J48" i="1" a="1"/>
  <c r="J48" i="1" s="1"/>
  <c r="J47" i="1" a="1"/>
  <c r="J47" i="1" s="1"/>
  <c r="J190" i="1" a="1"/>
  <c r="J190" i="1" s="1"/>
  <c r="J141" i="1" a="1"/>
  <c r="J141" i="1" s="1"/>
  <c r="J139" i="1" a="1"/>
  <c r="J139" i="1" s="1"/>
  <c r="J150" i="1" a="1"/>
  <c r="J150" i="1" s="1"/>
  <c r="J145" i="1" a="1"/>
  <c r="J145" i="1" s="1"/>
  <c r="J109" i="1" a="1"/>
  <c r="J109" i="1" s="1"/>
  <c r="J88" i="1" a="1"/>
  <c r="J88" i="1" s="1"/>
  <c r="J36" i="1" a="1"/>
  <c r="J36" i="1" s="1"/>
  <c r="J100" i="1" a="1"/>
  <c r="J100" i="1" s="1"/>
  <c r="J181" i="1" a="1"/>
  <c r="J181" i="1" s="1"/>
  <c r="J133" i="1" a="1"/>
  <c r="J133" i="1" s="1"/>
  <c r="J154" i="1" a="1"/>
  <c r="J154" i="1" s="1"/>
  <c r="J175" i="1" a="1"/>
  <c r="J175" i="1" s="1"/>
  <c r="J96" i="1" a="1"/>
  <c r="J96" i="1" s="1"/>
  <c r="J169" i="1" a="1"/>
  <c r="J169" i="1" s="1"/>
  <c r="J155" i="1" a="1"/>
  <c r="J155" i="1" s="1"/>
  <c r="J174" i="1" a="1"/>
  <c r="J174" i="1" s="1"/>
  <c r="J159" i="1" a="1"/>
  <c r="J159" i="1" s="1"/>
  <c r="J160" i="1" a="1"/>
  <c r="J160" i="1" s="1"/>
  <c r="J37" i="1" a="1"/>
  <c r="J37" i="1" s="1"/>
  <c r="J72" i="1" a="1"/>
  <c r="J72" i="1" s="1"/>
  <c r="J38" i="1" a="1"/>
  <c r="J38" i="1" s="1"/>
  <c r="J176" i="1" a="1"/>
  <c r="J176" i="1" s="1"/>
  <c r="J110" i="1" a="1"/>
  <c r="J110" i="1" s="1"/>
  <c r="J71" i="1" a="1"/>
  <c r="J71" i="1" s="1"/>
  <c r="J85" i="1" a="1"/>
  <c r="J85" i="1" s="1"/>
  <c r="J84" i="1" a="1"/>
  <c r="J84" i="1" s="1"/>
  <c r="J135" i="1" a="1"/>
  <c r="J135" i="1" s="1"/>
  <c r="J147" i="1" a="1"/>
  <c r="J147" i="1" s="1"/>
  <c r="J170" i="1" a="1"/>
  <c r="J170" i="1" s="1"/>
  <c r="J180" i="1" a="1"/>
  <c r="J180" i="1" s="1"/>
  <c r="J93" i="1" a="1"/>
  <c r="J93" i="1" s="1"/>
  <c r="J177" i="1" a="1"/>
  <c r="J177" i="1" s="1"/>
  <c r="J178" i="1" a="1"/>
  <c r="J178" i="1" s="1"/>
  <c r="J173" i="1" a="1"/>
  <c r="J173" i="1" s="1"/>
  <c r="J161" i="1" a="1"/>
  <c r="J161" i="1" s="1"/>
  <c r="J158" i="1" a="1"/>
  <c r="J158" i="1" s="1"/>
  <c r="J18" i="1" a="1"/>
  <c r="J18" i="1" s="1"/>
  <c r="J172" i="1" a="1"/>
  <c r="J172" i="1" s="1"/>
  <c r="J108" i="1" a="1"/>
  <c r="J108" i="1" s="1"/>
  <c r="J171" i="1" a="1"/>
  <c r="J171" i="1" s="1"/>
  <c r="J136" i="1" a="1"/>
  <c r="J136" i="1" s="1"/>
  <c r="J202" i="1" a="1"/>
  <c r="J202" i="1" s="1"/>
  <c r="J198" i="1" a="1"/>
  <c r="J198" i="1" s="1"/>
  <c r="J201" i="1" a="1"/>
  <c r="J201" i="1" s="1"/>
  <c r="J197" i="1" a="1"/>
  <c r="J197" i="1" s="1"/>
  <c r="J89" i="1" a="1"/>
  <c r="J89" i="1" s="1"/>
  <c r="J137" i="1" a="1"/>
  <c r="J137" i="1" s="1"/>
  <c r="J138" i="1" a="1"/>
  <c r="J138" i="1" s="1"/>
  <c r="J189" i="1" a="1"/>
  <c r="J189" i="1" s="1"/>
  <c r="J188" i="1" a="1"/>
  <c r="J188" i="1" s="1"/>
  <c r="J185" i="1" a="1"/>
  <c r="J185" i="1" s="1"/>
  <c r="J90" i="1" a="1"/>
  <c r="J90" i="1" s="1"/>
  <c r="J199" i="1" a="1"/>
  <c r="J199" i="1" s="1"/>
  <c r="J200" i="1" a="1"/>
  <c r="J200" i="1" s="1"/>
  <c r="J83" i="1" a="1"/>
  <c r="J83" i="1" s="1"/>
  <c r="J182" i="1" a="1"/>
  <c r="J182" i="1" s="1"/>
  <c r="J184" i="1" a="1"/>
  <c r="J184" i="1" s="1"/>
  <c r="J165" i="1" a="1"/>
  <c r="J165" i="1" s="1"/>
  <c r="J156" i="1" a="1"/>
  <c r="J156" i="1" s="1"/>
  <c r="J157" i="1" a="1"/>
  <c r="J157" i="1" s="1"/>
  <c r="J163" i="1" a="1"/>
  <c r="J163" i="1" s="1"/>
  <c r="J164" i="1" a="1"/>
  <c r="J164" i="1" s="1"/>
  <c r="J183" i="1" a="1"/>
  <c r="J183" i="1" s="1"/>
  <c r="J162" i="1" a="1"/>
  <c r="J162" i="1" s="1"/>
  <c r="J179" i="1" a="1"/>
  <c r="J179" i="1" s="1"/>
  <c r="J214" i="1" a="1"/>
  <c r="J214" i="1" s="1"/>
  <c r="J187" i="1" a="1"/>
  <c r="J187" i="1" s="1"/>
  <c r="J17" i="1" a="1"/>
  <c r="J17" i="1" s="1"/>
  <c r="J210" i="1" a="1"/>
  <c r="J210" i="1" s="1"/>
  <c r="J24" i="1" a="1"/>
  <c r="J24" i="1" s="1"/>
  <c r="J152" i="1" a="1"/>
  <c r="J152" i="1" s="1"/>
  <c r="J205" i="1" a="1"/>
  <c r="J205" i="1" s="1"/>
  <c r="J91" i="1" a="1"/>
  <c r="J91" i="1" s="1"/>
  <c r="J216" i="1" a="1"/>
  <c r="J216" i="1" s="1"/>
  <c r="J151" i="1" a="1"/>
  <c r="J151" i="1" s="1"/>
  <c r="J195" i="1" a="1"/>
  <c r="J195" i="1" s="1"/>
  <c r="J68" i="1" a="1"/>
  <c r="J68" i="1" s="1"/>
  <c r="J82" i="1" a="1"/>
  <c r="J82" i="1" s="1"/>
  <c r="J22" i="1" a="1"/>
  <c r="J22" i="1" s="1"/>
  <c r="J215" i="1" a="1"/>
  <c r="J215" i="1" s="1"/>
  <c r="J204" i="1" a="1"/>
  <c r="J204" i="1" s="1"/>
  <c r="J168" i="1" a="1"/>
  <c r="J168" i="1" s="1"/>
  <c r="J65" i="1" a="1"/>
  <c r="J65" i="1" s="1"/>
  <c r="J206" i="1" a="1"/>
  <c r="J206" i="1" s="1"/>
  <c r="J208" i="1" a="1"/>
  <c r="J208" i="1" s="1"/>
  <c r="J221" i="1" a="1"/>
  <c r="J221" i="1" s="1"/>
  <c r="J30" i="1" a="1"/>
  <c r="J30" i="1" s="1"/>
  <c r="J53" i="1" a="1"/>
  <c r="J53" i="1" s="1"/>
  <c r="J78" i="1" a="1"/>
  <c r="J78" i="1" s="1"/>
  <c r="J219" i="1" a="1"/>
  <c r="J219" i="1" s="1"/>
  <c r="J218" i="1" a="1"/>
  <c r="J218" i="1" s="1"/>
  <c r="J220" i="1" a="1"/>
  <c r="J220" i="1" s="1"/>
  <c r="J217" i="1" a="1"/>
  <c r="J217" i="1" s="1"/>
  <c r="J222" i="1" a="1"/>
  <c r="J222" i="1" s="1"/>
  <c r="J140" i="1" a="1"/>
  <c r="J140" i="1" s="1"/>
  <c r="J98" i="1" a="1"/>
  <c r="J98" i="1" s="1"/>
  <c r="J223" i="1" a="1"/>
  <c r="J223" i="1" s="1"/>
  <c r="J28" i="1" a="1"/>
  <c r="J28" i="1" s="1"/>
  <c r="J101" i="1" a="1"/>
  <c r="J101" i="1" s="1"/>
  <c r="J31" i="1" a="1"/>
  <c r="J31" i="1" s="1"/>
  <c r="J104" i="1" a="1"/>
  <c r="J104" i="1" s="1"/>
  <c r="J191" i="1" a="1"/>
  <c r="J191" i="1" s="1"/>
  <c r="J142" i="1" a="1"/>
  <c r="J142" i="1" s="1"/>
  <c r="J79" i="1" a="1"/>
  <c r="J79" i="1" s="1"/>
  <c r="J192" i="1" a="1"/>
  <c r="J192" i="1" s="1"/>
  <c r="J193" i="1" a="1"/>
  <c r="J193" i="1" s="1"/>
  <c r="J194" i="1" a="1"/>
  <c r="J194" i="1" s="1"/>
  <c r="J99" i="1" a="1"/>
  <c r="J99" i="1" s="1"/>
  <c r="J143" i="1" a="1"/>
  <c r="J143" i="1" s="1"/>
  <c r="J196" i="1" a="1"/>
  <c r="J196" i="1" s="1"/>
  <c r="J67" i="1" a="1"/>
  <c r="J67" i="1" s="1"/>
  <c r="J134" i="1" a="1"/>
  <c r="J134" i="1" s="1"/>
  <c r="J209" i="1" a="1"/>
  <c r="J209" i="1" s="1"/>
  <c r="J207" i="1" a="1"/>
  <c r="J207" i="1" s="1"/>
  <c r="J148" i="1" a="1"/>
  <c r="J148" i="1" s="1"/>
  <c r="J144" i="1" a="1"/>
  <c r="J144" i="1" s="1"/>
  <c r="J146" i="1" a="1"/>
  <c r="J146" i="1" s="1"/>
  <c r="J167" i="1" a="1"/>
  <c r="J167" i="1" s="1"/>
  <c r="J87" i="1" a="1"/>
  <c r="J87" i="1" s="1"/>
  <c r="J41" i="1" a="1"/>
  <c r="J41" i="1" s="1"/>
  <c r="J80" i="1" a="1"/>
  <c r="J80" i="1" s="1"/>
  <c r="J203" i="1" a="1"/>
  <c r="J203" i="1" s="1"/>
  <c r="J149" i="1" a="1"/>
  <c r="J149" i="1" s="1"/>
  <c r="J35" i="1" a="1"/>
  <c r="J35" i="1" s="1"/>
  <c r="J76" i="1" a="1"/>
  <c r="J76" i="1" s="1"/>
  <c r="J166" i="1" a="1"/>
  <c r="J166" i="1" s="1"/>
  <c r="J26" i="1" a="1"/>
  <c r="J26" i="1" s="1"/>
  <c r="J212" i="1" a="1"/>
  <c r="J212" i="1" s="1"/>
  <c r="J213" i="1" a="1"/>
  <c r="J213" i="1" s="1"/>
  <c r="J153" i="1" a="1"/>
  <c r="J153" i="1" s="1"/>
  <c r="J211" i="1" a="1"/>
  <c r="J211" i="1" s="1"/>
  <c r="J106" i="1" a="1"/>
  <c r="J106" i="1" s="1"/>
  <c r="J2" i="3" l="1"/>
  <c r="I2" i="3"/>
  <c r="J2" i="2"/>
  <c r="I2" i="2"/>
  <c r="J2" i="4"/>
  <c r="I2" i="4"/>
  <c r="AL2" i="16"/>
  <c r="K103" i="1" l="1"/>
  <c r="L103" i="1" s="1" a="1"/>
  <c r="L103" i="1" s="1"/>
  <c r="F103" i="1"/>
  <c r="C103" i="1"/>
  <c r="Z209" i="10"/>
  <c r="W209" i="10"/>
  <c r="V209" i="10"/>
  <c r="D103" i="1" s="1"/>
  <c r="E103" i="1" s="1"/>
  <c r="U209" i="10"/>
  <c r="K217" i="1"/>
  <c r="L217" i="1" s="1" a="1"/>
  <c r="L217" i="1" s="1"/>
  <c r="AL6" i="16"/>
  <c r="X209" i="10" l="1"/>
  <c r="Y209" i="10"/>
  <c r="I74" i="4"/>
  <c r="P103" i="1"/>
  <c r="H172" i="1"/>
  <c r="H103" i="1"/>
  <c r="F104" i="4" l="1"/>
  <c r="F103" i="4"/>
  <c r="F102" i="4"/>
  <c r="F105" i="4"/>
  <c r="F101" i="4"/>
  <c r="F74" i="4"/>
  <c r="F106" i="4"/>
  <c r="F107" i="4"/>
  <c r="F100" i="4" l="1"/>
  <c r="F64" i="2" l="1"/>
  <c r="F12" i="2"/>
  <c r="F9" i="2"/>
  <c r="F7" i="2"/>
  <c r="F55" i="2"/>
  <c r="F56" i="2"/>
  <c r="F31" i="2"/>
  <c r="F14" i="2"/>
  <c r="F11" i="2"/>
  <c r="F10" i="2"/>
  <c r="F15" i="2"/>
  <c r="F13" i="2"/>
  <c r="F8" i="2"/>
  <c r="F40" i="2"/>
  <c r="F32" i="2"/>
  <c r="F52" i="2"/>
  <c r="F27" i="2"/>
  <c r="F33" i="2"/>
  <c r="F50" i="2"/>
  <c r="AL5" i="16"/>
  <c r="F223" i="1"/>
  <c r="F64" i="1"/>
  <c r="F193" i="1"/>
  <c r="F192" i="1"/>
  <c r="F179" i="1"/>
  <c r="F211" i="1"/>
  <c r="F220" i="1"/>
  <c r="F112" i="1"/>
  <c r="F56" i="1"/>
  <c r="F174" i="1"/>
  <c r="F208" i="1"/>
  <c r="F180" i="1"/>
  <c r="F218" i="1"/>
  <c r="F175" i="1"/>
  <c r="F169" i="1"/>
  <c r="F161" i="1"/>
  <c r="F115" i="1"/>
  <c r="F85" i="1"/>
  <c r="F61" i="1"/>
  <c r="F205" i="1"/>
  <c r="F63" i="1"/>
  <c r="F147" i="1"/>
  <c r="F217" i="1"/>
  <c r="F15" i="1"/>
  <c r="F158" i="1"/>
  <c r="F93" i="1"/>
  <c r="F27" i="1"/>
  <c r="F129" i="1"/>
  <c r="F188" i="1"/>
  <c r="F116" i="1"/>
  <c r="F190" i="1"/>
  <c r="F46" i="1"/>
  <c r="F83" i="1"/>
  <c r="F203" i="1"/>
  <c r="F58" i="1"/>
  <c r="F127" i="1"/>
  <c r="F135" i="1"/>
  <c r="F157" i="1"/>
  <c r="F68" i="1"/>
  <c r="F132" i="1"/>
  <c r="F97" i="1"/>
  <c r="F141" i="1"/>
  <c r="F122" i="1"/>
  <c r="F62" i="1"/>
  <c r="F199" i="1"/>
  <c r="F26" i="1"/>
  <c r="F189" i="1"/>
  <c r="F166" i="1"/>
  <c r="F128" i="1"/>
  <c r="F212" i="1"/>
  <c r="F185" i="1"/>
  <c r="F164" i="1"/>
  <c r="F95" i="1"/>
  <c r="F110" i="1"/>
  <c r="F69" i="1"/>
  <c r="F142" i="1"/>
  <c r="F143" i="1"/>
  <c r="F138" i="1"/>
  <c r="F194" i="1"/>
  <c r="F221" i="1"/>
  <c r="F75" i="1"/>
  <c r="F124" i="1"/>
  <c r="F155" i="1"/>
  <c r="F172" i="1"/>
  <c r="F140" i="1"/>
  <c r="F74" i="1"/>
  <c r="F200" i="1"/>
  <c r="F21" i="1"/>
  <c r="F18" i="1"/>
  <c r="F213" i="1"/>
  <c r="F183" i="1"/>
  <c r="F160" i="1"/>
  <c r="F146" i="1"/>
  <c r="F159" i="1"/>
  <c r="F153" i="1"/>
  <c r="F152" i="1"/>
  <c r="F77" i="1"/>
  <c r="F206" i="1"/>
  <c r="F32" i="1"/>
  <c r="F163" i="1"/>
  <c r="F133" i="1"/>
  <c r="F177" i="1"/>
  <c r="F20" i="1"/>
  <c r="F71" i="1"/>
  <c r="F131" i="1"/>
  <c r="F65" i="1"/>
  <c r="F113" i="1"/>
  <c r="F76" i="1"/>
  <c r="F55" i="1"/>
  <c r="F167" i="1"/>
  <c r="F60" i="1"/>
  <c r="F54" i="1"/>
  <c r="F181" i="1"/>
  <c r="F98" i="1"/>
  <c r="F162" i="1"/>
  <c r="F111" i="1"/>
  <c r="F79" i="1"/>
  <c r="F41" i="1"/>
  <c r="F108" i="1"/>
  <c r="F16" i="1"/>
  <c r="F178" i="1"/>
  <c r="F173" i="1"/>
  <c r="F149" i="1"/>
  <c r="F38" i="1"/>
  <c r="F53" i="1"/>
  <c r="F80" i="1"/>
  <c r="F171" i="1"/>
  <c r="F216" i="1"/>
  <c r="F219" i="1"/>
  <c r="F215" i="1"/>
  <c r="F114" i="1"/>
  <c r="F106" i="1"/>
  <c r="F84" i="1"/>
  <c r="F87" i="1"/>
  <c r="F99" i="1"/>
  <c r="F59" i="1"/>
  <c r="F151" i="1"/>
  <c r="F196" i="1"/>
  <c r="F92" i="1"/>
  <c r="F78" i="1"/>
  <c r="F72" i="1"/>
  <c r="F90" i="1"/>
  <c r="F137" i="1"/>
  <c r="F195" i="1"/>
  <c r="F148" i="1"/>
  <c r="F120" i="1"/>
  <c r="F73" i="1"/>
  <c r="F70" i="1"/>
  <c r="F222" i="1"/>
  <c r="F30" i="1"/>
  <c r="F91" i="1"/>
  <c r="F105" i="1"/>
  <c r="F121" i="1"/>
  <c r="F35" i="1"/>
  <c r="F96" i="1"/>
  <c r="F23" i="1"/>
  <c r="F176" i="1"/>
  <c r="F37" i="1"/>
  <c r="F117" i="1"/>
  <c r="F86" i="1"/>
  <c r="F139" i="1"/>
  <c r="F204" i="1"/>
  <c r="F170" i="1"/>
  <c r="F22" i="1"/>
  <c r="F107" i="1"/>
  <c r="F82" i="1"/>
  <c r="F144" i="1"/>
  <c r="F168" i="1"/>
  <c r="F154" i="1"/>
  <c r="F156" i="1"/>
  <c r="F165" i="1"/>
  <c r="F207" i="1"/>
  <c r="F184" i="1"/>
  <c r="F50" i="1"/>
  <c r="F49" i="1"/>
  <c r="F191" i="1"/>
  <c r="F209" i="1"/>
  <c r="F81" i="1"/>
  <c r="F89" i="1"/>
  <c r="F100" i="1"/>
  <c r="F36" i="1"/>
  <c r="F24" i="1"/>
  <c r="F210" i="1"/>
  <c r="F130" i="1"/>
  <c r="F17" i="1"/>
  <c r="F197" i="1"/>
  <c r="F201" i="1"/>
  <c r="F198" i="1"/>
  <c r="F202" i="1"/>
  <c r="F186" i="1"/>
  <c r="F34" i="1"/>
  <c r="F52" i="1"/>
  <c r="F51" i="1"/>
  <c r="F57" i="1"/>
  <c r="F102" i="1"/>
  <c r="F119" i="1"/>
  <c r="F25" i="1"/>
  <c r="F134" i="1"/>
  <c r="F66" i="1"/>
  <c r="F104" i="1"/>
  <c r="F31" i="1"/>
  <c r="F101" i="1"/>
  <c r="F187" i="1"/>
  <c r="F214" i="1"/>
  <c r="F45" i="1"/>
  <c r="F44" i="1"/>
  <c r="F40" i="1"/>
  <c r="F42" i="1"/>
  <c r="F43" i="1"/>
  <c r="F118" i="1"/>
  <c r="F67" i="1"/>
  <c r="F94" i="1"/>
  <c r="F19" i="1"/>
  <c r="F126" i="1"/>
  <c r="F125" i="1"/>
  <c r="F123" i="1"/>
  <c r="F28" i="1"/>
  <c r="F47" i="1"/>
  <c r="F48" i="1"/>
  <c r="F88" i="1"/>
  <c r="F136" i="1"/>
  <c r="F182" i="1"/>
  <c r="F29" i="1"/>
  <c r="F109" i="1"/>
  <c r="F33" i="1"/>
  <c r="F145" i="1"/>
  <c r="P154" i="1"/>
  <c r="P139" i="1"/>
  <c r="P126" i="1"/>
  <c r="P222" i="1"/>
  <c r="P156" i="1"/>
  <c r="P151" i="1"/>
  <c r="P219" i="1"/>
  <c r="P178" i="1"/>
  <c r="P98" i="1"/>
  <c r="P167" i="1"/>
  <c r="P198" i="1"/>
  <c r="P191" i="1"/>
  <c r="P146" i="1"/>
  <c r="P31" i="1"/>
  <c r="P124" i="1"/>
  <c r="P142" i="1"/>
  <c r="P49" i="1"/>
  <c r="P44" i="1"/>
  <c r="P81" i="1"/>
  <c r="P58" i="1"/>
  <c r="P27" i="1"/>
  <c r="P147" i="1"/>
  <c r="P175" i="1"/>
  <c r="P220" i="1"/>
  <c r="K182" i="1"/>
  <c r="L182" i="1" s="1" a="1"/>
  <c r="L182" i="1" s="1"/>
  <c r="K145" i="1"/>
  <c r="L145" i="1" s="1" a="1"/>
  <c r="L145" i="1" s="1"/>
  <c r="K33" i="1"/>
  <c r="L33" i="1" s="1" a="1"/>
  <c r="L33" i="1" s="1"/>
  <c r="K109" i="1"/>
  <c r="L109" i="1" s="1" a="1"/>
  <c r="L109" i="1" s="1"/>
  <c r="K29" i="1"/>
  <c r="L29" i="1" s="1" a="1"/>
  <c r="L29" i="1" s="1"/>
  <c r="K57" i="1"/>
  <c r="L57" i="1" s="1" a="1"/>
  <c r="L57" i="1" s="1"/>
  <c r="K154" i="1"/>
  <c r="L154" i="1" s="1" a="1"/>
  <c r="L154" i="1" s="1"/>
  <c r="K168" i="1"/>
  <c r="L168" i="1" s="1" a="1"/>
  <c r="L168" i="1" s="1"/>
  <c r="K144" i="1"/>
  <c r="L144" i="1" s="1" a="1"/>
  <c r="L144" i="1" s="1"/>
  <c r="K82" i="1"/>
  <c r="L82" i="1" s="1" a="1"/>
  <c r="L82" i="1" s="1"/>
  <c r="K107" i="1"/>
  <c r="L107" i="1" s="1" a="1"/>
  <c r="L107" i="1" s="1"/>
  <c r="K22" i="1"/>
  <c r="L22" i="1" s="1" a="1"/>
  <c r="L22" i="1" s="1"/>
  <c r="K170" i="1"/>
  <c r="L170" i="1" s="1" a="1"/>
  <c r="L170" i="1" s="1"/>
  <c r="K204" i="1"/>
  <c r="L204" i="1" s="1" a="1"/>
  <c r="L204" i="1" s="1"/>
  <c r="K139" i="1"/>
  <c r="L139" i="1" s="1" a="1"/>
  <c r="L139" i="1" s="1"/>
  <c r="K86" i="1"/>
  <c r="L86" i="1" s="1" a="1"/>
  <c r="L86" i="1" s="1"/>
  <c r="K117" i="1"/>
  <c r="L117" i="1" s="1" a="1"/>
  <c r="L117" i="1" s="1"/>
  <c r="K37" i="1"/>
  <c r="L37" i="1" s="1" a="1"/>
  <c r="L37" i="1" s="1"/>
  <c r="K176" i="1"/>
  <c r="L176" i="1" s="1" a="1"/>
  <c r="L176" i="1" s="1"/>
  <c r="K43" i="1"/>
  <c r="L43" i="1" s="1" a="1"/>
  <c r="L43" i="1" s="1"/>
  <c r="K89" i="1"/>
  <c r="L89" i="1" s="1" a="1"/>
  <c r="L89" i="1" s="1"/>
  <c r="K23" i="1"/>
  <c r="L23" i="1" s="1" a="1"/>
  <c r="L23" i="1" s="1"/>
  <c r="K126" i="1"/>
  <c r="L126" i="1" s="1" a="1"/>
  <c r="L126" i="1" s="1"/>
  <c r="K96" i="1"/>
  <c r="L96" i="1" s="1" a="1"/>
  <c r="L96" i="1" s="1"/>
  <c r="K35" i="1"/>
  <c r="L35" i="1" s="1" a="1"/>
  <c r="L35" i="1" s="1"/>
  <c r="K121" i="1"/>
  <c r="L121" i="1" s="1" a="1"/>
  <c r="L121" i="1" s="1"/>
  <c r="K105" i="1"/>
  <c r="L105" i="1" s="1" a="1"/>
  <c r="L105" i="1" s="1"/>
  <c r="K91" i="1"/>
  <c r="L91" i="1" s="1" a="1"/>
  <c r="L91" i="1" s="1"/>
  <c r="K30" i="1"/>
  <c r="L30" i="1" s="1" a="1"/>
  <c r="L30" i="1" s="1"/>
  <c r="K45" i="1"/>
  <c r="L45" i="1" s="1" a="1"/>
  <c r="L45" i="1" s="1"/>
  <c r="K222" i="1"/>
  <c r="L222" i="1" s="1" a="1"/>
  <c r="L222" i="1" s="1"/>
  <c r="K70" i="1"/>
  <c r="L70" i="1" s="1" a="1"/>
  <c r="L70" i="1" s="1"/>
  <c r="K73" i="1"/>
  <c r="L73" i="1" s="1" a="1"/>
  <c r="L73" i="1" s="1"/>
  <c r="K120" i="1"/>
  <c r="L120" i="1" s="1" a="1"/>
  <c r="L120" i="1" s="1"/>
  <c r="K148" i="1"/>
  <c r="L148" i="1" s="1" a="1"/>
  <c r="L148" i="1" s="1"/>
  <c r="K195" i="1"/>
  <c r="L195" i="1" s="1" a="1"/>
  <c r="L195" i="1" s="1"/>
  <c r="K137" i="1"/>
  <c r="L137" i="1" s="1" a="1"/>
  <c r="L137" i="1" s="1"/>
  <c r="K34" i="1"/>
  <c r="L34" i="1" s="1" a="1"/>
  <c r="L34" i="1" s="1"/>
  <c r="K156" i="1"/>
  <c r="L156" i="1" s="1" a="1"/>
  <c r="L156" i="1" s="1"/>
  <c r="K90" i="1"/>
  <c r="L90" i="1" s="1" a="1"/>
  <c r="L90" i="1" s="1"/>
  <c r="K72" i="1"/>
  <c r="L72" i="1" s="1" a="1"/>
  <c r="L72" i="1" s="1"/>
  <c r="K165" i="1"/>
  <c r="L165" i="1" s="1" a="1"/>
  <c r="L165" i="1" s="1"/>
  <c r="K78" i="1"/>
  <c r="L78" i="1" s="1" a="1"/>
  <c r="L78" i="1" s="1"/>
  <c r="K92" i="1"/>
  <c r="L92" i="1" s="1" a="1"/>
  <c r="L92" i="1" s="1"/>
  <c r="K196" i="1"/>
  <c r="L196" i="1" s="1" a="1"/>
  <c r="L196" i="1" s="1"/>
  <c r="K17" i="1"/>
  <c r="L17" i="1" s="1" a="1"/>
  <c r="L17" i="1" s="1"/>
  <c r="K151" i="1"/>
  <c r="L151" i="1" s="1" a="1"/>
  <c r="L151" i="1" s="1"/>
  <c r="K59" i="1"/>
  <c r="L59" i="1" s="1" a="1"/>
  <c r="L59" i="1" s="1"/>
  <c r="K99" i="1"/>
  <c r="L99" i="1" s="1" a="1"/>
  <c r="L99" i="1" s="1"/>
  <c r="K87" i="1"/>
  <c r="L87" i="1" s="1" a="1"/>
  <c r="L87" i="1" s="1"/>
  <c r="K84" i="1"/>
  <c r="L84" i="1" s="1" a="1"/>
  <c r="L84" i="1" s="1"/>
  <c r="K106" i="1"/>
  <c r="L106" i="1" s="1" a="1"/>
  <c r="L106" i="1" s="1"/>
  <c r="K114" i="1"/>
  <c r="L114" i="1" s="1" a="1"/>
  <c r="L114" i="1" s="1"/>
  <c r="K215" i="1"/>
  <c r="L215" i="1" s="1" a="1"/>
  <c r="L215" i="1" s="1"/>
  <c r="K219" i="1"/>
  <c r="L219" i="1" s="1" a="1"/>
  <c r="L219" i="1" s="1"/>
  <c r="K48" i="1"/>
  <c r="L48" i="1" s="1" a="1"/>
  <c r="L48" i="1" s="1"/>
  <c r="K216" i="1"/>
  <c r="L216" i="1" s="1" a="1"/>
  <c r="L216" i="1" s="1"/>
  <c r="K171" i="1"/>
  <c r="L171" i="1" s="1" a="1"/>
  <c r="L171" i="1" s="1"/>
  <c r="K50" i="1"/>
  <c r="L50" i="1" s="1" a="1"/>
  <c r="L50" i="1" s="1"/>
  <c r="K88" i="1"/>
  <c r="L88" i="1" s="1" a="1"/>
  <c r="L88" i="1" s="1"/>
  <c r="K19" i="1"/>
  <c r="L19" i="1" s="1" a="1"/>
  <c r="L19" i="1" s="1"/>
  <c r="K80" i="1"/>
  <c r="L80" i="1" s="1" a="1"/>
  <c r="L80" i="1" s="1"/>
  <c r="K52" i="1"/>
  <c r="L52" i="1" s="1" a="1"/>
  <c r="L52" i="1" s="1"/>
  <c r="K36" i="1"/>
  <c r="L36" i="1" s="1" a="1"/>
  <c r="L36" i="1" s="1"/>
  <c r="K186" i="1"/>
  <c r="L186" i="1" s="1" a="1"/>
  <c r="L186" i="1" s="1"/>
  <c r="K53" i="1"/>
  <c r="L53" i="1" s="1" a="1"/>
  <c r="L53" i="1" s="1"/>
  <c r="K125" i="1"/>
  <c r="L125" i="1" s="1" a="1"/>
  <c r="L125" i="1" s="1"/>
  <c r="K38" i="1"/>
  <c r="L38" i="1" s="1" a="1"/>
  <c r="L38" i="1" s="1"/>
  <c r="K149" i="1"/>
  <c r="L149" i="1" s="1" a="1"/>
  <c r="L149" i="1" s="1"/>
  <c r="K173" i="1"/>
  <c r="L173" i="1" s="1" a="1"/>
  <c r="L173" i="1" s="1"/>
  <c r="K178" i="1"/>
  <c r="L178" i="1" s="1" a="1"/>
  <c r="L178" i="1" s="1"/>
  <c r="K16" i="1"/>
  <c r="L16" i="1" s="1" a="1"/>
  <c r="L16" i="1" s="1"/>
  <c r="K108" i="1"/>
  <c r="L108" i="1" s="1" a="1"/>
  <c r="L108" i="1" s="1"/>
  <c r="K41" i="1"/>
  <c r="L41" i="1" s="1" a="1"/>
  <c r="L41" i="1" s="1"/>
  <c r="K130" i="1"/>
  <c r="L130" i="1" s="1" a="1"/>
  <c r="L130" i="1" s="1"/>
  <c r="K79" i="1"/>
  <c r="L79" i="1" s="1" a="1"/>
  <c r="L79" i="1" s="1"/>
  <c r="K111" i="1"/>
  <c r="L111" i="1" s="1" a="1"/>
  <c r="L111" i="1" s="1"/>
  <c r="K162" i="1"/>
  <c r="L162" i="1" s="1" a="1"/>
  <c r="L162" i="1" s="1"/>
  <c r="K98" i="1"/>
  <c r="L98" i="1" s="1" a="1"/>
  <c r="L98" i="1" s="1"/>
  <c r="K184" i="1"/>
  <c r="L184" i="1" s="1" a="1"/>
  <c r="L184" i="1" s="1"/>
  <c r="K210" i="1"/>
  <c r="L210" i="1" s="1" a="1"/>
  <c r="L210" i="1" s="1"/>
  <c r="K181" i="1"/>
  <c r="L181" i="1" s="1" a="1"/>
  <c r="L181" i="1" s="1"/>
  <c r="K214" i="1"/>
  <c r="L214" i="1" s="1" a="1"/>
  <c r="L214" i="1" s="1"/>
  <c r="K187" i="1"/>
  <c r="L187" i="1" s="1" a="1"/>
  <c r="L187" i="1" s="1"/>
  <c r="K54" i="1"/>
  <c r="L54" i="1" s="1" a="1"/>
  <c r="L54" i="1" s="1"/>
  <c r="K60" i="1"/>
  <c r="L60" i="1" s="1" a="1"/>
  <c r="L60" i="1" s="1"/>
  <c r="K167" i="1"/>
  <c r="L167" i="1" s="1" a="1"/>
  <c r="L167" i="1" s="1"/>
  <c r="K55" i="1"/>
  <c r="L55" i="1" s="1" a="1"/>
  <c r="L55" i="1" s="1"/>
  <c r="K76" i="1"/>
  <c r="L76" i="1" s="1" a="1"/>
  <c r="L76" i="1" s="1"/>
  <c r="K113" i="1"/>
  <c r="L113" i="1" s="1" a="1"/>
  <c r="L113" i="1" s="1"/>
  <c r="K65" i="1"/>
  <c r="L65" i="1" s="1" a="1"/>
  <c r="L65" i="1" s="1"/>
  <c r="K131" i="1"/>
  <c r="L131" i="1" s="1" a="1"/>
  <c r="L131" i="1" s="1"/>
  <c r="K71" i="1"/>
  <c r="L71" i="1" s="1" a="1"/>
  <c r="L71" i="1" s="1"/>
  <c r="K20" i="1"/>
  <c r="L20" i="1" s="1" a="1"/>
  <c r="L20" i="1" s="1"/>
  <c r="K198" i="1"/>
  <c r="L198" i="1" s="1" a="1"/>
  <c r="L198" i="1" s="1"/>
  <c r="K177" i="1"/>
  <c r="L177" i="1" s="1" a="1"/>
  <c r="L177" i="1" s="1"/>
  <c r="K133" i="1"/>
  <c r="L133" i="1" s="1" a="1"/>
  <c r="L133" i="1" s="1"/>
  <c r="K163" i="1"/>
  <c r="L163" i="1" s="1" a="1"/>
  <c r="L163" i="1" s="1"/>
  <c r="K32" i="1"/>
  <c r="L32" i="1" s="1" a="1"/>
  <c r="L32" i="1" s="1"/>
  <c r="K134" i="1"/>
  <c r="L134" i="1" s="1" a="1"/>
  <c r="L134" i="1" s="1"/>
  <c r="K206" i="1"/>
  <c r="L206" i="1" s="1" a="1"/>
  <c r="L206" i="1" s="1"/>
  <c r="K197" i="1"/>
  <c r="L197" i="1" s="1" a="1"/>
  <c r="L197" i="1" s="1"/>
  <c r="K191" i="1"/>
  <c r="L191" i="1" s="1" a="1"/>
  <c r="L191" i="1" s="1"/>
  <c r="K25" i="1"/>
  <c r="L25" i="1" s="1" a="1"/>
  <c r="L25" i="1" s="1"/>
  <c r="K77" i="1"/>
  <c r="L77" i="1" s="1" a="1"/>
  <c r="L77" i="1" s="1"/>
  <c r="K152" i="1"/>
  <c r="L152" i="1" s="1" a="1"/>
  <c r="L152" i="1" s="1"/>
  <c r="K66" i="1"/>
  <c r="L66" i="1" s="1" a="1"/>
  <c r="L66" i="1" s="1"/>
  <c r="K94" i="1"/>
  <c r="L94" i="1" s="1" a="1"/>
  <c r="L94" i="1" s="1"/>
  <c r="K153" i="1"/>
  <c r="L153" i="1" s="1" a="1"/>
  <c r="L153" i="1" s="1"/>
  <c r="K159" i="1"/>
  <c r="L159" i="1" s="1" a="1"/>
  <c r="L159" i="1" s="1"/>
  <c r="K146" i="1"/>
  <c r="L146" i="1" s="1" a="1"/>
  <c r="L146" i="1" s="1"/>
  <c r="K160" i="1"/>
  <c r="L160" i="1" s="1" a="1"/>
  <c r="L160" i="1" s="1"/>
  <c r="K183" i="1"/>
  <c r="L183" i="1" s="1" a="1"/>
  <c r="L183" i="1" s="1"/>
  <c r="K213" i="1"/>
  <c r="L213" i="1" s="1" a="1"/>
  <c r="L213" i="1" s="1"/>
  <c r="K18" i="1"/>
  <c r="L18" i="1" s="1" a="1"/>
  <c r="L18" i="1" s="1"/>
  <c r="K47" i="1"/>
  <c r="L47" i="1" s="1" a="1"/>
  <c r="L47" i="1" s="1"/>
  <c r="K42" i="1"/>
  <c r="L42" i="1" s="1" a="1"/>
  <c r="L42" i="1" s="1"/>
  <c r="K21" i="1"/>
  <c r="L21" i="1" s="1" a="1"/>
  <c r="L21" i="1" s="1"/>
  <c r="K31" i="1"/>
  <c r="L31" i="1" s="1" a="1"/>
  <c r="L31" i="1" s="1"/>
  <c r="K200" i="1"/>
  <c r="L200" i="1" s="1" a="1"/>
  <c r="L200" i="1" s="1"/>
  <c r="K74" i="1"/>
  <c r="L74" i="1" s="1" a="1"/>
  <c r="L74" i="1" s="1"/>
  <c r="K140" i="1"/>
  <c r="L140" i="1" s="1" a="1"/>
  <c r="L140" i="1" s="1"/>
  <c r="K28" i="1"/>
  <c r="L28" i="1" s="1" a="1"/>
  <c r="L28" i="1" s="1"/>
  <c r="K207" i="1"/>
  <c r="L207" i="1" s="1" a="1"/>
  <c r="L207" i="1" s="1"/>
  <c r="K172" i="1"/>
  <c r="L172" i="1" s="1" a="1"/>
  <c r="L172" i="1" s="1"/>
  <c r="K155" i="1"/>
  <c r="L155" i="1" s="1" a="1"/>
  <c r="L155" i="1" s="1"/>
  <c r="K124" i="1"/>
  <c r="L124" i="1" s="1" a="1"/>
  <c r="L124" i="1" s="1"/>
  <c r="K75" i="1"/>
  <c r="L75" i="1" s="1" a="1"/>
  <c r="L75" i="1" s="1"/>
  <c r="K221" i="1"/>
  <c r="L221" i="1" s="1" a="1"/>
  <c r="L221" i="1" s="1"/>
  <c r="K194" i="1"/>
  <c r="L194" i="1" s="1" a="1"/>
  <c r="L194" i="1" s="1"/>
  <c r="K138" i="1"/>
  <c r="L138" i="1" s="1" a="1"/>
  <c r="L138" i="1" s="1"/>
  <c r="K143" i="1"/>
  <c r="L143" i="1" s="1" a="1"/>
  <c r="L143" i="1" s="1"/>
  <c r="K40" i="1"/>
  <c r="L40" i="1" s="1" a="1"/>
  <c r="L40" i="1" s="1"/>
  <c r="K136" i="1"/>
  <c r="L136" i="1" s="1" a="1"/>
  <c r="L136" i="1" s="1"/>
  <c r="K142" i="1"/>
  <c r="L142" i="1" s="1" a="1"/>
  <c r="L142" i="1" s="1"/>
  <c r="K69" i="1"/>
  <c r="L69" i="1" s="1" a="1"/>
  <c r="L69" i="1" s="1"/>
  <c r="K201" i="1"/>
  <c r="L201" i="1" s="1" a="1"/>
  <c r="L201" i="1" s="1"/>
  <c r="K209" i="1"/>
  <c r="L209" i="1" s="1" a="1"/>
  <c r="L209" i="1" s="1"/>
  <c r="K110" i="1"/>
  <c r="L110" i="1" s="1" a="1"/>
  <c r="L110" i="1" s="1"/>
  <c r="K95" i="1"/>
  <c r="L95" i="1" s="1" a="1"/>
  <c r="L95" i="1" s="1"/>
  <c r="K164" i="1"/>
  <c r="L164" i="1" s="1" a="1"/>
  <c r="L164" i="1" s="1"/>
  <c r="K102" i="1"/>
  <c r="L102" i="1" s="1" a="1"/>
  <c r="L102" i="1" s="1"/>
  <c r="K49" i="1"/>
  <c r="L49" i="1" s="1" a="1"/>
  <c r="L49" i="1" s="1"/>
  <c r="K185" i="1"/>
  <c r="L185" i="1" s="1" a="1"/>
  <c r="L185" i="1" s="1"/>
  <c r="K212" i="1"/>
  <c r="L212" i="1" s="1" a="1"/>
  <c r="L212" i="1" s="1"/>
  <c r="K128" i="1"/>
  <c r="L128" i="1" s="1" a="1"/>
  <c r="L128" i="1" s="1"/>
  <c r="K166" i="1"/>
  <c r="L166" i="1" s="1" a="1"/>
  <c r="L166" i="1" s="1"/>
  <c r="K101" i="1"/>
  <c r="L101" i="1" s="1" a="1"/>
  <c r="L101" i="1" s="1"/>
  <c r="K189" i="1"/>
  <c r="L189" i="1" s="1" a="1"/>
  <c r="L189" i="1" s="1"/>
  <c r="K26" i="1"/>
  <c r="L26" i="1" s="1" a="1"/>
  <c r="L26" i="1" s="1"/>
  <c r="K44" i="1"/>
  <c r="L44" i="1" s="1" a="1"/>
  <c r="L44" i="1" s="1"/>
  <c r="K199" i="1"/>
  <c r="L199" i="1" s="1" a="1"/>
  <c r="L199" i="1" s="1"/>
  <c r="K123" i="1"/>
  <c r="L123" i="1" s="1" a="1"/>
  <c r="L123" i="1" s="1"/>
  <c r="K202" i="1"/>
  <c r="L202" i="1" s="1" a="1"/>
  <c r="L202" i="1" s="1"/>
  <c r="K62" i="1"/>
  <c r="L62" i="1" s="1" a="1"/>
  <c r="L62" i="1" s="1"/>
  <c r="K122" i="1"/>
  <c r="L122" i="1" s="1" a="1"/>
  <c r="L122" i="1" s="1"/>
  <c r="K104" i="1"/>
  <c r="L104" i="1" s="1" a="1"/>
  <c r="L104" i="1" s="1"/>
  <c r="K141" i="1"/>
  <c r="L141" i="1" s="1" a="1"/>
  <c r="L141" i="1" s="1"/>
  <c r="K81" i="1"/>
  <c r="L81" i="1" s="1" a="1"/>
  <c r="L81" i="1" s="1"/>
  <c r="K97" i="1"/>
  <c r="L97" i="1" s="1" a="1"/>
  <c r="L97" i="1" s="1"/>
  <c r="K132" i="1"/>
  <c r="L132" i="1" s="1" a="1"/>
  <c r="L132" i="1" s="1"/>
  <c r="K68" i="1"/>
  <c r="L68" i="1" s="1" a="1"/>
  <c r="L68" i="1" s="1"/>
  <c r="K157" i="1"/>
  <c r="L157" i="1" s="1" a="1"/>
  <c r="L157" i="1" s="1"/>
  <c r="K119" i="1"/>
  <c r="L119" i="1" s="1" a="1"/>
  <c r="L119" i="1" s="1"/>
  <c r="K135" i="1"/>
  <c r="L135" i="1" s="1" a="1"/>
  <c r="L135" i="1" s="1"/>
  <c r="K127" i="1"/>
  <c r="L127" i="1" s="1" a="1"/>
  <c r="L127" i="1" s="1"/>
  <c r="K58" i="1"/>
  <c r="L58" i="1" s="1" a="1"/>
  <c r="L58" i="1" s="1"/>
  <c r="K203" i="1"/>
  <c r="L203" i="1" s="1" a="1"/>
  <c r="L203" i="1" s="1"/>
  <c r="K83" i="1"/>
  <c r="L83" i="1" s="1" a="1"/>
  <c r="L83" i="1" s="1"/>
  <c r="K46" i="1"/>
  <c r="L46" i="1" s="1" a="1"/>
  <c r="L46" i="1" s="1"/>
  <c r="K190" i="1"/>
  <c r="L190" i="1" s="1" a="1"/>
  <c r="L190" i="1" s="1"/>
  <c r="K116" i="1"/>
  <c r="L116" i="1" s="1" a="1"/>
  <c r="L116" i="1" s="1"/>
  <c r="K188" i="1"/>
  <c r="L188" i="1" s="1" a="1"/>
  <c r="L188" i="1" s="1"/>
  <c r="K129" i="1"/>
  <c r="L129" i="1" s="1" a="1"/>
  <c r="L129" i="1" s="1"/>
  <c r="K27" i="1"/>
  <c r="L27" i="1" s="1" a="1"/>
  <c r="L27" i="1" s="1"/>
  <c r="K93" i="1"/>
  <c r="L93" i="1" s="1" a="1"/>
  <c r="L93" i="1" s="1"/>
  <c r="K51" i="1"/>
  <c r="L51" i="1" s="1" a="1"/>
  <c r="L51" i="1" s="1"/>
  <c r="K100" i="1"/>
  <c r="L100" i="1" s="1" a="1"/>
  <c r="L100" i="1" s="1"/>
  <c r="K158" i="1"/>
  <c r="L158" i="1" s="1" a="1"/>
  <c r="L158" i="1" s="1"/>
  <c r="K15" i="1"/>
  <c r="L15" i="1" s="1" a="1"/>
  <c r="L15" i="1" s="1"/>
  <c r="K24" i="1"/>
  <c r="L24" i="1" s="1" a="1"/>
  <c r="L24" i="1" s="1"/>
  <c r="K147" i="1"/>
  <c r="L147" i="1" s="1" a="1"/>
  <c r="L147" i="1" s="1"/>
  <c r="K63" i="1"/>
  <c r="L63" i="1" s="1" a="1"/>
  <c r="L63" i="1" s="1"/>
  <c r="K205" i="1"/>
  <c r="L205" i="1" s="1" a="1"/>
  <c r="L205" i="1" s="1"/>
  <c r="K61" i="1"/>
  <c r="L61" i="1" s="1" a="1"/>
  <c r="L61" i="1" s="1"/>
  <c r="K85" i="1"/>
  <c r="L85" i="1" s="1" a="1"/>
  <c r="L85" i="1" s="1"/>
  <c r="K115" i="1"/>
  <c r="L115" i="1" s="1" a="1"/>
  <c r="L115" i="1" s="1"/>
  <c r="K161" i="1"/>
  <c r="L161" i="1" s="1" a="1"/>
  <c r="L161" i="1" s="1"/>
  <c r="K169" i="1"/>
  <c r="L169" i="1" s="1" a="1"/>
  <c r="L169" i="1" s="1"/>
  <c r="K175" i="1"/>
  <c r="L175" i="1" s="1" a="1"/>
  <c r="L175" i="1" s="1"/>
  <c r="K218" i="1"/>
  <c r="L218" i="1" s="1" a="1"/>
  <c r="L218" i="1" s="1"/>
  <c r="K180" i="1"/>
  <c r="L180" i="1" s="1" a="1"/>
  <c r="L180" i="1" s="1"/>
  <c r="K118" i="1"/>
  <c r="L118" i="1" s="1" a="1"/>
  <c r="L118" i="1" s="1"/>
  <c r="K208" i="1"/>
  <c r="L208" i="1" s="1" a="1"/>
  <c r="L208" i="1" s="1"/>
  <c r="K174" i="1"/>
  <c r="L174" i="1" s="1" a="1"/>
  <c r="L174" i="1" s="1"/>
  <c r="K56" i="1"/>
  <c r="L56" i="1" s="1" a="1"/>
  <c r="L56" i="1" s="1"/>
  <c r="K112" i="1"/>
  <c r="L112" i="1" s="1" a="1"/>
  <c r="L112" i="1" s="1"/>
  <c r="K220" i="1"/>
  <c r="L220" i="1" s="1" a="1"/>
  <c r="L220" i="1" s="1"/>
  <c r="K211" i="1"/>
  <c r="L211" i="1" s="1" a="1"/>
  <c r="L211" i="1" s="1"/>
  <c r="K179" i="1"/>
  <c r="L179" i="1" s="1" a="1"/>
  <c r="L179" i="1" s="1"/>
  <c r="K192" i="1"/>
  <c r="L192" i="1" s="1" a="1"/>
  <c r="L192" i="1" s="1"/>
  <c r="K67" i="1"/>
  <c r="L67" i="1" s="1" a="1"/>
  <c r="L67" i="1" s="1"/>
  <c r="K193" i="1"/>
  <c r="L193" i="1" s="1" a="1"/>
  <c r="L193" i="1" s="1"/>
  <c r="K64" i="1"/>
  <c r="L64" i="1" s="1" a="1"/>
  <c r="L64" i="1" s="1"/>
  <c r="K223" i="1"/>
  <c r="L223" i="1" s="1" a="1"/>
  <c r="L223" i="1" s="1"/>
  <c r="K150" i="1"/>
  <c r="L150" i="1" s="1" a="1"/>
  <c r="L150" i="1" s="1"/>
  <c r="H151" i="1"/>
  <c r="H216" i="1"/>
  <c r="H154" i="1"/>
  <c r="H72" i="1"/>
  <c r="H175" i="1"/>
  <c r="H79" i="1"/>
  <c r="H131" i="1"/>
  <c r="H191" i="1"/>
  <c r="H25" i="1"/>
  <c r="H142" i="1"/>
  <c r="H102" i="1"/>
  <c r="H150" i="1"/>
  <c r="H119" i="1"/>
  <c r="H217" i="1"/>
  <c r="H118" i="1"/>
  <c r="H215" i="1"/>
  <c r="H22" i="1"/>
  <c r="H195" i="1"/>
  <c r="H125" i="1"/>
  <c r="H95" i="1"/>
  <c r="H128" i="1"/>
  <c r="H171" i="1"/>
  <c r="H168" i="1"/>
  <c r="H124" i="1"/>
  <c r="H155" i="1"/>
  <c r="H23" i="1"/>
  <c r="H36" i="1"/>
  <c r="H160" i="1"/>
  <c r="H18" i="1"/>
  <c r="H174" i="1"/>
  <c r="H64" i="1"/>
  <c r="H73" i="1"/>
  <c r="H55" i="1"/>
  <c r="H63" i="1"/>
  <c r="H61" i="1"/>
  <c r="H176" i="1"/>
  <c r="H16" i="1"/>
  <c r="H210" i="1"/>
  <c r="H214" i="1"/>
  <c r="H187" i="1"/>
  <c r="H32" i="1"/>
  <c r="H62" i="1"/>
  <c r="H74" i="1"/>
  <c r="H213" i="1"/>
  <c r="H60" i="1"/>
  <c r="H148" i="1"/>
  <c r="H87" i="1"/>
  <c r="H129" i="1"/>
  <c r="H177" i="1"/>
  <c r="H43" i="1"/>
  <c r="H100" i="1"/>
  <c r="H15" i="1"/>
  <c r="H147" i="1"/>
  <c r="H67" i="1"/>
  <c r="H144" i="1"/>
  <c r="H20" i="1"/>
  <c r="H146" i="1"/>
  <c r="H101" i="1"/>
  <c r="H71" i="1"/>
  <c r="H178" i="1"/>
  <c r="H161" i="1"/>
  <c r="H121" i="1"/>
  <c r="H222" i="1"/>
  <c r="H120" i="1"/>
  <c r="H78" i="1"/>
  <c r="H41" i="1"/>
  <c r="H65" i="1"/>
  <c r="H75" i="1"/>
  <c r="H135" i="1"/>
  <c r="H182" i="1"/>
  <c r="H184" i="1"/>
  <c r="H107" i="1"/>
  <c r="H96" i="1"/>
  <c r="H165" i="1"/>
  <c r="H88" i="1"/>
  <c r="H162" i="1"/>
  <c r="H164" i="1"/>
  <c r="H83" i="1"/>
  <c r="H57" i="1"/>
  <c r="H19" i="1"/>
  <c r="H133" i="1"/>
  <c r="H45" i="1"/>
  <c r="H84" i="1"/>
  <c r="H44" i="1"/>
  <c r="H46" i="1"/>
  <c r="H50" i="1"/>
  <c r="H136" i="1"/>
  <c r="H49" i="1"/>
  <c r="H24" i="1"/>
  <c r="H91" i="1"/>
  <c r="H127" i="1"/>
  <c r="H208" i="1"/>
  <c r="H198" i="1"/>
  <c r="H197" i="1"/>
  <c r="H200" i="1"/>
  <c r="H201" i="1"/>
  <c r="H199" i="1"/>
  <c r="H202" i="1"/>
  <c r="H112" i="1"/>
  <c r="H82" i="1"/>
  <c r="H68" i="1"/>
  <c r="H33" i="1"/>
  <c r="H105" i="1"/>
  <c r="H157" i="1"/>
  <c r="H163" i="1"/>
  <c r="H117" i="1"/>
  <c r="H92" i="1"/>
  <c r="H219" i="1"/>
  <c r="H80" i="1"/>
  <c r="H203" i="1"/>
  <c r="H218" i="1"/>
  <c r="H149" i="1"/>
  <c r="H69" i="1"/>
  <c r="H86" i="1"/>
  <c r="H108" i="1"/>
  <c r="H194" i="1"/>
  <c r="H143" i="1"/>
  <c r="H81" i="1"/>
  <c r="H132" i="1"/>
  <c r="H137" i="1"/>
  <c r="H138" i="1"/>
  <c r="H31" i="1"/>
  <c r="H28" i="1"/>
  <c r="H123" i="1"/>
  <c r="H122" i="1"/>
  <c r="H104" i="1"/>
  <c r="H90" i="1"/>
  <c r="H188" i="1"/>
  <c r="H27" i="1"/>
  <c r="H89" i="1"/>
  <c r="H185" i="1"/>
  <c r="H114" i="1"/>
  <c r="H109" i="1"/>
  <c r="H21" i="1"/>
  <c r="H209" i="1"/>
  <c r="H110" i="1"/>
  <c r="H183" i="1"/>
  <c r="H115" i="1"/>
  <c r="H180" i="1"/>
  <c r="H145" i="1"/>
  <c r="H85" i="1"/>
  <c r="H134" i="1"/>
  <c r="H181" i="1"/>
  <c r="H94" i="1"/>
  <c r="H130" i="1"/>
  <c r="H17" i="1"/>
  <c r="H221" i="1"/>
  <c r="H126" i="1"/>
  <c r="H48" i="1"/>
  <c r="H98" i="1"/>
  <c r="H47" i="1"/>
  <c r="H140" i="1"/>
  <c r="H111" i="1"/>
  <c r="H37" i="1"/>
  <c r="H53" i="1"/>
  <c r="H54" i="1"/>
  <c r="H116" i="1"/>
  <c r="H196" i="1"/>
  <c r="H66" i="1"/>
  <c r="H42" i="1"/>
  <c r="H40" i="1"/>
  <c r="H99" i="1"/>
  <c r="H56" i="1"/>
  <c r="H70" i="1"/>
  <c r="H35" i="1"/>
  <c r="H139" i="1"/>
  <c r="H189" i="1"/>
  <c r="H141" i="1"/>
  <c r="H190" i="1"/>
  <c r="H34" i="1"/>
  <c r="H52" i="1"/>
  <c r="H59" i="1"/>
  <c r="H58" i="1"/>
  <c r="H51" i="1"/>
  <c r="H156" i="1"/>
  <c r="H113" i="1"/>
  <c r="H93" i="1"/>
  <c r="H158" i="1"/>
  <c r="H169" i="1"/>
  <c r="H170" i="1"/>
  <c r="H192" i="1"/>
  <c r="H193" i="1"/>
  <c r="H206" i="1"/>
  <c r="H186" i="1"/>
  <c r="H173" i="1"/>
  <c r="H29" i="1"/>
  <c r="H38" i="1"/>
  <c r="H106" i="1"/>
  <c r="H159" i="1"/>
  <c r="H77" i="1"/>
  <c r="H207" i="1"/>
  <c r="H97" i="1"/>
  <c r="H179" i="1"/>
  <c r="H76" i="1"/>
  <c r="H153" i="1"/>
  <c r="H212" i="1"/>
  <c r="H26" i="1"/>
  <c r="H167" i="1"/>
  <c r="H166" i="1"/>
  <c r="H211" i="1"/>
  <c r="H152" i="1"/>
  <c r="H220" i="1"/>
  <c r="H223" i="1"/>
  <c r="H30" i="1"/>
  <c r="H205" i="1"/>
  <c r="H204" i="1"/>
  <c r="P204" i="1"/>
  <c r="P216" i="1"/>
  <c r="P72" i="1"/>
  <c r="P79" i="1"/>
  <c r="P131" i="1"/>
  <c r="P25" i="1"/>
  <c r="P102" i="1"/>
  <c r="P150" i="1"/>
  <c r="P119" i="1"/>
  <c r="P217" i="1"/>
  <c r="P118" i="1"/>
  <c r="P215" i="1"/>
  <c r="P22" i="1"/>
  <c r="P195" i="1"/>
  <c r="P125" i="1"/>
  <c r="P95" i="1"/>
  <c r="P128" i="1"/>
  <c r="P171" i="1"/>
  <c r="P168" i="1"/>
  <c r="P155" i="1"/>
  <c r="P23" i="1"/>
  <c r="P36" i="1"/>
  <c r="P160" i="1"/>
  <c r="P18" i="1"/>
  <c r="P174" i="1"/>
  <c r="P64" i="1"/>
  <c r="P73" i="1"/>
  <c r="P55" i="1"/>
  <c r="P63" i="1"/>
  <c r="P61" i="1"/>
  <c r="P176" i="1"/>
  <c r="P16" i="1"/>
  <c r="P210" i="1"/>
  <c r="P214" i="1"/>
  <c r="P187" i="1"/>
  <c r="P32" i="1"/>
  <c r="P62" i="1"/>
  <c r="P74" i="1"/>
  <c r="P213" i="1"/>
  <c r="P60" i="1"/>
  <c r="P148" i="1"/>
  <c r="P87" i="1"/>
  <c r="P129" i="1"/>
  <c r="P172" i="1"/>
  <c r="P177" i="1"/>
  <c r="P43" i="1"/>
  <c r="P100" i="1"/>
  <c r="P15" i="1"/>
  <c r="P67" i="1"/>
  <c r="P144" i="1"/>
  <c r="P20" i="1"/>
  <c r="P101" i="1"/>
  <c r="P71" i="1"/>
  <c r="P161" i="1"/>
  <c r="P121" i="1"/>
  <c r="P120" i="1"/>
  <c r="P78" i="1"/>
  <c r="P41" i="1"/>
  <c r="P65" i="1"/>
  <c r="P75" i="1"/>
  <c r="P135" i="1"/>
  <c r="P182" i="1"/>
  <c r="P184" i="1"/>
  <c r="P107" i="1"/>
  <c r="P96" i="1"/>
  <c r="P165" i="1"/>
  <c r="P88" i="1"/>
  <c r="P162" i="1"/>
  <c r="P164" i="1"/>
  <c r="P83" i="1"/>
  <c r="P57" i="1"/>
  <c r="P19" i="1"/>
  <c r="P133" i="1"/>
  <c r="P45" i="1"/>
  <c r="P84" i="1"/>
  <c r="P46" i="1"/>
  <c r="P50" i="1"/>
  <c r="P136" i="1"/>
  <c r="P24" i="1"/>
  <c r="P91" i="1"/>
  <c r="P127" i="1"/>
  <c r="P208" i="1"/>
  <c r="P197" i="1"/>
  <c r="P200" i="1"/>
  <c r="P201" i="1"/>
  <c r="P199" i="1"/>
  <c r="P202" i="1"/>
  <c r="P112" i="1"/>
  <c r="P82" i="1"/>
  <c r="P68" i="1"/>
  <c r="P33" i="1"/>
  <c r="P105" i="1"/>
  <c r="P157" i="1"/>
  <c r="P163" i="1"/>
  <c r="P117" i="1"/>
  <c r="P92" i="1"/>
  <c r="P80" i="1"/>
  <c r="P203" i="1"/>
  <c r="P218" i="1"/>
  <c r="P149" i="1"/>
  <c r="P69" i="1"/>
  <c r="P86" i="1"/>
  <c r="P108" i="1"/>
  <c r="P194" i="1"/>
  <c r="P143" i="1"/>
  <c r="P132" i="1"/>
  <c r="P137" i="1"/>
  <c r="P138" i="1"/>
  <c r="P28" i="1"/>
  <c r="P123" i="1"/>
  <c r="P122" i="1"/>
  <c r="P104" i="1"/>
  <c r="P90" i="1"/>
  <c r="P188" i="1"/>
  <c r="P89" i="1"/>
  <c r="P185" i="1"/>
  <c r="P114" i="1"/>
  <c r="P109" i="1"/>
  <c r="P21" i="1"/>
  <c r="P209" i="1"/>
  <c r="P110" i="1"/>
  <c r="P183" i="1"/>
  <c r="P115" i="1"/>
  <c r="P180" i="1"/>
  <c r="P145" i="1"/>
  <c r="P85" i="1"/>
  <c r="P134" i="1"/>
  <c r="P181" i="1"/>
  <c r="P94" i="1"/>
  <c r="P130" i="1"/>
  <c r="P17" i="1"/>
  <c r="P221" i="1"/>
  <c r="P48" i="1"/>
  <c r="P47" i="1"/>
  <c r="P140" i="1"/>
  <c r="P111" i="1"/>
  <c r="P37" i="1"/>
  <c r="P53" i="1"/>
  <c r="P54" i="1"/>
  <c r="P116" i="1"/>
  <c r="P196" i="1"/>
  <c r="P66" i="1"/>
  <c r="P42" i="1"/>
  <c r="P40" i="1"/>
  <c r="P99" i="1"/>
  <c r="P56" i="1"/>
  <c r="P70" i="1"/>
  <c r="P35" i="1"/>
  <c r="P189" i="1"/>
  <c r="P141" i="1"/>
  <c r="P190" i="1"/>
  <c r="P34" i="1"/>
  <c r="P52" i="1"/>
  <c r="P59" i="1"/>
  <c r="P51" i="1"/>
  <c r="P113" i="1"/>
  <c r="P93" i="1"/>
  <c r="P158" i="1"/>
  <c r="P169" i="1"/>
  <c r="P170" i="1"/>
  <c r="P192" i="1"/>
  <c r="P193" i="1"/>
  <c r="P206" i="1"/>
  <c r="P186" i="1"/>
  <c r="P173" i="1"/>
  <c r="P29" i="1"/>
  <c r="P38" i="1"/>
  <c r="P106" i="1"/>
  <c r="P159" i="1"/>
  <c r="P77" i="1"/>
  <c r="P207" i="1"/>
  <c r="P97" i="1"/>
  <c r="P179" i="1"/>
  <c r="P76" i="1"/>
  <c r="P153" i="1"/>
  <c r="P212" i="1"/>
  <c r="P26" i="1"/>
  <c r="P166" i="1"/>
  <c r="P211" i="1"/>
  <c r="P152" i="1"/>
  <c r="P223" i="1"/>
  <c r="P30" i="1"/>
  <c r="P205" i="1"/>
  <c r="F75" i="4" l="1"/>
  <c r="F95" i="4"/>
  <c r="F112" i="4"/>
  <c r="F53" i="4"/>
  <c r="F44" i="4"/>
  <c r="F66" i="4"/>
  <c r="F119" i="4"/>
  <c r="F38" i="4"/>
  <c r="F21" i="4"/>
  <c r="F47" i="4"/>
  <c r="F54" i="4"/>
  <c r="F70" i="4"/>
  <c r="F31" i="4"/>
  <c r="F115" i="4"/>
  <c r="F16" i="4"/>
  <c r="F59" i="4"/>
  <c r="F35" i="4"/>
  <c r="F80" i="4"/>
  <c r="F61" i="4"/>
  <c r="F79" i="4"/>
  <c r="F56" i="4"/>
  <c r="F123" i="4"/>
  <c r="F62" i="4"/>
  <c r="F78" i="4"/>
  <c r="F111" i="4"/>
  <c r="F17" i="4"/>
  <c r="F120" i="4"/>
  <c r="F82" i="4"/>
  <c r="F57" i="4"/>
  <c r="F63" i="4"/>
  <c r="F67" i="4"/>
  <c r="F18" i="4"/>
  <c r="F28" i="4"/>
  <c r="F55" i="4"/>
  <c r="F64" i="4"/>
  <c r="F68" i="4"/>
  <c r="F26" i="4"/>
  <c r="F46" i="4"/>
  <c r="F43" i="4"/>
  <c r="F65" i="4"/>
  <c r="F7" i="4"/>
  <c r="F121" i="4"/>
  <c r="F87" i="4"/>
  <c r="F60" i="4"/>
  <c r="F94" i="4"/>
  <c r="F118" i="4"/>
  <c r="F96" i="4"/>
  <c r="F91" i="4"/>
  <c r="F22" i="4"/>
  <c r="F36" i="4"/>
  <c r="F11" i="4"/>
  <c r="F88" i="4"/>
  <c r="F39" i="4"/>
  <c r="F84" i="4"/>
  <c r="F89" i="4"/>
  <c r="F30" i="4"/>
  <c r="F72" i="4"/>
  <c r="F113" i="4"/>
  <c r="F69" i="4"/>
  <c r="F40" i="4"/>
  <c r="F37" i="4"/>
  <c r="F32" i="4"/>
  <c r="F110" i="4"/>
  <c r="F122" i="4"/>
  <c r="F45" i="4"/>
  <c r="F8" i="4"/>
  <c r="F41" i="4"/>
  <c r="F117" i="4"/>
  <c r="F73" i="4"/>
  <c r="F20" i="4"/>
  <c r="F13" i="4"/>
  <c r="F48" i="4"/>
  <c r="F51" i="4"/>
  <c r="F99" i="4"/>
  <c r="F71" i="4"/>
  <c r="F93" i="4"/>
  <c r="F23" i="4"/>
  <c r="F50" i="4"/>
  <c r="F34" i="4"/>
  <c r="F33" i="4"/>
  <c r="F27" i="4"/>
  <c r="F109" i="4"/>
  <c r="F86" i="4"/>
  <c r="F9" i="4"/>
  <c r="F98" i="4"/>
  <c r="F24" i="4"/>
  <c r="F77" i="4"/>
  <c r="F14" i="4"/>
  <c r="F97" i="4"/>
  <c r="F49" i="4"/>
  <c r="F85" i="4"/>
  <c r="F25" i="4"/>
  <c r="F58" i="4"/>
  <c r="F90" i="4"/>
  <c r="F19" i="4"/>
  <c r="F42" i="4"/>
  <c r="F12" i="4"/>
  <c r="F15" i="4"/>
  <c r="F116" i="4"/>
  <c r="F114" i="4"/>
  <c r="F81" i="4"/>
  <c r="F92" i="4"/>
  <c r="F76" i="4"/>
  <c r="F10" i="4"/>
  <c r="F29" i="4"/>
  <c r="F52" i="4"/>
  <c r="F83" i="4"/>
  <c r="F8" i="3"/>
  <c r="F45" i="2"/>
  <c r="F48" i="2"/>
  <c r="F62" i="2"/>
  <c r="F42" i="2"/>
  <c r="F38" i="2"/>
  <c r="F28" i="2"/>
  <c r="F51" i="2"/>
  <c r="F46" i="2"/>
  <c r="F44" i="2"/>
  <c r="F20" i="2"/>
  <c r="F16" i="2"/>
  <c r="F34" i="2"/>
  <c r="F61" i="2"/>
  <c r="F37" i="2"/>
  <c r="F39" i="2"/>
  <c r="F54" i="2"/>
  <c r="F35" i="2"/>
  <c r="F29" i="2"/>
  <c r="F59" i="2"/>
  <c r="F43" i="2"/>
  <c r="F30" i="2"/>
  <c r="F23" i="2"/>
  <c r="F49" i="2"/>
  <c r="F18" i="2"/>
  <c r="F41" i="2"/>
  <c r="F22" i="2"/>
  <c r="F19" i="2"/>
  <c r="F17" i="2"/>
  <c r="F47" i="2"/>
  <c r="F21" i="2"/>
  <c r="F60" i="2"/>
  <c r="F24" i="2"/>
  <c r="F25" i="2"/>
  <c r="F36"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31" i="4" s="1"/>
  <c r="W43" i="10"/>
  <c r="Z43" i="10"/>
  <c r="U44" i="10"/>
  <c r="V44" i="10"/>
  <c r="I40" i="4" s="1"/>
  <c r="W44" i="10"/>
  <c r="Z44" i="10"/>
  <c r="U45" i="10"/>
  <c r="V45" i="10"/>
  <c r="I37" i="4" s="1"/>
  <c r="W45" i="10"/>
  <c r="Z45" i="10"/>
  <c r="U46" i="10"/>
  <c r="V46" i="10"/>
  <c r="I41" i="4" s="1"/>
  <c r="W46" i="10"/>
  <c r="Z46" i="10"/>
  <c r="U47" i="10"/>
  <c r="V47" i="10"/>
  <c r="I39" i="4" s="1"/>
  <c r="W47" i="10"/>
  <c r="Z47" i="10"/>
  <c r="U48" i="10"/>
  <c r="V48" i="10"/>
  <c r="I83" i="4" s="1"/>
  <c r="W48" i="10"/>
  <c r="Z48" i="10"/>
  <c r="U49" i="10"/>
  <c r="V49" i="10"/>
  <c r="I110" i="4" s="1"/>
  <c r="W49" i="10"/>
  <c r="Z49" i="10"/>
  <c r="U50" i="10"/>
  <c r="V50" i="10"/>
  <c r="I11" i="4" s="1"/>
  <c r="W50" i="10"/>
  <c r="Z50" i="10"/>
  <c r="U51" i="10"/>
  <c r="V51" i="10"/>
  <c r="I14" i="4" s="1"/>
  <c r="W51" i="10"/>
  <c r="Z51" i="10"/>
  <c r="U52" i="10"/>
  <c r="V52" i="10"/>
  <c r="I19" i="4" s="1"/>
  <c r="W52" i="10"/>
  <c r="Z52" i="10"/>
  <c r="U53" i="10"/>
  <c r="V53" i="10"/>
  <c r="I38" i="4" s="1"/>
  <c r="W53" i="10"/>
  <c r="Z53" i="10"/>
  <c r="U54" i="10"/>
  <c r="V54" i="10"/>
  <c r="I27" i="4" s="1"/>
  <c r="W54" i="10"/>
  <c r="Z54" i="10"/>
  <c r="U55" i="10"/>
  <c r="V55" i="10"/>
  <c r="I81" i="4" s="1"/>
  <c r="W55" i="10"/>
  <c r="Z55" i="10"/>
  <c r="U56" i="10"/>
  <c r="V56" i="10"/>
  <c r="I10" i="4" s="1"/>
  <c r="W56" i="10"/>
  <c r="Z56" i="10"/>
  <c r="U57" i="10"/>
  <c r="V57" i="10"/>
  <c r="I16" i="4" s="1"/>
  <c r="W57" i="10"/>
  <c r="Z57" i="10"/>
  <c r="U58" i="10"/>
  <c r="V58" i="10"/>
  <c r="I26" i="4" s="1"/>
  <c r="W58" i="10"/>
  <c r="Z58" i="10"/>
  <c r="U59" i="10"/>
  <c r="V59" i="10"/>
  <c r="W59" i="10"/>
  <c r="Z59" i="10"/>
  <c r="U60" i="10"/>
  <c r="V60" i="10"/>
  <c r="I78" i="4" s="1"/>
  <c r="W60" i="10"/>
  <c r="Z60" i="10"/>
  <c r="U61" i="10"/>
  <c r="V61" i="10"/>
  <c r="I118" i="4" s="1"/>
  <c r="W61" i="10"/>
  <c r="Z61" i="10"/>
  <c r="U62" i="10"/>
  <c r="V62" i="10"/>
  <c r="I12" i="4" s="1"/>
  <c r="W62" i="10"/>
  <c r="Z62" i="10"/>
  <c r="U63" i="10"/>
  <c r="V63" i="10"/>
  <c r="I28" i="4" s="1"/>
  <c r="W63" i="10"/>
  <c r="Z63" i="10"/>
  <c r="U64" i="10"/>
  <c r="V64" i="10"/>
  <c r="I34" i="4" s="1"/>
  <c r="W64" i="10"/>
  <c r="Z64" i="10"/>
  <c r="U65" i="10"/>
  <c r="V65" i="10"/>
  <c r="I75" i="4" s="1"/>
  <c r="W65" i="10"/>
  <c r="Z65" i="10"/>
  <c r="U66" i="10"/>
  <c r="V66" i="10"/>
  <c r="W66" i="10"/>
  <c r="Z66" i="10"/>
  <c r="U67" i="10"/>
  <c r="V67" i="10"/>
  <c r="I24" i="4" s="1"/>
  <c r="W67" i="10"/>
  <c r="Z67" i="10"/>
  <c r="U68" i="10"/>
  <c r="V68" i="10"/>
  <c r="I35"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33" i="4" s="1"/>
  <c r="W79" i="10"/>
  <c r="Z79" i="10"/>
  <c r="U80" i="10"/>
  <c r="V80" i="10"/>
  <c r="I17" i="4" s="1"/>
  <c r="W80" i="10"/>
  <c r="Z80" i="10"/>
  <c r="U81" i="10"/>
  <c r="V81" i="10"/>
  <c r="I77" i="4" s="1"/>
  <c r="W81" i="10"/>
  <c r="Z81" i="10"/>
  <c r="U82" i="10"/>
  <c r="V82" i="10"/>
  <c r="I32" i="4" s="1"/>
  <c r="W82" i="10"/>
  <c r="Z82" i="10"/>
  <c r="U83" i="10"/>
  <c r="V83" i="10"/>
  <c r="I15" i="4" s="1"/>
  <c r="W83" i="10"/>
  <c r="Z83" i="10"/>
  <c r="U84" i="10"/>
  <c r="V84" i="10"/>
  <c r="I23" i="4" s="1"/>
  <c r="W84" i="10"/>
  <c r="Z84" i="10"/>
  <c r="U85" i="10"/>
  <c r="V85" i="10"/>
  <c r="I79" i="4" s="1"/>
  <c r="W85" i="10"/>
  <c r="Z85" i="10"/>
  <c r="U86" i="10"/>
  <c r="V86" i="10"/>
  <c r="I25" i="4" s="1"/>
  <c r="W86" i="10"/>
  <c r="Z86" i="10"/>
  <c r="U87" i="10"/>
  <c r="V87" i="10"/>
  <c r="W87" i="10"/>
  <c r="Z87" i="10"/>
  <c r="U88" i="10"/>
  <c r="V88" i="10"/>
  <c r="I18" i="4" s="1"/>
  <c r="W88" i="10"/>
  <c r="Z88" i="10"/>
  <c r="U89" i="10"/>
  <c r="V89" i="10"/>
  <c r="I29"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20" i="4" s="1"/>
  <c r="W94" i="10"/>
  <c r="Z94" i="10"/>
  <c r="U95" i="10"/>
  <c r="V95" i="10"/>
  <c r="I80" i="4" s="1"/>
  <c r="W95" i="10"/>
  <c r="Z95" i="10"/>
  <c r="U96" i="10"/>
  <c r="V96" i="10"/>
  <c r="I95" i="4" s="1"/>
  <c r="W96" i="10"/>
  <c r="Z96" i="10"/>
  <c r="U97" i="10"/>
  <c r="V97" i="10"/>
  <c r="I73" i="4" s="1"/>
  <c r="W97" i="10"/>
  <c r="Z97" i="10"/>
  <c r="U98" i="10"/>
  <c r="V98" i="10"/>
  <c r="I30"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7" i="2" s="1"/>
  <c r="W181" i="10"/>
  <c r="Z181" i="10"/>
  <c r="U141" i="10"/>
  <c r="V141" i="10"/>
  <c r="I58" i="4" s="1"/>
  <c r="W141" i="10"/>
  <c r="Z141" i="10"/>
  <c r="U182" i="10"/>
  <c r="V182" i="10"/>
  <c r="I54" i="2" s="1"/>
  <c r="W182" i="10"/>
  <c r="Z182" i="10"/>
  <c r="U183" i="10"/>
  <c r="V183" i="10"/>
  <c r="I53" i="2" s="1"/>
  <c r="W183" i="10"/>
  <c r="Z183" i="10"/>
  <c r="U37" i="10"/>
  <c r="V37" i="10"/>
  <c r="I8" i="4" s="1"/>
  <c r="W37" i="10"/>
  <c r="Z37" i="10"/>
  <c r="U122" i="10"/>
  <c r="V122" i="10"/>
  <c r="I84" i="4" s="1"/>
  <c r="W122" i="10"/>
  <c r="Z122" i="10"/>
  <c r="U126" i="10"/>
  <c r="V126" i="10"/>
  <c r="I56" i="4" s="1"/>
  <c r="W126" i="10"/>
  <c r="Z126" i="10"/>
  <c r="U127" i="10"/>
  <c r="V127" i="10"/>
  <c r="I44" i="4" s="1"/>
  <c r="W127" i="10"/>
  <c r="Z127" i="10"/>
  <c r="U128" i="10"/>
  <c r="V128" i="10"/>
  <c r="I57" i="4" s="1"/>
  <c r="W128" i="10"/>
  <c r="Z128" i="10"/>
  <c r="U129" i="10"/>
  <c r="V129" i="10"/>
  <c r="W129" i="10"/>
  <c r="Z129" i="10"/>
  <c r="U130" i="10"/>
  <c r="V130" i="10"/>
  <c r="I51"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43" i="4" s="1"/>
  <c r="W132" i="10"/>
  <c r="Z132" i="10"/>
  <c r="U124" i="10"/>
  <c r="V124" i="10"/>
  <c r="I46" i="4" s="1"/>
  <c r="W124" i="10"/>
  <c r="U133" i="10"/>
  <c r="V133" i="10"/>
  <c r="I47" i="4" s="1"/>
  <c r="W133" i="10"/>
  <c r="Z133" i="10"/>
  <c r="U134" i="10"/>
  <c r="V134" i="10"/>
  <c r="W134" i="10"/>
  <c r="Z134" i="10"/>
  <c r="U135" i="10"/>
  <c r="V135" i="10"/>
  <c r="I49" i="4" s="1"/>
  <c r="W135" i="10"/>
  <c r="Z135" i="10"/>
  <c r="U136" i="10"/>
  <c r="V136" i="10"/>
  <c r="I54" i="4" s="1"/>
  <c r="W136" i="10"/>
  <c r="Z136" i="10"/>
  <c r="U137" i="10"/>
  <c r="V137" i="10"/>
  <c r="I45"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4" i="2" s="1"/>
  <c r="W192" i="10"/>
  <c r="Z192" i="10"/>
  <c r="U193" i="10"/>
  <c r="V193" i="10"/>
  <c r="W193" i="10"/>
  <c r="Z193" i="10"/>
  <c r="U194" i="10"/>
  <c r="V194" i="10"/>
  <c r="I33"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35" i="2" s="1"/>
  <c r="W200" i="10"/>
  <c r="Z200" i="10"/>
  <c r="U201" i="10"/>
  <c r="V201" i="10"/>
  <c r="I31" i="2" s="1"/>
  <c r="W201" i="10"/>
  <c r="Z201" i="10"/>
  <c r="U202" i="10"/>
  <c r="V202" i="10"/>
  <c r="I29" i="2" s="1"/>
  <c r="W202" i="10"/>
  <c r="Z202" i="10"/>
  <c r="U203" i="10"/>
  <c r="V203" i="10"/>
  <c r="I24" i="2" s="1"/>
  <c r="W203" i="10"/>
  <c r="Z203" i="10"/>
  <c r="U204" i="10"/>
  <c r="V204" i="10"/>
  <c r="I32" i="2" s="1"/>
  <c r="W204" i="10"/>
  <c r="Z204" i="10"/>
  <c r="U205" i="10"/>
  <c r="V205" i="10"/>
  <c r="W205" i="10"/>
  <c r="Z205" i="10"/>
  <c r="U206" i="10"/>
  <c r="V206" i="10"/>
  <c r="W206" i="10"/>
  <c r="Z206" i="10"/>
  <c r="U142" i="10"/>
  <c r="V142" i="10"/>
  <c r="I70" i="4" s="1"/>
  <c r="W142" i="10"/>
  <c r="Z142" i="10"/>
  <c r="U143" i="10"/>
  <c r="V143" i="10"/>
  <c r="I64" i="4" s="1"/>
  <c r="W143" i="10"/>
  <c r="Z143" i="10"/>
  <c r="U144" i="10"/>
  <c r="V144" i="10"/>
  <c r="I65" i="4" s="1"/>
  <c r="W144" i="10"/>
  <c r="Z144" i="10"/>
  <c r="U145" i="10"/>
  <c r="V145" i="10"/>
  <c r="W145" i="10"/>
  <c r="Z145" i="10"/>
  <c r="U146" i="10"/>
  <c r="V146" i="10"/>
  <c r="I66" i="4" s="1"/>
  <c r="W146" i="10"/>
  <c r="Z146" i="10"/>
  <c r="U147" i="10"/>
  <c r="V147" i="10"/>
  <c r="I60" i="4" s="1"/>
  <c r="W147" i="10"/>
  <c r="Z147" i="10"/>
  <c r="U148" i="10"/>
  <c r="V148" i="10"/>
  <c r="W148" i="10"/>
  <c r="Z148" i="10"/>
  <c r="U149" i="10"/>
  <c r="V149" i="10"/>
  <c r="W149" i="10"/>
  <c r="Z149" i="10"/>
  <c r="U150" i="10"/>
  <c r="V150" i="10"/>
  <c r="I72" i="4" s="1"/>
  <c r="W150" i="10"/>
  <c r="Z150" i="10"/>
  <c r="U110" i="10"/>
  <c r="V110" i="10"/>
  <c r="I12" i="2" s="1"/>
  <c r="W110" i="10"/>
  <c r="Z110" i="10"/>
  <c r="U111" i="10"/>
  <c r="V111" i="10"/>
  <c r="I13" i="2" s="1"/>
  <c r="W111" i="10"/>
  <c r="Z111" i="10"/>
  <c r="U151" i="10"/>
  <c r="V151" i="10"/>
  <c r="I59" i="4" s="1"/>
  <c r="W151" i="10"/>
  <c r="Z151" i="10"/>
  <c r="U152" i="10"/>
  <c r="V152" i="10"/>
  <c r="I69" i="4" s="1"/>
  <c r="W152" i="10"/>
  <c r="Z152" i="10"/>
  <c r="U153" i="10"/>
  <c r="V153" i="10"/>
  <c r="I61" i="4" s="1"/>
  <c r="W153" i="10"/>
  <c r="Z153" i="10"/>
  <c r="U207" i="10"/>
  <c r="V207" i="10"/>
  <c r="I25" i="2" s="1"/>
  <c r="W207" i="10"/>
  <c r="Z207" i="10"/>
  <c r="U208" i="10"/>
  <c r="V208" i="10"/>
  <c r="I28" i="2" s="1"/>
  <c r="W208" i="10"/>
  <c r="Z208" i="10"/>
  <c r="U154" i="10"/>
  <c r="V154" i="10"/>
  <c r="I62" i="4" s="1"/>
  <c r="W154" i="10"/>
  <c r="Z154" i="10"/>
  <c r="U155" i="10"/>
  <c r="V155" i="10"/>
  <c r="I68" i="4" s="1"/>
  <c r="W155" i="10"/>
  <c r="Z155" i="10"/>
  <c r="U165" i="10"/>
  <c r="V165" i="10"/>
  <c r="I19" i="2" s="1"/>
  <c r="W165" i="10"/>
  <c r="Z165" i="10"/>
  <c r="U166" i="10"/>
  <c r="V166" i="10"/>
  <c r="I18" i="2" s="1"/>
  <c r="W166" i="10"/>
  <c r="Z166" i="10"/>
  <c r="U164" i="10"/>
  <c r="V164" i="10"/>
  <c r="I41" i="2" s="1"/>
  <c r="W164" i="10"/>
  <c r="U167" i="10"/>
  <c r="V167" i="10"/>
  <c r="I47" i="2" s="1"/>
  <c r="W167" i="10"/>
  <c r="Z167" i="10"/>
  <c r="U168" i="10"/>
  <c r="V168" i="10"/>
  <c r="I20" i="2" s="1"/>
  <c r="W168" i="10"/>
  <c r="Z168" i="10"/>
  <c r="U169" i="10"/>
  <c r="V169" i="10"/>
  <c r="I17" i="2" s="1"/>
  <c r="W169" i="10"/>
  <c r="Z169" i="10"/>
  <c r="U170" i="10"/>
  <c r="V170" i="10"/>
  <c r="I62" i="2" s="1"/>
  <c r="W170" i="10"/>
  <c r="Z170" i="10"/>
  <c r="U171" i="10"/>
  <c r="V171" i="10"/>
  <c r="I61" i="2" s="1"/>
  <c r="W171" i="10"/>
  <c r="Z171" i="10"/>
  <c r="U172" i="10"/>
  <c r="V172" i="10"/>
  <c r="I16" i="2" s="1"/>
  <c r="W172" i="10"/>
  <c r="Z172" i="10"/>
  <c r="U173" i="10"/>
  <c r="V173" i="10"/>
  <c r="I21" i="2" s="1"/>
  <c r="W173" i="10"/>
  <c r="Z173" i="10"/>
  <c r="U174" i="10"/>
  <c r="V174" i="10"/>
  <c r="I22"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5" i="2" s="1"/>
  <c r="W116" i="10"/>
  <c r="Z116" i="10"/>
  <c r="U117" i="10"/>
  <c r="V117" i="10"/>
  <c r="W117" i="10"/>
  <c r="Z117" i="10"/>
  <c r="U118" i="10"/>
  <c r="V118" i="10"/>
  <c r="W118" i="10"/>
  <c r="Z118" i="10"/>
  <c r="U119" i="10"/>
  <c r="V119" i="10"/>
  <c r="W119" i="10"/>
  <c r="Z119" i="10"/>
  <c r="I71" i="4" l="1"/>
  <c r="I63" i="4"/>
  <c r="I44" i="2"/>
  <c r="I56" i="2"/>
  <c r="I30" i="2"/>
  <c r="I7" i="4"/>
  <c r="I121" i="4"/>
  <c r="I96" i="4"/>
  <c r="I109" i="4"/>
  <c r="I21" i="4"/>
  <c r="I13" i="4"/>
  <c r="I67" i="4"/>
  <c r="I64" i="2"/>
  <c r="I36" i="2"/>
  <c r="I14" i="2"/>
  <c r="I86" i="4"/>
  <c r="I85" i="4"/>
  <c r="I102" i="4"/>
  <c r="I11" i="2"/>
  <c r="I113" i="4"/>
  <c r="I92" i="4"/>
  <c r="I53" i="4"/>
  <c r="I42" i="4"/>
  <c r="I9" i="4"/>
  <c r="I55" i="4"/>
  <c r="I120" i="4"/>
  <c r="I22" i="4"/>
  <c r="I36" i="4"/>
  <c r="I123" i="4"/>
  <c r="I50" i="4"/>
  <c r="I48" i="4"/>
  <c r="I23" i="2"/>
  <c r="A2" i="2" s="1"/>
  <c r="I52"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3" l="1"/>
  <c r="A2" i="4"/>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50" i="1" l="1"/>
  <c r="D33" i="1" l="1"/>
  <c r="C64" i="1"/>
  <c r="D63" i="1"/>
  <c r="E63" i="1" s="1"/>
  <c r="D178" i="1"/>
  <c r="D173" i="1"/>
  <c r="D95" i="1"/>
  <c r="E95" i="1" s="1"/>
  <c r="C129" i="1"/>
  <c r="D170" i="1"/>
  <c r="D94" i="1"/>
  <c r="E94" i="1" s="1"/>
  <c r="D37" i="1"/>
  <c r="D70" i="1"/>
  <c r="D58" i="1"/>
  <c r="D122" i="1"/>
  <c r="D190" i="1"/>
  <c r="E190" i="1" s="1"/>
  <c r="D198" i="1"/>
  <c r="E198" i="1" s="1"/>
  <c r="D222" i="1"/>
  <c r="D67" i="1"/>
  <c r="E67" i="1" s="1"/>
  <c r="D195" i="1"/>
  <c r="E195" i="1" s="1"/>
  <c r="D30" i="1"/>
  <c r="E30" i="1" s="1"/>
  <c r="D112" i="1"/>
  <c r="E112" i="1" s="1"/>
  <c r="D16" i="1"/>
  <c r="E16" i="1" s="1"/>
  <c r="D220" i="1"/>
  <c r="E220" i="1" s="1"/>
  <c r="E222" i="1" l="1"/>
  <c r="E122" i="1"/>
  <c r="E58" i="1"/>
  <c r="E170" i="1"/>
  <c r="E173" i="1"/>
  <c r="E178" i="1"/>
  <c r="E70" i="1"/>
  <c r="E33" i="1"/>
  <c r="E37" i="1"/>
  <c r="D53" i="1"/>
  <c r="D18" i="1"/>
  <c r="E18" i="1" s="1"/>
  <c r="D22" i="1"/>
  <c r="E22" i="1" s="1"/>
  <c r="D85" i="1"/>
  <c r="D188" i="1"/>
  <c r="E188" i="1" s="1"/>
  <c r="D216" i="1"/>
  <c r="E216" i="1" s="1"/>
  <c r="D29" i="1"/>
  <c r="D154" i="1"/>
  <c r="D158" i="1"/>
  <c r="D128" i="1"/>
  <c r="E128" i="1" s="1"/>
  <c r="D187" i="1"/>
  <c r="E187" i="1" s="1"/>
  <c r="D214" i="1"/>
  <c r="E214" i="1" s="1"/>
  <c r="D205" i="1"/>
  <c r="E205" i="1" s="1"/>
  <c r="D192" i="1"/>
  <c r="E192" i="1" s="1"/>
  <c r="D162" i="1"/>
  <c r="E162" i="1" s="1"/>
  <c r="D180" i="1"/>
  <c r="E180" i="1" s="1"/>
  <c r="D100" i="1"/>
  <c r="D176" i="1"/>
  <c r="D102" i="1"/>
  <c r="E102" i="1" s="1"/>
  <c r="D197" i="1"/>
  <c r="E197" i="1" s="1"/>
  <c r="D217" i="1"/>
  <c r="E217" i="1" s="1"/>
  <c r="D218" i="1"/>
  <c r="E218" i="1" s="1"/>
  <c r="D34" i="1"/>
  <c r="D117" i="1"/>
  <c r="E117" i="1" s="1"/>
  <c r="D36" i="1"/>
  <c r="D68" i="1"/>
  <c r="D130" i="1"/>
  <c r="E130" i="1" s="1"/>
  <c r="D163" i="1"/>
  <c r="E163" i="1" s="1"/>
  <c r="D21" i="1"/>
  <c r="E21" i="1" s="1"/>
  <c r="D151" i="1"/>
  <c r="E151" i="1" s="1"/>
  <c r="D212" i="1"/>
  <c r="E212" i="1" s="1"/>
  <c r="D99" i="1"/>
  <c r="D19" i="1"/>
  <c r="D86" i="1"/>
  <c r="E86" i="1" s="1"/>
  <c r="D17" i="1"/>
  <c r="E17" i="1" s="1"/>
  <c r="D24" i="1"/>
  <c r="E24" i="1" s="1"/>
  <c r="D82" i="1"/>
  <c r="E82" i="1" s="1"/>
  <c r="D105" i="1"/>
  <c r="D182" i="1"/>
  <c r="E182" i="1" s="1"/>
  <c r="D74" i="1"/>
  <c r="E74" i="1" s="1"/>
  <c r="D177" i="1"/>
  <c r="E177" i="1" s="1"/>
  <c r="D175" i="1"/>
  <c r="D115" i="1"/>
  <c r="E115" i="1" s="1"/>
  <c r="D136" i="1"/>
  <c r="E136" i="1" s="1"/>
  <c r="D101" i="1"/>
  <c r="E101" i="1" s="1"/>
  <c r="D45" i="1"/>
  <c r="D71" i="1"/>
  <c r="E71" i="1" s="1"/>
  <c r="D113" i="1"/>
  <c r="E113" i="1" s="1"/>
  <c r="D111" i="1"/>
  <c r="E111" i="1" s="1"/>
  <c r="D138" i="1"/>
  <c r="E138" i="1" s="1"/>
  <c r="D46" i="1"/>
  <c r="D143" i="1"/>
  <c r="E143" i="1" s="1"/>
  <c r="D168" i="1"/>
  <c r="E168" i="1" s="1"/>
  <c r="D221" i="1"/>
  <c r="E221" i="1" s="1"/>
  <c r="D211" i="1"/>
  <c r="E211" i="1" s="1"/>
  <c r="D56" i="1"/>
  <c r="E56" i="1" s="1"/>
  <c r="D169" i="1"/>
  <c r="D157" i="1"/>
  <c r="E157" i="1" s="1"/>
  <c r="D133" i="1"/>
  <c r="E133" i="1" s="1"/>
  <c r="D145" i="1"/>
  <c r="D32" i="1"/>
  <c r="E32" i="1" s="1"/>
  <c r="D106" i="1"/>
  <c r="D90" i="1"/>
  <c r="E90" i="1" s="1"/>
  <c r="D139" i="1"/>
  <c r="E139" i="1" s="1"/>
  <c r="D199" i="1"/>
  <c r="E199" i="1" s="1"/>
  <c r="D48" i="1"/>
  <c r="D125" i="1"/>
  <c r="D55" i="1"/>
  <c r="E55" i="1" s="1"/>
  <c r="D79" i="1"/>
  <c r="E79" i="1" s="1"/>
  <c r="D207" i="1"/>
  <c r="E207" i="1" s="1"/>
  <c r="D144" i="1"/>
  <c r="E144" i="1" s="1"/>
  <c r="D153" i="1"/>
  <c r="E153" i="1" s="1"/>
  <c r="D159" i="1"/>
  <c r="E159" i="1" s="1"/>
  <c r="D146" i="1"/>
  <c r="E146" i="1" s="1"/>
  <c r="D80" i="1"/>
  <c r="E80" i="1" s="1"/>
  <c r="D119" i="1"/>
  <c r="E119" i="1" s="1"/>
  <c r="D189" i="1"/>
  <c r="E189" i="1" s="1"/>
  <c r="D75" i="1"/>
  <c r="E75" i="1" s="1"/>
  <c r="D121" i="1"/>
  <c r="D126" i="1"/>
  <c r="D93" i="1"/>
  <c r="D25" i="1"/>
  <c r="E25" i="1" s="1"/>
  <c r="D72" i="1"/>
  <c r="D51" i="1"/>
  <c r="D167" i="1"/>
  <c r="E167" i="1" s="1"/>
  <c r="D91" i="1"/>
  <c r="E91" i="1" s="1"/>
  <c r="D219" i="1"/>
  <c r="E219" i="1" s="1"/>
  <c r="D69" i="1"/>
  <c r="E69" i="1" s="1"/>
  <c r="D38" i="1"/>
  <c r="D161" i="1"/>
  <c r="D107" i="1"/>
  <c r="D124" i="1"/>
  <c r="E124" i="1" s="1"/>
  <c r="D166" i="1"/>
  <c r="E166" i="1" s="1"/>
  <c r="D41" i="1"/>
  <c r="D40" i="1"/>
  <c r="D54" i="1"/>
  <c r="E54" i="1" s="1"/>
  <c r="D62" i="1"/>
  <c r="E62" i="1" s="1"/>
  <c r="D81" i="1"/>
  <c r="E81" i="1" s="1"/>
  <c r="D171" i="1"/>
  <c r="D156" i="1"/>
  <c r="E156" i="1" s="1"/>
  <c r="D66" i="1"/>
  <c r="E66" i="1" s="1"/>
  <c r="D183" i="1"/>
  <c r="E183" i="1" s="1"/>
  <c r="D150" i="1"/>
  <c r="D109" i="1"/>
  <c r="E109" i="1" s="1"/>
  <c r="D23" i="1"/>
  <c r="D110" i="1"/>
  <c r="E110" i="1" s="1"/>
  <c r="D202" i="1"/>
  <c r="E202" i="1" s="1"/>
  <c r="D185" i="1"/>
  <c r="E185" i="1" s="1"/>
  <c r="D120" i="1"/>
  <c r="D26" i="1"/>
  <c r="E26" i="1" s="1"/>
  <c r="D142" i="1"/>
  <c r="E142" i="1" s="1"/>
  <c r="D76" i="1"/>
  <c r="E76" i="1" s="1"/>
  <c r="D50" i="1"/>
  <c r="E50" i="1" s="1"/>
  <c r="D28" i="1"/>
  <c r="E28" i="1" s="1"/>
  <c r="D152" i="1"/>
  <c r="E152" i="1" s="1"/>
  <c r="D204" i="1"/>
  <c r="D179" i="1"/>
  <c r="E179" i="1" s="1"/>
  <c r="D89" i="1"/>
  <c r="E89" i="1" s="1"/>
  <c r="D27" i="1"/>
  <c r="E27" i="1" s="1"/>
  <c r="D203" i="1"/>
  <c r="E203" i="1" s="1"/>
  <c r="D73" i="1"/>
  <c r="D116" i="1"/>
  <c r="E116" i="1" s="1"/>
  <c r="D147" i="1"/>
  <c r="D209" i="1"/>
  <c r="E209" i="1" s="1"/>
  <c r="D186" i="1"/>
  <c r="D141" i="1"/>
  <c r="E141" i="1" s="1"/>
  <c r="D47" i="1"/>
  <c r="D98" i="1"/>
  <c r="D131" i="1"/>
  <c r="E131" i="1" s="1"/>
  <c r="D92" i="1"/>
  <c r="E92" i="1" s="1"/>
  <c r="D64" i="1"/>
  <c r="D97" i="1"/>
  <c r="E97" i="1" s="1"/>
  <c r="D210" i="1"/>
  <c r="E210" i="1" s="1"/>
  <c r="D208" i="1"/>
  <c r="E208" i="1" s="1"/>
  <c r="D155" i="1"/>
  <c r="E155" i="1" s="1"/>
  <c r="D191" i="1"/>
  <c r="E191" i="1" s="1"/>
  <c r="D148" i="1"/>
  <c r="E148" i="1" s="1"/>
  <c r="D174" i="1"/>
  <c r="E174" i="1" s="1"/>
  <c r="D60" i="1"/>
  <c r="E60" i="1" s="1"/>
  <c r="D184" i="1"/>
  <c r="E184" i="1" s="1"/>
  <c r="D213" i="1"/>
  <c r="E213" i="1" s="1"/>
  <c r="D52" i="1"/>
  <c r="D118" i="1"/>
  <c r="E118" i="1" s="1"/>
  <c r="D172" i="1"/>
  <c r="E172" i="1" s="1"/>
  <c r="D201" i="1"/>
  <c r="E201" i="1" s="1"/>
  <c r="D44" i="1"/>
  <c r="D140" i="1"/>
  <c r="D61" i="1"/>
  <c r="E61" i="1" s="1"/>
  <c r="D194" i="1"/>
  <c r="E194" i="1" s="1"/>
  <c r="D149" i="1"/>
  <c r="E149" i="1" s="1"/>
  <c r="D196" i="1"/>
  <c r="D181" i="1"/>
  <c r="E181" i="1" s="1"/>
  <c r="D65" i="1"/>
  <c r="E65" i="1" s="1"/>
  <c r="D206" i="1"/>
  <c r="E206" i="1" s="1"/>
  <c r="D78" i="1"/>
  <c r="E78" i="1" s="1"/>
  <c r="D127" i="1"/>
  <c r="E127" i="1" s="1"/>
  <c r="D193" i="1"/>
  <c r="D15" i="1"/>
  <c r="D132" i="1"/>
  <c r="E132" i="1" s="1"/>
  <c r="D160" i="1"/>
  <c r="E160" i="1" s="1"/>
  <c r="D164" i="1"/>
  <c r="E164" i="1" s="1"/>
  <c r="D35" i="1"/>
  <c r="E35" i="1" s="1"/>
  <c r="D135" i="1"/>
  <c r="E135" i="1" s="1"/>
  <c r="D20" i="1"/>
  <c r="E20" i="1" s="1"/>
  <c r="D129" i="1"/>
  <c r="D96" i="1"/>
  <c r="D83" i="1"/>
  <c r="E83" i="1" s="1"/>
  <c r="D59" i="1"/>
  <c r="D123" i="1"/>
  <c r="D114" i="1"/>
  <c r="E114" i="1" s="1"/>
  <c r="D104" i="1"/>
  <c r="E104" i="1" s="1"/>
  <c r="D77" i="1"/>
  <c r="E77" i="1" s="1"/>
  <c r="D215" i="1"/>
  <c r="D88" i="1"/>
  <c r="D165" i="1"/>
  <c r="E165" i="1" s="1"/>
  <c r="D134" i="1"/>
  <c r="E134" i="1" s="1"/>
  <c r="D108" i="1"/>
  <c r="D200" i="1"/>
  <c r="E200" i="1" s="1"/>
  <c r="D137" i="1"/>
  <c r="E137" i="1" s="1"/>
  <c r="D42" i="1"/>
  <c r="D31" i="1"/>
  <c r="E31" i="1" s="1"/>
  <c r="D87" i="1"/>
  <c r="E87" i="1" s="1"/>
  <c r="D49" i="1"/>
  <c r="E49" i="1" s="1"/>
  <c r="D57" i="1"/>
  <c r="C205" i="1"/>
  <c r="C102" i="1"/>
  <c r="C146" i="1"/>
  <c r="C63" i="1"/>
  <c r="C28" i="1"/>
  <c r="C122" i="1"/>
  <c r="C66" i="1"/>
  <c r="C99" i="1"/>
  <c r="C218" i="1"/>
  <c r="C203" i="1"/>
  <c r="C73" i="1"/>
  <c r="C147" i="1"/>
  <c r="C209" i="1"/>
  <c r="C36" i="1"/>
  <c r="C186" i="1"/>
  <c r="C47" i="1"/>
  <c r="C98" i="1"/>
  <c r="C131" i="1"/>
  <c r="C97" i="1"/>
  <c r="C214" i="1"/>
  <c r="C151" i="1"/>
  <c r="C21" i="1"/>
  <c r="C222" i="1"/>
  <c r="C85" i="1"/>
  <c r="C159" i="1"/>
  <c r="C197" i="1"/>
  <c r="C152" i="1"/>
  <c r="C68" i="1"/>
  <c r="C54" i="1"/>
  <c r="C33" i="1"/>
  <c r="C62" i="1"/>
  <c r="C81" i="1"/>
  <c r="C23" i="1"/>
  <c r="C110" i="1"/>
  <c r="C142" i="1"/>
  <c r="C76" i="1"/>
  <c r="C50" i="1"/>
  <c r="C112" i="1"/>
  <c r="C179" i="1"/>
  <c r="C89" i="1"/>
  <c r="C117" i="1"/>
  <c r="C116" i="1"/>
  <c r="C94" i="1"/>
  <c r="C19" i="1"/>
  <c r="C86" i="1"/>
  <c r="C141" i="1"/>
  <c r="C92" i="1"/>
  <c r="C220" i="1"/>
  <c r="C210" i="1"/>
  <c r="C187" i="1"/>
  <c r="C208" i="1"/>
  <c r="C155" i="1"/>
  <c r="C198" i="1"/>
  <c r="C191" i="1"/>
  <c r="C148" i="1"/>
  <c r="C174" i="1"/>
  <c r="C119" i="1"/>
  <c r="C60" i="1"/>
  <c r="C184" i="1"/>
  <c r="C170" i="1"/>
  <c r="C158" i="1"/>
  <c r="C213" i="1"/>
  <c r="C52" i="1"/>
  <c r="C118" i="1"/>
  <c r="C172" i="1"/>
  <c r="C201" i="1"/>
  <c r="C44" i="1"/>
  <c r="C140" i="1"/>
  <c r="C61" i="1"/>
  <c r="C194" i="1"/>
  <c r="C149" i="1"/>
  <c r="C196" i="1"/>
  <c r="C144" i="1"/>
  <c r="C53" i="1"/>
  <c r="C67" i="1"/>
  <c r="C171" i="1"/>
  <c r="C156" i="1"/>
  <c r="C183" i="1"/>
  <c r="C202" i="1"/>
  <c r="C185" i="1"/>
  <c r="C204" i="1"/>
  <c r="C16" i="1"/>
  <c r="C188" i="1"/>
  <c r="C34" i="1"/>
  <c r="C27" i="1"/>
  <c r="C163" i="1"/>
  <c r="C65" i="1"/>
  <c r="C17" i="1"/>
  <c r="C24" i="1"/>
  <c r="C206" i="1"/>
  <c r="C78" i="1"/>
  <c r="C82" i="1"/>
  <c r="C127" i="1"/>
  <c r="C193" i="1"/>
  <c r="C105" i="1"/>
  <c r="C15" i="1"/>
  <c r="C132" i="1"/>
  <c r="C160" i="1"/>
  <c r="C182" i="1"/>
  <c r="C37" i="1"/>
  <c r="C74" i="1"/>
  <c r="C164" i="1"/>
  <c r="C177" i="1"/>
  <c r="C35" i="1"/>
  <c r="C135" i="1"/>
  <c r="C20" i="1"/>
  <c r="C96" i="1"/>
  <c r="C175" i="1"/>
  <c r="C83" i="1"/>
  <c r="C189" i="1"/>
  <c r="C59" i="1"/>
  <c r="C123" i="1"/>
  <c r="C114" i="1"/>
  <c r="C104" i="1"/>
  <c r="C77" i="1"/>
  <c r="C93" i="1"/>
  <c r="C134" i="1"/>
  <c r="C57" i="1"/>
  <c r="C42" i="1"/>
  <c r="C167" i="1"/>
  <c r="C49" i="1"/>
  <c r="C215" i="1"/>
  <c r="C75" i="1"/>
  <c r="C30" i="1"/>
  <c r="C195" i="1"/>
  <c r="C88" i="1"/>
  <c r="C121" i="1"/>
  <c r="C126" i="1"/>
  <c r="C72" i="1"/>
  <c r="C165" i="1"/>
  <c r="C95" i="1"/>
  <c r="C108" i="1"/>
  <c r="C200" i="1"/>
  <c r="C137" i="1"/>
  <c r="C31" i="1"/>
  <c r="C128" i="1"/>
  <c r="C91" i="1"/>
  <c r="C219" i="1"/>
  <c r="C69" i="1"/>
  <c r="C136" i="1"/>
  <c r="C101" i="1"/>
  <c r="C45" i="1"/>
  <c r="C58" i="1"/>
  <c r="C71" i="1"/>
  <c r="C113" i="1"/>
  <c r="C38" i="1"/>
  <c r="C161" i="1"/>
  <c r="C212" i="1"/>
  <c r="C111" i="1"/>
  <c r="C107" i="1"/>
  <c r="C124" i="1"/>
  <c r="C138" i="1"/>
  <c r="C46" i="1"/>
  <c r="C166" i="1"/>
  <c r="C143" i="1"/>
  <c r="C41" i="1"/>
  <c r="C130" i="1"/>
  <c r="C25" i="1"/>
  <c r="C115" i="1"/>
  <c r="C51" i="1"/>
  <c r="C87" i="1"/>
  <c r="C168" i="1"/>
  <c r="C216" i="1"/>
  <c r="C217" i="1"/>
  <c r="C221" i="1"/>
  <c r="C22" i="1"/>
  <c r="C211" i="1"/>
  <c r="C29" i="1"/>
  <c r="C56" i="1"/>
  <c r="C190" i="1"/>
  <c r="C18" i="1"/>
  <c r="C178" i="1"/>
  <c r="C70" i="1"/>
  <c r="C169" i="1"/>
  <c r="C157" i="1"/>
  <c r="C133" i="1"/>
  <c r="C43" i="1"/>
  <c r="C84" i="1"/>
  <c r="C145" i="1"/>
  <c r="C32" i="1"/>
  <c r="C106" i="1"/>
  <c r="C90" i="1"/>
  <c r="C139" i="1"/>
  <c r="C199" i="1"/>
  <c r="C48" i="1"/>
  <c r="C125" i="1"/>
  <c r="C55" i="1"/>
  <c r="C79" i="1"/>
  <c r="C207" i="1"/>
  <c r="C192" i="1"/>
  <c r="C181" i="1"/>
  <c r="C100" i="1"/>
  <c r="C40" i="1"/>
  <c r="C80" i="1"/>
  <c r="C162" i="1"/>
  <c r="C180" i="1"/>
  <c r="D43" i="1"/>
  <c r="D84" i="1"/>
  <c r="C153" i="1"/>
  <c r="C176" i="1"/>
  <c r="C154" i="1"/>
  <c r="C173" i="1"/>
  <c r="C150" i="1"/>
  <c r="C109" i="1"/>
  <c r="C120"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40" i="1"/>
  <c r="E125" i="1"/>
  <c r="E123" i="1"/>
  <c r="E59" i="1"/>
  <c r="E98" i="1"/>
  <c r="E126" i="1"/>
  <c r="E121" i="1"/>
  <c r="E120" i="1"/>
  <c r="H8" i="1"/>
  <c r="E150" i="1"/>
  <c r="C8" i="1"/>
  <c r="E8" i="1"/>
  <c r="D8" i="1"/>
  <c r="K8" i="1"/>
  <c r="J8" i="1"/>
  <c r="F8" i="1"/>
  <c r="I8" i="1"/>
  <c r="G8" i="1"/>
  <c r="E196" i="1"/>
  <c r="E47" i="1"/>
  <c r="E40" i="1"/>
  <c r="E99" i="1"/>
  <c r="E154" i="1"/>
  <c r="E88" i="1"/>
  <c r="E96" i="1"/>
  <c r="E52" i="1"/>
  <c r="E41" i="1"/>
  <c r="E34" i="1"/>
  <c r="E29" i="1"/>
  <c r="E215" i="1"/>
  <c r="E129" i="1"/>
  <c r="E193" i="1"/>
  <c r="E186" i="1"/>
  <c r="E106" i="1"/>
  <c r="E45" i="1"/>
  <c r="E105" i="1"/>
  <c r="E42" i="1"/>
  <c r="E204" i="1"/>
  <c r="E51" i="1"/>
  <c r="E84" i="1"/>
  <c r="E64" i="1"/>
  <c r="E147" i="1"/>
  <c r="E171" i="1"/>
  <c r="E107" i="1"/>
  <c r="E72" i="1"/>
  <c r="E145" i="1"/>
  <c r="E85" i="1"/>
  <c r="E43" i="1"/>
  <c r="E44" i="1"/>
  <c r="E161" i="1"/>
  <c r="E46" i="1"/>
  <c r="E108" i="1"/>
  <c r="E73" i="1"/>
  <c r="E23" i="1"/>
  <c r="E38" i="1"/>
  <c r="E93" i="1"/>
  <c r="E48" i="1"/>
  <c r="E175" i="1"/>
  <c r="E176" i="1"/>
  <c r="E57" i="1"/>
  <c r="E169" i="1"/>
  <c r="E19" i="1"/>
  <c r="E36" i="1"/>
  <c r="E100" i="1"/>
  <c r="E158" i="1"/>
  <c r="E53" i="1"/>
  <c r="N7" i="1"/>
  <c r="L7" i="1"/>
  <c r="K7" i="1"/>
  <c r="E7" i="1"/>
  <c r="M7" i="1"/>
  <c r="O7" i="1"/>
  <c r="G7" i="1"/>
  <c r="I7" i="1"/>
  <c r="H7" i="1"/>
  <c r="F7" i="1"/>
  <c r="C7" i="1"/>
  <c r="D7" i="1"/>
  <c r="M5" i="1"/>
  <c r="L5" i="1"/>
  <c r="G5" i="1"/>
  <c r="D5" i="1"/>
  <c r="K5" i="1"/>
  <c r="F5" i="1"/>
  <c r="H5" i="1"/>
  <c r="I5" i="1"/>
  <c r="N5" i="1"/>
  <c r="O5" i="1"/>
  <c r="E5" i="1"/>
  <c r="C5" i="1"/>
  <c r="H2" i="3" l="1"/>
  <c r="H2" i="4"/>
  <c r="H2" i="2"/>
  <c r="L9" i="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O12" i="1" l="1"/>
  <c r="B8" i="1"/>
  <c r="B4" i="26" s="1"/>
  <c r="B7" i="1"/>
  <c r="E2" i="26" s="1"/>
  <c r="G2" i="4" l="1"/>
  <c r="F2" i="4"/>
  <c r="AB2" i="10"/>
  <c r="B85" i="4"/>
  <c r="B34" i="13"/>
  <c r="AB208" i="10"/>
  <c r="B44" i="2"/>
  <c r="AB52" i="10"/>
  <c r="B46" i="4"/>
  <c r="AB149" i="10"/>
  <c r="B47" i="2"/>
  <c r="B44" i="13"/>
  <c r="AB162" i="10"/>
  <c r="B12" i="3"/>
  <c r="B35" i="2"/>
  <c r="B62" i="2"/>
  <c r="AB123" i="10"/>
  <c r="B34" i="4"/>
  <c r="AB108" i="10"/>
  <c r="B41" i="2"/>
  <c r="AB131" i="10"/>
  <c r="B23" i="2"/>
  <c r="AB165" i="10"/>
  <c r="B23" i="3"/>
  <c r="B38" i="4"/>
  <c r="AB110" i="10"/>
  <c r="B46" i="2"/>
  <c r="AB29" i="10"/>
  <c r="B15" i="13"/>
  <c r="AB79" i="10"/>
  <c r="B79" i="4"/>
  <c r="AB93" i="10"/>
  <c r="AB161" i="10"/>
  <c r="B38" i="2"/>
  <c r="B33" i="3"/>
  <c r="B20" i="2"/>
  <c r="B75" i="4"/>
  <c r="AB107" i="10"/>
  <c r="B24" i="2"/>
  <c r="B16" i="3"/>
  <c r="B42" i="4"/>
  <c r="B13" i="13"/>
  <c r="B48" i="4"/>
  <c r="AB83" i="10"/>
  <c r="AB66" i="10"/>
  <c r="B14" i="3"/>
  <c r="AB179" i="10"/>
  <c r="B19" i="4"/>
  <c r="AB91" i="10"/>
  <c r="B10" i="13"/>
  <c r="B109" i="4"/>
  <c r="B17" i="2"/>
  <c r="AB115" i="10"/>
  <c r="B3" i="13"/>
  <c r="AB130" i="10"/>
  <c r="B34" i="3"/>
  <c r="B35" i="3"/>
  <c r="AB64" i="10"/>
  <c r="AB190" i="10"/>
  <c r="B120" i="4"/>
  <c r="B8" i="3"/>
  <c r="B47" i="4"/>
  <c r="AB155" i="10"/>
  <c r="AB78" i="10"/>
  <c r="B12" i="4"/>
  <c r="AB22" i="10"/>
  <c r="AB205" i="10"/>
  <c r="AB23" i="10"/>
  <c r="B27" i="3"/>
  <c r="B28" i="4"/>
  <c r="AB117" i="10"/>
  <c r="B28" i="3"/>
  <c r="B90" i="4"/>
  <c r="AB90" i="10"/>
  <c r="B13" i="3"/>
  <c r="AB89" i="10"/>
  <c r="AB14" i="10"/>
  <c r="B37" i="3"/>
  <c r="B94" i="4"/>
  <c r="B32" i="13"/>
  <c r="AB49" i="10"/>
  <c r="AB61" i="10"/>
  <c r="B119" i="4"/>
  <c r="AB178" i="10"/>
  <c r="AB96" i="10"/>
  <c r="AB201" i="10"/>
  <c r="B116" i="4"/>
  <c r="B37" i="4"/>
  <c r="B40" i="3"/>
  <c r="AB202" i="10"/>
  <c r="AB192" i="10"/>
  <c r="AB80" i="10"/>
  <c r="AB141" i="10"/>
  <c r="AB76" i="10"/>
  <c r="AB17" i="10"/>
  <c r="B122" i="4"/>
  <c r="B10" i="3"/>
  <c r="B27" i="4"/>
  <c r="B17" i="3"/>
  <c r="B41" i="13"/>
  <c r="B43" i="2"/>
  <c r="B84" i="4"/>
  <c r="B36" i="4"/>
  <c r="AB60" i="10"/>
  <c r="AB99" i="10"/>
  <c r="B8" i="4"/>
  <c r="B22" i="3"/>
  <c r="B82" i="4"/>
  <c r="B16" i="4"/>
  <c r="B7" i="3"/>
  <c r="AB156" i="10"/>
  <c r="AB85" i="10"/>
  <c r="B32" i="4"/>
  <c r="B98" i="4"/>
  <c r="AB102" i="10"/>
  <c r="AB138" i="10"/>
  <c r="B41" i="4"/>
  <c r="B9" i="13"/>
  <c r="B42" i="2"/>
  <c r="AB81" i="10"/>
  <c r="B96" i="4"/>
  <c r="B27" i="2"/>
  <c r="AB119" i="10"/>
  <c r="B38" i="3"/>
  <c r="B15" i="3"/>
  <c r="B5" i="13"/>
  <c r="AB122" i="10"/>
  <c r="B19" i="2"/>
  <c r="B23" i="4"/>
  <c r="AB111" i="10"/>
  <c r="AB112" i="10"/>
  <c r="B51" i="4"/>
  <c r="AB184" i="10"/>
  <c r="B59" i="13"/>
  <c r="B20" i="4"/>
  <c r="AB16" i="10"/>
  <c r="AB68" i="10"/>
  <c r="B8" i="13"/>
  <c r="B57" i="13"/>
  <c r="AB196" i="10"/>
  <c r="AB41" i="10"/>
  <c r="AB55" i="10"/>
  <c r="B66" i="4"/>
  <c r="B39" i="13"/>
  <c r="B64" i="4"/>
  <c r="B48" i="2"/>
  <c r="B52" i="4"/>
  <c r="AB176" i="10"/>
  <c r="B44" i="4"/>
  <c r="AB53" i="10"/>
  <c r="AB25" i="10"/>
  <c r="B63" i="2"/>
  <c r="B65" i="4"/>
  <c r="AB44" i="10"/>
  <c r="B45" i="2"/>
  <c r="AB175" i="10"/>
  <c r="B40" i="13"/>
  <c r="AB172" i="10"/>
  <c r="B30" i="4"/>
  <c r="B7" i="4"/>
  <c r="B121" i="4"/>
  <c r="B51" i="13"/>
  <c r="B71" i="4"/>
  <c r="B29" i="2"/>
  <c r="B39" i="3"/>
  <c r="AB207" i="10"/>
  <c r="B10" i="4"/>
  <c r="B70" i="4"/>
  <c r="AB154" i="10"/>
  <c r="AB84" i="10"/>
  <c r="AB82" i="10"/>
  <c r="B55" i="4"/>
  <c r="B60" i="13"/>
  <c r="AB92" i="10"/>
  <c r="AB28" i="10"/>
  <c r="B76" i="4"/>
  <c r="B115" i="4"/>
  <c r="B49" i="4"/>
  <c r="B81" i="4"/>
  <c r="B50" i="4"/>
  <c r="AB71" i="10"/>
  <c r="B42" i="13"/>
  <c r="B32" i="3"/>
  <c r="AB106" i="10"/>
  <c r="B46" i="13"/>
  <c r="AB21" i="10"/>
  <c r="AB43" i="10"/>
  <c r="AB121" i="10"/>
  <c r="AB204" i="10"/>
  <c r="B69" i="4"/>
  <c r="B59" i="4"/>
  <c r="B18" i="3"/>
  <c r="AB109" i="10"/>
  <c r="B112" i="4"/>
  <c r="B25" i="4"/>
  <c r="B16" i="2"/>
  <c r="AB195" i="10"/>
  <c r="AB47" i="10"/>
  <c r="AB206" i="10"/>
  <c r="AB169" i="10"/>
  <c r="AB62" i="10"/>
  <c r="B50" i="13"/>
  <c r="B9" i="4"/>
  <c r="B41" i="3"/>
  <c r="B123" i="4"/>
  <c r="B18" i="2"/>
  <c r="AB32" i="10"/>
  <c r="B22" i="2"/>
  <c r="B27" i="13"/>
  <c r="AB153" i="10"/>
  <c r="B34" i="2"/>
  <c r="AB159" i="10"/>
  <c r="AB142" i="10"/>
  <c r="B92" i="4"/>
  <c r="B7" i="13"/>
  <c r="B30" i="3"/>
  <c r="AB143" i="10"/>
  <c r="B21" i="4"/>
  <c r="AB3" i="10"/>
  <c r="AB144" i="10"/>
  <c r="AB137" i="10"/>
  <c r="B47" i="13"/>
  <c r="AB152" i="10"/>
  <c r="B35" i="4"/>
  <c r="B72" i="4"/>
  <c r="B36" i="13"/>
  <c r="B29" i="4"/>
  <c r="B14" i="13"/>
  <c r="AB58" i="10"/>
  <c r="B55" i="13"/>
  <c r="AB163" i="10"/>
  <c r="AB6" i="10"/>
  <c r="B93" i="4"/>
  <c r="AB35" i="10"/>
  <c r="AB164" i="10"/>
  <c r="AB98" i="10"/>
  <c r="B20" i="3"/>
  <c r="AB198" i="10"/>
  <c r="B25" i="2"/>
  <c r="AB167" i="10"/>
  <c r="AB40" i="10"/>
  <c r="B33" i="4"/>
  <c r="AB145" i="10"/>
  <c r="B53" i="13"/>
  <c r="AB42" i="10"/>
  <c r="AB74" i="10"/>
  <c r="AB200" i="10"/>
  <c r="B50" i="2"/>
  <c r="AB87" i="10"/>
  <c r="AB127" i="10"/>
  <c r="AB46" i="10"/>
  <c r="B49" i="13"/>
  <c r="AB86" i="10"/>
  <c r="B31" i="4"/>
  <c r="B26" i="3"/>
  <c r="B88" i="4"/>
  <c r="AB24" i="10"/>
  <c r="AB150" i="10"/>
  <c r="AB65" i="10"/>
  <c r="B21"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39" i="4"/>
  <c r="B28" i="2"/>
  <c r="AB39" i="10"/>
  <c r="AB33" i="10"/>
  <c r="AB15" i="10"/>
  <c r="B37" i="13"/>
  <c r="B33" i="13"/>
  <c r="AB168" i="10"/>
  <c r="B36" i="3"/>
  <c r="AB125" i="10"/>
  <c r="B38" i="13"/>
  <c r="B58" i="4"/>
  <c r="AB8" i="10"/>
  <c r="B56" i="4"/>
  <c r="AB26" i="10"/>
  <c r="B36" i="2"/>
  <c r="AB101" i="10"/>
  <c r="AB120" i="10"/>
  <c r="AB183" i="10"/>
  <c r="B4" i="13"/>
  <c r="AB181" i="10"/>
  <c r="AB11" i="10"/>
  <c r="B61" i="4"/>
  <c r="AB128" i="10"/>
  <c r="B60" i="4"/>
  <c r="AB129" i="10"/>
  <c r="B48" i="13"/>
  <c r="B54" i="4"/>
  <c r="B45" i="13"/>
  <c r="AB100" i="10"/>
  <c r="B99" i="4"/>
  <c r="B59" i="2"/>
  <c r="B61" i="2"/>
  <c r="B91" i="4"/>
  <c r="B32" i="2"/>
  <c r="B9" i="3"/>
  <c r="AB63" i="10"/>
  <c r="B15" i="4"/>
  <c r="AB104" i="10"/>
  <c r="B6" i="13"/>
  <c r="AB94" i="10"/>
  <c r="B97" i="4"/>
  <c r="B26"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37" i="2"/>
  <c r="B14" i="4"/>
  <c r="AB27" i="10"/>
  <c r="B54" i="13"/>
  <c r="AB124" i="10"/>
  <c r="B21" i="3"/>
  <c r="AB193" i="10"/>
  <c r="AB160" i="10"/>
  <c r="B29" i="3"/>
  <c r="B35" i="13"/>
  <c r="AB132" i="10"/>
  <c r="B83" i="4"/>
  <c r="B58" i="2"/>
  <c r="AB31" i="10"/>
  <c r="B11" i="3"/>
  <c r="B49" i="2"/>
  <c r="AB113" i="10"/>
  <c r="AB182" i="10"/>
  <c r="AB72" i="10"/>
  <c r="AB187" i="10"/>
  <c r="B45" i="4"/>
  <c r="AB59" i="10"/>
  <c r="B63" i="4"/>
  <c r="B67" i="4"/>
  <c r="B31" i="3"/>
  <c r="B22" i="4"/>
  <c r="B53" i="4"/>
  <c r="AB36" i="10"/>
  <c r="B52" i="13"/>
  <c r="AB191" i="10"/>
  <c r="B11" i="13"/>
  <c r="AB116" i="10"/>
  <c r="AB73" i="10"/>
  <c r="B118" i="4"/>
  <c r="AB114" i="10"/>
  <c r="AB48" i="10"/>
  <c r="AB147" i="10"/>
  <c r="B17" i="4"/>
  <c r="B95" i="4"/>
  <c r="AB188" i="10"/>
  <c r="B11" i="4"/>
  <c r="B56" i="13"/>
  <c r="B31" i="2"/>
  <c r="B114" i="4"/>
  <c r="B78" i="4"/>
  <c r="B33" i="2"/>
  <c r="AB146" i="10"/>
  <c r="AB37" i="10"/>
  <c r="B62" i="4"/>
  <c r="B19" i="3"/>
  <c r="AB88" i="10"/>
  <c r="AB136" i="10"/>
  <c r="AB134" i="10"/>
  <c r="AB140" i="10"/>
  <c r="B77" i="4"/>
  <c r="B39" i="2"/>
  <c r="AB103" i="10"/>
  <c r="AB203" i="10"/>
  <c r="AB57" i="10"/>
  <c r="AB10" i="10"/>
  <c r="AB20" i="10"/>
  <c r="B57" i="4"/>
  <c r="B30" i="2"/>
  <c r="AB9" i="10"/>
  <c r="B86" i="4"/>
  <c r="AB70" i="10"/>
  <c r="B18" i="4"/>
  <c r="B68" i="4"/>
  <c r="AB19" i="10"/>
  <c r="AB118" i="10"/>
  <c r="B43" i="4"/>
  <c r="AB12" i="10"/>
  <c r="B53" i="2"/>
  <c r="B13" i="4"/>
  <c r="B111" i="4"/>
  <c r="AB189" i="10"/>
  <c r="B73" i="4"/>
  <c r="AB54" i="10"/>
  <c r="AB148" i="10"/>
  <c r="B24" i="4"/>
  <c r="AB174" i="10"/>
  <c r="B40" i="4"/>
  <c r="B9" i="2"/>
  <c r="B40" i="2"/>
  <c r="B10" i="2"/>
  <c r="B8" i="2"/>
  <c r="B104" i="4"/>
  <c r="B7" i="2"/>
  <c r="B101" i="4"/>
  <c r="B11" i="2"/>
  <c r="B106" i="4"/>
  <c r="AB209" i="10"/>
  <c r="B12" i="2"/>
  <c r="B55" i="2"/>
  <c r="B102" i="4"/>
  <c r="B15" i="2"/>
  <c r="B56" i="2"/>
  <c r="B107" i="4"/>
  <c r="B74" i="4"/>
  <c r="B14" i="2"/>
  <c r="B13" i="2"/>
  <c r="B105" i="4"/>
  <c r="B100" i="4"/>
  <c r="B103" i="4"/>
  <c r="G3" i="4" l="1"/>
  <c r="S4" i="4" a="1"/>
  <c r="S4" i="4" s="1"/>
  <c r="S4" i="2" a="1"/>
  <c r="S4" i="2" s="1"/>
  <c r="S4" i="3" a="1"/>
  <c r="S4" i="3" s="1"/>
  <c r="B6" i="1"/>
  <c r="D2" i="26" s="1"/>
  <c r="G4" i="4" l="1"/>
  <c r="F5" i="4"/>
  <c r="E5" i="4"/>
  <c r="G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<sst xmlns="http://schemas.openxmlformats.org/spreadsheetml/2006/main" count="23384" uniqueCount="7287">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</sst>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0">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7" fillId="5" borderId="8" xfId="0" applyFont="1" applyFill="1" applyBorder="1" applyAlignment="1" applyProtection="1">
      <alignment horizontal="center" vertical="center"/>
      <protection hidden="1"/>
    </xf>
    <xf numFmtId="9" fontId="87"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15239</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15241</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15241</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15241</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15241</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15241</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15239</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15241</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15239</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15239</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15239</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15239</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15239</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15239</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15239</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15241</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167640</xdr:rowOff>
        </xdr:from>
        <xdr:to>
          <xdr:col>7</xdr:col>
          <xdr:colOff>53340</xdr:colOff>
          <xdr:row>129</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tabSelected="1" zoomScale="90" zoomScaleNormal="90" workbookViewId="0">
      <pane ySplit="14" topLeftCell="A15" activePane="bottomLeft" state="frozen"/>
      <selection activeCell="Z18" sqref="Z18"/>
      <selection pane="bottomLeft" activeCell="G18" sqref="G18"/>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2">
        <v>45748</v>
      </c>
      <c r="B1" s="139" t="s">
        <v>5031</v>
      </c>
      <c r="C1" s="219" t="s">
        <v>5032</v>
      </c>
      <c r="D1" s="219" t="s">
        <v>4431</v>
      </c>
      <c r="E1" s="283" t="s">
        <v>5023</v>
      </c>
      <c r="F1" s="278" t="s">
        <v>5116</v>
      </c>
      <c r="G1" s="277"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4122</v>
      </c>
      <c r="Q2" s="153"/>
      <c r="R2" s="140"/>
      <c r="S2" s="140"/>
      <c r="T2" s="140"/>
    </row>
    <row r="3" spans="1:26" ht="18.600000000000001" customHeight="1">
      <c r="A3" s="154" t="s">
        <v>5030</v>
      </c>
      <c r="B3" s="225">
        <f t="shared" ref="B3:B9" si="0">SUM(C3:O3)</f>
        <v>212</v>
      </c>
      <c r="C3" s="231">
        <f>COUNTIF($D$15:$D$303,C2)</f>
        <v>1</v>
      </c>
      <c r="D3" s="232">
        <f t="shared" ref="D3:O3" si="1">COUNTIF($D$15:$D$303,D2)</f>
        <v>3</v>
      </c>
      <c r="E3" s="232">
        <f t="shared" si="1"/>
        <v>17</v>
      </c>
      <c r="F3" s="232">
        <f t="shared" si="1"/>
        <v>2</v>
      </c>
      <c r="G3" s="232">
        <f t="shared" si="1"/>
        <v>13</v>
      </c>
      <c r="H3" s="232">
        <f t="shared" si="1"/>
        <v>8</v>
      </c>
      <c r="I3" s="232">
        <f t="shared" si="1"/>
        <v>12</v>
      </c>
      <c r="J3" s="232">
        <f t="shared" si="1"/>
        <v>0</v>
      </c>
      <c r="K3" s="232">
        <f t="shared" si="1"/>
        <v>16</v>
      </c>
      <c r="L3" s="232">
        <f>COUNTIF($D$15:$D$303,L2)</f>
        <v>72</v>
      </c>
      <c r="M3" s="232">
        <f t="shared" si="1"/>
        <v>30</v>
      </c>
      <c r="N3" s="232">
        <f t="shared" si="1"/>
        <v>3</v>
      </c>
      <c r="O3" s="233">
        <f t="shared" si="1"/>
        <v>35</v>
      </c>
      <c r="P3" s="140"/>
      <c r="Q3" s="155" t="s">
        <v>4057</v>
      </c>
      <c r="R3" s="155" t="s">
        <v>4058</v>
      </c>
      <c r="S3" s="155" t="s">
        <v>4058</v>
      </c>
      <c r="T3" s="156" t="s">
        <v>4089</v>
      </c>
      <c r="V3" s="156"/>
    </row>
    <row r="4" spans="1:26" ht="18.600000000000001" customHeight="1">
      <c r="A4" s="224" t="s">
        <v>4427</v>
      </c>
      <c r="B4" s="225">
        <f>SUM(C4:O4)</f>
        <v>161</v>
      </c>
      <c r="C4" s="274">
        <f t="shared" ref="C4:O4" si="2">COUNTIFS($D$15:$D$303,C2,$Y$15:$Y$303,"STAR")</f>
        <v>1</v>
      </c>
      <c r="D4" s="275">
        <f t="shared" si="2"/>
        <v>1</v>
      </c>
      <c r="E4" s="275">
        <f t="shared" si="2"/>
        <v>11</v>
      </c>
      <c r="F4" s="275">
        <f t="shared" si="2"/>
        <v>1</v>
      </c>
      <c r="G4" s="275">
        <f t="shared" si="2"/>
        <v>8</v>
      </c>
      <c r="H4" s="275">
        <f t="shared" si="2"/>
        <v>5</v>
      </c>
      <c r="I4" s="275">
        <f t="shared" si="2"/>
        <v>11</v>
      </c>
      <c r="J4" s="275">
        <f t="shared" si="2"/>
        <v>0</v>
      </c>
      <c r="K4" s="275">
        <f t="shared" si="2"/>
        <v>11</v>
      </c>
      <c r="L4" s="275">
        <f t="shared" si="2"/>
        <v>63</v>
      </c>
      <c r="M4" s="275">
        <f t="shared" si="2"/>
        <v>21</v>
      </c>
      <c r="N4" s="275">
        <f t="shared" si="2"/>
        <v>2</v>
      </c>
      <c r="O4" s="276">
        <f t="shared" si="2"/>
        <v>26</v>
      </c>
      <c r="P4" s="140"/>
      <c r="Q4" s="155"/>
      <c r="R4" s="155"/>
      <c r="S4" s="155"/>
      <c r="T4" s="156"/>
      <c r="V4" s="156"/>
    </row>
    <row r="5" spans="1:26" s="5" customFormat="1" ht="18.600000000000001" customHeight="1">
      <c r="A5" s="280" t="s">
        <v>4133</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0">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1" t="s">
        <v>4134</v>
      </c>
      <c r="B6" s="160">
        <f t="shared" si="0"/>
        <v>2</v>
      </c>
      <c r="C6" s="271">
        <f>COUNTIFS($D$15:$D$300,C2,$F$15:$F$300,"新開")</f>
        <v>0</v>
      </c>
      <c r="D6" s="272">
        <f t="shared" ref="D6:O6" si="4">COUNTIFS($D$15:$D$300,D2,$F$15:$F$300,"新開")</f>
        <v>0</v>
      </c>
      <c r="E6" s="272">
        <f t="shared" si="4"/>
        <v>0</v>
      </c>
      <c r="F6" s="272">
        <f t="shared" si="4"/>
        <v>0</v>
      </c>
      <c r="G6" s="272">
        <f t="shared" si="4"/>
        <v>0</v>
      </c>
      <c r="H6" s="272">
        <f t="shared" si="4"/>
        <v>0</v>
      </c>
      <c r="I6" s="272">
        <f t="shared" si="4"/>
        <v>0</v>
      </c>
      <c r="J6" s="272">
        <f t="shared" si="4"/>
        <v>0</v>
      </c>
      <c r="K6" s="272">
        <f t="shared" si="4"/>
        <v>1</v>
      </c>
      <c r="L6" s="272">
        <f t="shared" si="4"/>
        <v>1</v>
      </c>
      <c r="M6" s="272">
        <f t="shared" si="4"/>
        <v>0</v>
      </c>
      <c r="N6" s="272">
        <f t="shared" si="4"/>
        <v>0</v>
      </c>
      <c r="O6" s="273">
        <f t="shared" si="4"/>
        <v>0</v>
      </c>
      <c r="P6" s="144"/>
      <c r="Q6" s="144"/>
      <c r="R6" s="144"/>
      <c r="S6" s="144"/>
      <c r="T6" s="144"/>
      <c r="V6" s="144"/>
    </row>
    <row r="7" spans="1:26" s="5" customFormat="1" ht="18.600000000000001" customHeight="1">
      <c r="A7" s="282" t="s">
        <v>4135</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0" t="s">
        <v>5028</v>
      </c>
      <c r="B8" s="241">
        <f t="shared" si="0"/>
        <v>96</v>
      </c>
      <c r="C8" s="234">
        <f>COUNTIFS($D$15:$D$303,C2,$I$15:$I$303, "&gt;="&amp;A1, $I$15:$I$303, "&lt;="&amp;B1)</f>
        <v>1</v>
      </c>
      <c r="D8" s="235">
        <f>COUNTIFS($D$15:$D$303,D2,$I$15:$I$303, "&gt;="&amp;A1, $I$15:$I$303,"&lt;="&amp;B1)</f>
        <v>0</v>
      </c>
      <c r="E8" s="235">
        <f>COUNTIFS($D$15:$D$303,E2,$I$15:$I$303, "&gt;="&amp;A1, $I$15:$I$303,"&lt;="&amp;B1)</f>
        <v>4</v>
      </c>
      <c r="F8" s="235">
        <f>COUNTIFS($D$15:$D$303,F2,$I$15:$I$303, "&gt;="&amp;A1, $I$15:$I$303,"&lt;="&amp;B1)</f>
        <v>1</v>
      </c>
      <c r="G8" s="235">
        <f>COUNTIFS($D$15:$D$303,G2,$I$15:$I$303, "&gt;="&amp;A1, $I$15:$I$303,"&lt;="&amp;B1)</f>
        <v>6</v>
      </c>
      <c r="H8" s="235">
        <f>COUNTIFS($D$15:$D$303,H2,$I$15:$I$303, "&gt;="&amp;A1, $I$15:$I$303,"&lt;="&amp;B1)</f>
        <v>8</v>
      </c>
      <c r="I8" s="235">
        <f>COUNTIFS($D$15:$D$303,I2,$I$15:$I$303, "&gt;="&amp;A1, $I$15:$I$303,"&lt;="&amp;B1)</f>
        <v>3</v>
      </c>
      <c r="J8" s="235">
        <f>COUNTIFS($D$15:$D$303,J2,$I$15:$I$303, "&gt;="&amp;A1, $I$15:$I$303,"&lt;="&amp;B1)</f>
        <v>0</v>
      </c>
      <c r="K8" s="235">
        <f>COUNTIFS($D$15:$D$303,K2,$I$15:$I$303, "&gt;="&amp;A1, $I$15:$I$303,"&lt;="&amp;B1)</f>
        <v>0</v>
      </c>
      <c r="L8" s="235">
        <f>COUNTIFS($D$15:$D$303,L2,$I$15:$I$303, "&gt;="&amp;A1, $I$15:$I$303,"&lt;="&amp;B1)</f>
        <v>44</v>
      </c>
      <c r="M8" s="235">
        <f>COUNTIFS($D$15:$D$303,M2,$I$15:$I$303, "&gt;="&amp;A1, $I$15:$I$303,"&lt;="&amp;B1)</f>
        <v>14</v>
      </c>
      <c r="N8" s="235">
        <f>COUNTIFS($D$15:$D$303,N2,$I$15:$I$303, "&gt;="&amp;A1, $I$15:$I$303,"&lt;="&amp;B1)</f>
        <v>2</v>
      </c>
      <c r="O8" s="236">
        <f>COUNTIFS($D$15:$D$303,O2,$I$15:$I$303, "&gt;="&amp;A1, $I$15:$I$303,"&lt;="&amp;B1)</f>
        <v>13</v>
      </c>
      <c r="P8" s="140"/>
      <c r="Q8" s="140"/>
      <c r="R8" s="140"/>
      <c r="S8" s="140"/>
      <c r="T8" s="140"/>
      <c r="V8" s="140"/>
    </row>
    <row r="9" spans="1:26" s="5" customFormat="1" ht="18.600000000000001" customHeight="1">
      <c r="A9" s="242" t="s">
        <v>4136</v>
      </c>
      <c r="B9" s="243">
        <f t="shared" si="0"/>
        <v>114</v>
      </c>
      <c r="C9" s="168">
        <f t="shared" ref="C9:J9" si="6">C3-C8-C6-C5</f>
        <v>0</v>
      </c>
      <c r="D9" s="169">
        <f t="shared" si="6"/>
        <v>3</v>
      </c>
      <c r="E9" s="169">
        <f t="shared" si="6"/>
        <v>13</v>
      </c>
      <c r="F9" s="169">
        <f t="shared" si="6"/>
        <v>1</v>
      </c>
      <c r="G9" s="169">
        <f t="shared" si="6"/>
        <v>7</v>
      </c>
      <c r="H9" s="169">
        <f t="shared" si="6"/>
        <v>0</v>
      </c>
      <c r="I9" s="169">
        <f t="shared" si="6"/>
        <v>9</v>
      </c>
      <c r="J9" s="169">
        <f t="shared" si="6"/>
        <v>0</v>
      </c>
      <c r="K9" s="169">
        <f>K3-K8-K6-K5</f>
        <v>15</v>
      </c>
      <c r="L9" s="169">
        <f t="shared" ref="L9:O9" si="7">L3-L8-L6-L5</f>
        <v>27</v>
      </c>
      <c r="M9" s="169">
        <f t="shared" si="7"/>
        <v>16</v>
      </c>
      <c r="N9" s="169">
        <f t="shared" si="7"/>
        <v>1</v>
      </c>
      <c r="O9" s="287">
        <f t="shared" si="7"/>
        <v>22</v>
      </c>
      <c r="P9" s="144"/>
      <c r="Q9" s="144"/>
      <c r="R9" s="144"/>
      <c r="S9" s="144"/>
      <c r="T9" s="144"/>
      <c r="V9" s="144"/>
    </row>
    <row r="10" spans="1:26" ht="18.600000000000001" customHeight="1">
      <c r="A10" s="166" t="s">
        <v>4428</v>
      </c>
      <c r="B10" s="167">
        <f t="shared" ref="B10:B11" si="8">SUM(C10:O10)</f>
        <v>65</v>
      </c>
      <c r="C10" s="234">
        <f>COUNTIFS($D$15:$D$300,C2,$N$15:$N$300,$D$1)</f>
        <v>1</v>
      </c>
      <c r="D10" s="235">
        <f t="shared" ref="D10:O10" si="9">COUNTIFS($D$15:$D$300,D2,$N$15:$N$300,$D$1)</f>
        <v>0</v>
      </c>
      <c r="E10" s="235">
        <f t="shared" si="9"/>
        <v>3</v>
      </c>
      <c r="F10" s="235">
        <f t="shared" si="9"/>
        <v>1</v>
      </c>
      <c r="G10" s="235">
        <f t="shared" si="9"/>
        <v>2</v>
      </c>
      <c r="H10" s="235">
        <f t="shared" si="9"/>
        <v>5</v>
      </c>
      <c r="I10" s="235">
        <f t="shared" si="9"/>
        <v>2</v>
      </c>
      <c r="J10" s="235">
        <f t="shared" si="9"/>
        <v>0</v>
      </c>
      <c r="K10" s="235">
        <f t="shared" si="9"/>
        <v>0</v>
      </c>
      <c r="L10" s="235">
        <f t="shared" si="9"/>
        <v>31</v>
      </c>
      <c r="M10" s="235">
        <f t="shared" si="9"/>
        <v>9</v>
      </c>
      <c r="N10" s="235">
        <f t="shared" si="9"/>
        <v>2</v>
      </c>
      <c r="O10" s="236">
        <f t="shared" si="9"/>
        <v>9</v>
      </c>
      <c r="P10" s="169">
        <f t="shared" ref="P10:T10" si="10">COUNTIFS($D$15:$D$300,$C$2,$N$15:$N$300,$D$1)</f>
        <v>1</v>
      </c>
      <c r="Q10" s="168">
        <f t="shared" si="10"/>
        <v>1</v>
      </c>
      <c r="R10" s="168">
        <f t="shared" si="10"/>
        <v>1</v>
      </c>
      <c r="S10" s="168">
        <f t="shared" si="10"/>
        <v>1</v>
      </c>
      <c r="T10" s="168">
        <f t="shared" si="10"/>
        <v>1</v>
      </c>
      <c r="V10" s="140"/>
    </row>
    <row r="11" spans="1:26" s="5" customFormat="1" ht="18.600000000000001" customHeight="1">
      <c r="A11" s="170" t="s">
        <v>4136</v>
      </c>
      <c r="B11" s="167">
        <f t="shared" si="8"/>
        <v>96</v>
      </c>
      <c r="C11" s="237">
        <f>C4-C10</f>
        <v>0</v>
      </c>
      <c r="D11" s="238">
        <f t="shared" ref="D11:O11" si="11">D4-D10</f>
        <v>1</v>
      </c>
      <c r="E11" s="238">
        <f t="shared" si="11"/>
        <v>8</v>
      </c>
      <c r="F11" s="238">
        <f t="shared" si="11"/>
        <v>0</v>
      </c>
      <c r="G11" s="238">
        <f t="shared" si="11"/>
        <v>6</v>
      </c>
      <c r="H11" s="238">
        <f t="shared" si="11"/>
        <v>0</v>
      </c>
      <c r="I11" s="238">
        <f t="shared" si="11"/>
        <v>9</v>
      </c>
      <c r="J11" s="238">
        <f t="shared" si="11"/>
        <v>0</v>
      </c>
      <c r="K11" s="238">
        <f t="shared" si="11"/>
        <v>11</v>
      </c>
      <c r="L11" s="238">
        <f t="shared" si="11"/>
        <v>32</v>
      </c>
      <c r="M11" s="238">
        <f t="shared" si="11"/>
        <v>12</v>
      </c>
      <c r="N11" s="238">
        <f t="shared" si="11"/>
        <v>0</v>
      </c>
      <c r="O11" s="239">
        <f t="shared" si="11"/>
        <v>17</v>
      </c>
      <c r="P11" s="144"/>
      <c r="Q11" s="144"/>
      <c r="R11" s="144"/>
      <c r="S11" s="144"/>
      <c r="T11" s="144"/>
      <c r="V11" s="144"/>
    </row>
    <row r="12" spans="1:26" ht="18.600000000000001" customHeight="1">
      <c r="A12" s="171" t="s">
        <v>5029</v>
      </c>
      <c r="B12" s="291">
        <f t="shared" ref="B12" si="12">B8/B3</f>
        <v>0.45283018867924529</v>
      </c>
      <c r="C12" s="288">
        <f t="shared" ref="C12:K12" si="13">C8/(C3-C6)</f>
        <v>1</v>
      </c>
      <c r="D12" s="289">
        <f t="shared" si="13"/>
        <v>0</v>
      </c>
      <c r="E12" s="289">
        <f t="shared" si="13"/>
        <v>0.23529411764705882</v>
      </c>
      <c r="F12" s="289">
        <f t="shared" si="13"/>
        <v>0.5</v>
      </c>
      <c r="G12" s="289">
        <f t="shared" si="13"/>
        <v>0.46153846153846156</v>
      </c>
      <c r="H12" s="289">
        <f t="shared" si="13"/>
        <v>1</v>
      </c>
      <c r="I12" s="289">
        <f t="shared" si="13"/>
        <v>0.25</v>
      </c>
      <c r="J12" s="289" t="e">
        <f t="shared" si="13"/>
        <v>#DIV/0!</v>
      </c>
      <c r="K12" s="289">
        <f t="shared" si="13"/>
        <v>0</v>
      </c>
      <c r="L12" s="289">
        <f>L8/(L3-L6)</f>
        <v>0.61971830985915488</v>
      </c>
      <c r="M12" s="289">
        <f t="shared" ref="M12:O12" si="14">M8/(M3-M6)</f>
        <v>0.46666666666666667</v>
      </c>
      <c r="N12" s="289">
        <f t="shared" si="14"/>
        <v>0.66666666666666663</v>
      </c>
      <c r="O12" s="290">
        <f t="shared" si="14"/>
        <v>0.37142857142857144</v>
      </c>
      <c r="P12" s="140"/>
      <c r="Q12" s="140"/>
      <c r="R12" s="140"/>
      <c r="S12" s="140"/>
      <c r="T12" s="140"/>
      <c r="V12" s="140"/>
    </row>
    <row r="13" spans="1:26" ht="18.600000000000001" customHeight="1">
      <c r="A13" s="171" t="s">
        <v>4144</v>
      </c>
      <c r="B13" s="291">
        <f>B10/B4</f>
        <v>0.40372670807453415</v>
      </c>
      <c r="C13" s="244">
        <f>C10/C4</f>
        <v>1</v>
      </c>
      <c r="D13" s="172">
        <f t="shared" ref="D13:O13" si="15">D10/D4</f>
        <v>0</v>
      </c>
      <c r="E13" s="172">
        <f t="shared" si="15"/>
        <v>0.27272727272727271</v>
      </c>
      <c r="F13" s="172">
        <f t="shared" si="15"/>
        <v>1</v>
      </c>
      <c r="G13" s="172">
        <f t="shared" si="15"/>
        <v>0.25</v>
      </c>
      <c r="H13" s="172">
        <f t="shared" si="15"/>
        <v>1</v>
      </c>
      <c r="I13" s="172">
        <f t="shared" si="15"/>
        <v>0.18181818181818182</v>
      </c>
      <c r="J13" s="172" t="e">
        <f t="shared" si="15"/>
        <v>#DIV/0!</v>
      </c>
      <c r="K13" s="172">
        <f t="shared" si="15"/>
        <v>0</v>
      </c>
      <c r="L13" s="172">
        <f t="shared" si="15"/>
        <v>0.49206349206349204</v>
      </c>
      <c r="M13" s="172">
        <f t="shared" si="15"/>
        <v>0.42857142857142855</v>
      </c>
      <c r="N13" s="172">
        <f t="shared" si="15"/>
        <v>1</v>
      </c>
      <c r="O13" s="173">
        <f t="shared" si="15"/>
        <v>0.34615384615384615</v>
      </c>
      <c r="P13" s="140"/>
      <c r="Q13" s="140"/>
      <c r="R13" s="140"/>
      <c r="S13" s="140"/>
      <c r="T13" s="140"/>
      <c r="V13" s="140"/>
    </row>
    <row r="14" spans="1:26" ht="34.799999999999997" customHeight="1">
      <c r="A14" s="174" t="s">
        <v>0</v>
      </c>
      <c r="B14" s="174" t="s">
        <v>1377</v>
      </c>
      <c r="C14" s="174" t="s">
        <v>2</v>
      </c>
      <c r="D14" s="174" t="s">
        <v>3</v>
      </c>
      <c r="E14" s="174" t="s">
        <v>1743</v>
      </c>
      <c r="F14" s="174" t="s">
        <v>1740</v>
      </c>
      <c r="G14" s="174" t="s">
        <v>1742</v>
      </c>
      <c r="H14" s="174" t="s">
        <v>4088</v>
      </c>
      <c r="I14" s="175" t="s">
        <v>5034</v>
      </c>
      <c r="J14" s="176" t="s">
        <v>5176</v>
      </c>
      <c r="K14" s="177" t="s">
        <v>1744</v>
      </c>
      <c r="L14" s="175" t="s">
        <v>4047</v>
      </c>
      <c r="M14" s="175" t="s">
        <v>4442</v>
      </c>
      <c r="N14" s="175" t="s">
        <v>4443</v>
      </c>
      <c r="O14" s="175" t="s">
        <v>4441</v>
      </c>
      <c r="P14" s="175" t="s">
        <v>4059</v>
      </c>
      <c r="Q14" s="175"/>
      <c r="R14" s="175"/>
      <c r="S14" s="175"/>
      <c r="T14" s="175"/>
      <c r="U14" s="178" t="s">
        <v>4425</v>
      </c>
      <c r="V14" s="178" t="s">
        <v>1729</v>
      </c>
      <c r="W14" s="261" t="s">
        <v>4141</v>
      </c>
      <c r="X14" s="261" t="s">
        <v>4142</v>
      </c>
      <c r="Y14" s="279" t="s">
        <v>5021</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1745</v>
      </c>
      <c r="H15" s="186" t="str">
        <f>IF(I15&gt;0,(TEXT(I15,"yyyymmdd")&amp;$T$3&amp;A15&amp;$T$3&amp;B15&amp;$R$3),"")</f>
        <v>20250401-D070-三重重新店(定保)</v>
      </c>
      <c r="I15" s="187">
        <v>45748.488888888889</v>
      </c>
      <c r="J15" s="188" cm="1">
        <f t="array" ref="J15">IFERROR(INDEX(IM!$X$2:$X$650, MATCH(1, (IM!$F$2:$F$650=A15) * (ISNUMBER(SEARCH($C$1, IM!$AC$2:$AC$650))), 0)), "")</f>
        <v>45748.488888888889</v>
      </c>
      <c r="K15" s="157">
        <f>COUNTIFS(IM!F:F,A15,IM!AD:AD,"O",IM!X:X,"&gt;="&amp;$A$1,IM!X:X,"&lt;="&amp;$B$1)</f>
        <v>1</v>
      </c>
      <c r="L15" s="226" t="str" cm="1">
        <f t="array" ref="L15">IF(K15&gt;0,IFERROR(HYPERLINK("#'IM'!AC"&amp;MATCH(1,(IM!$F$1:$F$7700=A15)*(ISNUMBER(SEARCH("PMQ2",IM!$AC$1:$AC$7700))),0),"檢核"),"未登錄"),"")</f>
        <v>檢核</v>
      </c>
      <c r="M15" s="228" t="str" cm="1">
        <f t="array" ref="M15">IF(AND(SUMPRODUCT((IM!F2:F672=A15)*(ISNUMBER(SEARCH("EDC", IM!AC2:AC672))))&gt;0), "EDC", "")</f>
        <v>EDC</v>
      </c>
      <c r="N15" s="262" t="str" cm="1">
        <f t="array" ref="N15">IF(AND(SUMPRODUCT((IM!F2:F672=A15)*(ISNUMBER(SEARCH("STAR", IM!AC2:AC672))))&gt;0), "STAR", "")</f>
        <v>STAR</v>
      </c>
      <c r="O15" s="254" cm="1">
        <f t="array" ref="O15">IFERROR(INDEX(IM!$X$2:$X$650, MATCH(1, (IM!$F$2:$F$650=A15) * (ISNUMBER(SEARCH($D$1, IM!$AC$2:$AC$650))), 0)), "")</f>
        <v>45748.488888888889</v>
      </c>
      <c r="P15" s="189" t="str">
        <f>(TEXT(I15,"yyyymmdd"))&amp;$T$3&amp;A15&amp;$T$3&amp;B15&amp;$R$3</f>
        <v>20250401-D070-三重重新店(定保)</v>
      </c>
      <c r="Q15" s="266"/>
      <c r="R15" s="266"/>
      <c r="S15" s="266"/>
      <c r="T15" s="266"/>
      <c r="U15" s="257">
        <f>IF(AND(W15&lt;&gt;"", X15&lt;&gt;""), 2, IF(OR(W15&lt;&gt;"", X15&lt;&gt;""), 1, 0))</f>
        <v>2</v>
      </c>
      <c r="V15" s="245" t="str">
        <f>IF(I15="", "未到店",
   IF(M15&lt;&gt;"EDC", "異常",
      IF(OR(AND(Y15="STAR", N15="STAR"), AND(Y15&lt;&gt;"STAR", N15="")), "已完工", "異常")
   )
)</f>
        <v>已完工</v>
      </c>
      <c r="W15" s="259" t="s">
        <v>4176</v>
      </c>
      <c r="X15" s="260" t="s">
        <v>4177</v>
      </c>
      <c r="Y15" s="268" t="str">
        <f>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1745</v>
      </c>
      <c r="H16" s="186" t="str">
        <f>IF(I16&gt;0,(TEXT(I16,"yyyymmdd")&amp;$T$3&amp;A16&amp;$T$3&amp;B16&amp;$R$3),"")</f>
        <v>20250401-3818-板橋漢江店(定保)</v>
      </c>
      <c r="I16" s="190">
        <v>45748.568749999999</v>
      </c>
      <c r="J16" s="188" cm="1">
        <f t="array" ref="J16">IFERROR(INDEX(IM!$X$2:$X$650, MATCH(1, (IM!$F$2:$F$650=A16) * (ISNUMBER(SEARCH($C$1, IM!$AC$2:$AC$650))), 0)), "")</f>
        <v>45748.568749999999</v>
      </c>
      <c r="K16" s="159">
        <f>COUNTIFS(IM!F:F,A16,IM!AD:AD,"O",IM!X:X,"&gt;="&amp;$A$1,IM!X:X,"&lt;="&amp;$B$1)</f>
        <v>1</v>
      </c>
      <c r="L16" s="227" t="str" cm="1">
        <f t="array" ref="L16">IF(K16&gt;0,IFERROR(HYPERLINK("#'IM'!AC"&amp;MATCH(1,(IM!$F$1:$F$7700=A16)*(ISNUMBER(SEARCH("PMQ2",IM!$AC$1:$AC$7700))),0),"檢核"),"未登錄"),"")</f>
        <v>檢核</v>
      </c>
      <c r="M16" s="229" t="str" cm="1">
        <f t="array" ref="M16">IF(AND(SUMPRODUCT((IM!F2:F693=A16)*(ISNUMBER(SEARCH("EDC", IM!AC2:AC693))))&gt;0), "EDC", "")</f>
        <v>EDC</v>
      </c>
      <c r="N16" s="263" t="str" cm="1">
        <f t="array" ref="N16">IF(AND(SUMPRODUCT((IM!F2:F693=A16)*(ISNUMBER(SEARCH("STAR", IM!AC2:AC693))))&gt;0), "STAR", "")</f>
        <v>STAR</v>
      </c>
      <c r="O16" s="255" cm="1">
        <f t="array" ref="O16">IFERROR(INDEX(IM!$X$2:$X$650, MATCH(1, (IM!$F$2:$F$650=A16) * (ISNUMBER(SEARCH($D$1, IM!$AC$2:$AC$650))), 0)), "")</f>
        <v>45748.568749999999</v>
      </c>
      <c r="P16" s="191" t="str">
        <f>(TEXT(I16,"yyyymmdd"))&amp;$T$3&amp;A16&amp;$T$3&amp;B16&amp;$R$3</f>
        <v>20250401-3818-板橋漢江店(定保)</v>
      </c>
      <c r="Q16" s="266"/>
      <c r="R16" s="266"/>
      <c r="S16" s="266"/>
      <c r="T16" s="266"/>
      <c r="U16" s="257">
        <f>IF(AND(W16&lt;&gt;"", X16&lt;&gt;""), 2, IF(OR(W16&lt;&gt;"", X16&lt;&gt;""), 1, 0))</f>
        <v>1</v>
      </c>
      <c r="V16" s="245" t="str">
        <f>IF(I16="", "未到店",
   IF(M16&lt;&gt;"EDC", "異常",
      IF(OR(AND(Y16="STAR", N16="STAR"), AND(Y16&lt;&gt;"STAR", N16="")), "已完工", "異常")
   )
)</f>
        <v>已完工</v>
      </c>
      <c r="W16" s="267"/>
      <c r="X16" s="268" t="s">
        <v>4211</v>
      </c>
      <c r="Y16" s="268" t="str">
        <f>IF(U16&gt;0,"STAR","")</f>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1745</v>
      </c>
      <c r="H17" s="186" t="str">
        <f>IF(I17&gt;0,(TEXT(I17,"yyyymmdd")&amp;$T$3&amp;A17&amp;$T$3&amp;B17&amp;$R$3),"")</f>
        <v>20250401-3147-北縣板明店(定保)</v>
      </c>
      <c r="I17" s="190">
        <v>45748.603472222225</v>
      </c>
      <c r="J17" s="188" cm="1">
        <f t="array" ref="J17">IFERROR(INDEX(IM!$X$2:$X$650, MATCH(1, (IM!$F$2:$F$650=A17) * (ISNUMBER(SEARCH($C$1, IM!$AC$2:$AC$650))), 0)), "")</f>
        <v>45748.603472222225</v>
      </c>
      <c r="K17" s="159">
        <f>COUNTIFS(IM!F:F,A17,IM!AD:AD,"O",IM!X:X,"&gt;="&amp;$A$1,IM!X:X,"&lt;="&amp;$B$1)</f>
        <v>1</v>
      </c>
      <c r="L17" s="227" t="str" cm="1">
        <f t="array" ref="L17">IF(K17&gt;0,IFERROR(HYPERLINK("#'IM'!AC"&amp;MATCH(1,(IM!$F$1:$F$7700=A17)*(ISNUMBER(SEARCH("PMQ2",IM!$AC$1:$AC$7700))),0),"檢核"),"未登錄"),"")</f>
        <v>檢核</v>
      </c>
      <c r="M17" s="229" t="str" cm="1">
        <f t="array" ref="M17">IF(AND(SUMPRODUCT((IM!F2:F729=A17)*(ISNUMBER(SEARCH("EDC", IM!AC2:AC729))))&gt;0), "EDC", "")</f>
        <v>EDC</v>
      </c>
      <c r="N17" s="263" t="str" cm="1">
        <f t="array" ref="N17">IF(AND(SUMPRODUCT((IM!F2:F729=A17)*(ISNUMBER(SEARCH("STAR", IM!AC2:AC729))))&gt;0), "STAR", "")</f>
        <v>STAR</v>
      </c>
      <c r="O17" s="255" cm="1">
        <f t="array" ref="O17">IFERROR(INDEX(IM!$X$2:$X$650, MATCH(1, (IM!$F$2:$F$650=A17) * (ISNUMBER(SEARCH($D$1, IM!$AC$2:$AC$650))), 0)), "")</f>
        <v>45748.603472222225</v>
      </c>
      <c r="P17" s="191" t="str">
        <f>(TEXT(I17,"yyyymmdd"))&amp;$T$3&amp;A17&amp;$T$3&amp;B17&amp;$R$3</f>
        <v>20250401-3147-北縣板明店(定保)</v>
      </c>
      <c r="Q17" s="266"/>
      <c r="R17" s="266"/>
      <c r="S17" s="266"/>
      <c r="T17" s="266"/>
      <c r="U17" s="257">
        <f>IF(AND(W17&lt;&gt;"", X17&lt;&gt;""), 2, IF(OR(W17&lt;&gt;"", X17&lt;&gt;""), 1, 0))</f>
        <v>1</v>
      </c>
      <c r="V17" s="245" t="str">
        <f>IF(I17="", "未到店",
   IF(M17&lt;&gt;"EDC", "異常",
      IF(OR(AND(Y17="STAR", N17="STAR"), AND(Y17&lt;&gt;"STAR", N17="")), "已完工", "異常")
   )
)</f>
        <v>已完工</v>
      </c>
      <c r="W17" s="267"/>
      <c r="X17" s="268" t="s">
        <v>4251</v>
      </c>
      <c r="Y17" s="268" t="str">
        <f>IF(U17&gt;0,"STAR","")</f>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1745</v>
      </c>
      <c r="H18" s="186" t="str">
        <f>IF(I18&gt;0,(TEXT(I18,"yyyymmdd")&amp;$T$3&amp;A18&amp;$T$3&amp;B18&amp;$R$3),"")</f>
        <v>20250401-4241-三重仁義店(定保)</v>
      </c>
      <c r="I18" s="190">
        <v>45748.661805555559</v>
      </c>
      <c r="J18" s="188" cm="1">
        <f t="array" ref="J18">IFERROR(INDEX(IM!$X$2:$X$650, MATCH(1, (IM!$F$2:$F$650=A18) * (ISNUMBER(SEARCH($C$1, IM!$AC$2:$AC$650))), 0)), "")</f>
        <v>45748.661805555559</v>
      </c>
      <c r="K18" s="159">
        <f>COUNTIFS(IM!F:F,A18,IM!AD:AD,"O",IM!X:X,"&gt;="&amp;$A$1,IM!X:X,"&lt;="&amp;$B$1)</f>
        <v>1</v>
      </c>
      <c r="L18" s="227" t="str" cm="1">
        <f t="array" ref="L18">IF(K18&gt;0,IFERROR(HYPERLINK("#'IM'!AC"&amp;MATCH(1,(IM!$F$1:$F$7700=A18)*(ISNUMBER(SEARCH("PMQ2",IM!$AC$1:$AC$7700))),0),"檢核"),"未登錄"),"")</f>
        <v>檢核</v>
      </c>
      <c r="M18" s="229" t="str" cm="1">
        <f t="array" ref="M18">IF(AND(SUMPRODUCT((IM!F2:F788=A18)*(ISNUMBER(SEARCH("EDC", IM!AC2:AC788))))&gt;0), "EDC", "")</f>
        <v>EDC</v>
      </c>
      <c r="N18" s="263" t="str" cm="1">
        <f t="array" ref="N18">IF(AND(SUMPRODUCT((IM!F2:F788=A18)*(ISNUMBER(SEARCH("STAR", IM!AC2:AC788))))&gt;0), "STAR", "")</f>
        <v>STAR</v>
      </c>
      <c r="O18" s="255" cm="1">
        <f t="array" ref="O18">IFERROR(INDEX(IM!$X$2:$X$650, MATCH(1, (IM!$F$2:$F$650=A18) * (ISNUMBER(SEARCH($D$1, IM!$AC$2:$AC$650))), 0)), "")</f>
        <v>45748.661805555559</v>
      </c>
      <c r="P18" s="191" t="str">
        <f>(TEXT(I18,"yyyymmdd"))&amp;$T$3&amp;A18&amp;$T$3&amp;B18&amp;$R$3</f>
        <v>20250401-4241-三重仁義店(定保)</v>
      </c>
      <c r="Q18" s="266"/>
      <c r="R18" s="266"/>
      <c r="S18" s="266"/>
      <c r="T18" s="266"/>
      <c r="U18" s="257">
        <f>IF(AND(W18&lt;&gt;"", X18&lt;&gt;""), 2, IF(OR(W18&lt;&gt;"", X18&lt;&gt;""), 1, 0))</f>
        <v>2</v>
      </c>
      <c r="V18" s="245" t="str">
        <f>IF(I18="", "未到店",
   IF(M18&lt;&gt;"EDC", "異常",
      IF(OR(AND(Y18="STAR", N18="STAR"), AND(Y18&lt;&gt;"STAR", N18="")), "已完工", "異常")
   )
)</f>
        <v>已完工</v>
      </c>
      <c r="W18" s="3" t="s">
        <v>4325</v>
      </c>
      <c r="X18" s="5" t="s">
        <v>4326</v>
      </c>
      <c r="Y18" s="5" t="str">
        <f>IF(U18&gt;0,"STAR","")</f>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1745</v>
      </c>
      <c r="H19" s="186" t="str">
        <f>IF(I19&gt;0,(TEXT(I19,"yyyymmdd")&amp;$T$3&amp;A19&amp;$T$3&amp;B19&amp;$R$3),"")</f>
        <v>20250402-3627-三重重新橋(定保)</v>
      </c>
      <c r="I19" s="190">
        <v>45749.465277777781</v>
      </c>
      <c r="J19" s="188" cm="1">
        <f t="array" ref="J19">IFERROR(INDEX(IM!$X$2:$X$650, MATCH(1, (IM!$F$2:$F$650=A19) * (ISNUMBER(SEARCH($C$1, IM!$AC$2:$AC$650))), 0)), "")</f>
        <v>45749.465277777781</v>
      </c>
      <c r="K19" s="159">
        <f>COUNTIFS(IM!F:F,A19,IM!AD:AD,"O",IM!X:X,"&gt;="&amp;$A$1,IM!X:X,"&lt;="&amp;$B$1)</f>
        <v>1</v>
      </c>
      <c r="L19" s="227" t="str" cm="1">
        <f t="array" ref="L19">IF(K19&gt;0,IFERROR(HYPERLINK("#'IM'!AC"&amp;MATCH(1,(IM!$F$1:$F$7700=A19)*(ISNUMBER(SEARCH("PMQ2",IM!$AC$1:$AC$7700))),0),"檢核"),"未登錄"),"")</f>
        <v>檢核</v>
      </c>
      <c r="M19" s="229" t="str" cm="1">
        <f t="array" ref="M19">IF(AND(SUMPRODUCT((IM!F2:F671=A19)*(ISNUMBER(SEARCH("EDC", IM!AC2:AC671))))&gt;0), "EDC", "")</f>
        <v>EDC</v>
      </c>
      <c r="N19" s="263" t="str" cm="1">
        <f t="array" ref="N19">IF(AND(SUMPRODUCT((IM!F2:F671=A19)*(ISNUMBER(SEARCH("STAR", IM!AC2:AC671))))&gt;0), "STAR", "")</f>
        <v>STAR</v>
      </c>
      <c r="O19" s="255" cm="1">
        <f t="array" ref="O19">IFERROR(INDEX(IM!$X$2:$X$650, MATCH(1, (IM!$F$2:$F$650=A19) * (ISNUMBER(SEARCH($D$1, IM!$AC$2:$AC$650))), 0)), "")</f>
        <v>45749.465277777781</v>
      </c>
      <c r="P19" s="191" t="str">
        <f>(TEXT(I19,"yyyymmdd"))&amp;$T$3&amp;A19&amp;$T$3&amp;B19&amp;$R$3</f>
        <v>20250402-3627-三重重新橋(定保)</v>
      </c>
      <c r="Q19" s="266"/>
      <c r="R19" s="266"/>
      <c r="S19" s="266"/>
      <c r="T19" s="266"/>
      <c r="U19" s="257">
        <f>IF(AND(W19&lt;&gt;"", X19&lt;&gt;""), 2, IF(OR(W19&lt;&gt;"", X19&lt;&gt;""), 1, 0))</f>
        <v>2</v>
      </c>
      <c r="V19" s="245" t="str">
        <f>IF(I19="", "未到店",
   IF(M19&lt;&gt;"EDC", "異常",
      IF(OR(AND(Y19="STAR", N19="STAR"), AND(Y19&lt;&gt;"STAR", N19="")), "已完工", "異常")
   )
)</f>
        <v>已完工</v>
      </c>
      <c r="W19" s="3" t="s">
        <v>4174</v>
      </c>
      <c r="X19" s="5" t="s">
        <v>4175</v>
      </c>
      <c r="Y19" s="5" t="str">
        <f>IF(U19&gt;0,"STAR","")</f>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1745</v>
      </c>
      <c r="H20" s="186" t="str">
        <f>IF(I20&gt;0,(TEXT(I20,"yyyymmdd")&amp;$T$3&amp;A20&amp;$T$3&amp;B20&amp;$R$3),"")</f>
        <v>20250402-4084-三重昌隆店(定保)</v>
      </c>
      <c r="I20" s="190">
        <v>45749.504861111112</v>
      </c>
      <c r="J20" s="188" cm="1">
        <f t="array" ref="J20">IFERROR(INDEX(IM!$X$2:$X$650, MATCH(1, (IM!$F$2:$F$650=A20) * (ISNUMBER(SEARCH($C$1, IM!$AC$2:$AC$650))), 0)), "")</f>
        <v>45749.504861111112</v>
      </c>
      <c r="K20" s="159">
        <f>COUNTIFS(IM!F:F,A20,IM!AD:AD,"O",IM!X:X,"&gt;="&amp;$A$1,IM!X:X,"&lt;="&amp;$B$1)</f>
        <v>1</v>
      </c>
      <c r="L20" s="227" t="str" cm="1">
        <f t="array" ref="L20">IF(K20&gt;0,IFERROR(HYPERLINK("#'IM'!AC"&amp;MATCH(1,(IM!$F$1:$F$7700=A20)*(ISNUMBER(SEARCH("PMQ2",IM!$AC$1:$AC$7700))),0),"檢核"),"未登錄"),"")</f>
        <v>檢核</v>
      </c>
      <c r="M20" s="229" t="str" cm="1">
        <f t="array" ref="M20">IF(AND(SUMPRODUCT((IM!F2:F673=A20)*(ISNUMBER(SEARCH("EDC", IM!AC2:AC673))))&gt;0), "EDC", "")</f>
        <v>EDC</v>
      </c>
      <c r="N20" s="263" t="str" cm="1">
        <f t="array" ref="N20">IF(AND(SUMPRODUCT((IM!F2:F673=A20)*(ISNUMBER(SEARCH("STAR", IM!AC2:AC673))))&gt;0), "STAR", "")</f>
        <v>STAR</v>
      </c>
      <c r="O20" s="255" cm="1">
        <f t="array" ref="O20">IFERROR(INDEX(IM!$X$2:$X$650, MATCH(1, (IM!$F$2:$F$650=A20) * (ISNUMBER(SEARCH($D$1, IM!$AC$2:$AC$650))), 0)), "")</f>
        <v>45749.504861111112</v>
      </c>
      <c r="P20" s="191" t="str">
        <f>(TEXT(I20,"yyyymmdd"))&amp;$T$3&amp;A20&amp;$T$3&amp;B20&amp;$R$3</f>
        <v>20250402-4084-三重昌隆店(定保)</v>
      </c>
      <c r="Q20" s="140"/>
      <c r="R20" s="140"/>
      <c r="S20" s="140"/>
      <c r="T20" s="140"/>
      <c r="U20" s="257">
        <f>IF(AND(W20&lt;&gt;"", X20&lt;&gt;""), 2, IF(OR(W20&lt;&gt;"", X20&lt;&gt;""), 1, 0))</f>
        <v>2</v>
      </c>
      <c r="V20" s="245" t="str">
        <f>IF(I20="", "未到店",
   IF(M20&lt;&gt;"EDC", "異常",
      IF(OR(AND(Y20="STAR", N20="STAR"), AND(Y20&lt;&gt;"STAR", N20="")), "已完工", "異常")
   )
)</f>
        <v>已完工</v>
      </c>
      <c r="W20" s="3" t="s">
        <v>4178</v>
      </c>
      <c r="X20" s="5" t="s">
        <v>4179</v>
      </c>
      <c r="Y20" s="5" t="str">
        <f>IF(U20&gt;0,"STAR","")</f>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1745</v>
      </c>
      <c r="H21" s="186" t="str">
        <f>IF(I21&gt;0,(TEXT(I21,"yyyymmdd")&amp;$T$3&amp;A21&amp;$T$3&amp;B21&amp;$R$3),"")</f>
        <v>20250402-4260-三重重高店(定保)</v>
      </c>
      <c r="I21" s="190">
        <v>45749.620138888888</v>
      </c>
      <c r="J21" s="188" cm="1">
        <f t="array" ref="J21">IFERROR(INDEX(IM!$X$2:$X$650, MATCH(1, (IM!$F$2:$F$650=A21) * (ISNUMBER(SEARCH($C$1, IM!$AC$2:$AC$650))), 0)), "")</f>
        <v>45749.620138888888</v>
      </c>
      <c r="K21" s="159">
        <f>COUNTIFS(IM!F:F,A21,IM!AD:AD,"O",IM!X:X,"&gt;="&amp;$A$1,IM!X:X,"&lt;="&amp;$B$1)</f>
        <v>1</v>
      </c>
      <c r="L21" s="227" t="str" cm="1">
        <f t="array" ref="L21">IF(K21&gt;0,IFERROR(HYPERLINK("#'IM'!AC"&amp;MATCH(1,(IM!$F$1:$F$7700=A21)*(ISNUMBER(SEARCH("PMQ2",IM!$AC$1:$AC$7700))),0),"檢核"),"未登錄"),"")</f>
        <v>檢核</v>
      </c>
      <c r="M21" s="229" t="str" cm="1">
        <f t="array" ref="M21">IF(AND(SUMPRODUCT((IM!F2:F674=A21)*(ISNUMBER(SEARCH("EDC", IM!AC2:AC674))))&gt;0), "EDC", "")</f>
        <v>EDC</v>
      </c>
      <c r="N21" s="263" t="str" cm="1">
        <f t="array" ref="N21">IF(AND(SUMPRODUCT((IM!F2:F674=A21)*(ISNUMBER(SEARCH("STAR", IM!AC2:AC674))))&gt;0), "STAR", "")</f>
        <v>STAR</v>
      </c>
      <c r="O21" s="255" cm="1">
        <f t="array" ref="O21">IFERROR(INDEX(IM!$X$2:$X$650, MATCH(1, (IM!$F$2:$F$650=A21) * (ISNUMBER(SEARCH($D$1, IM!$AC$2:$AC$650))), 0)), "")</f>
        <v>45749.620138888888</v>
      </c>
      <c r="P21" s="191" t="str">
        <f>(TEXT(I21,"yyyymmdd"))&amp;$T$3&amp;A21&amp;$T$3&amp;B21&amp;$R$3</f>
        <v>20250402-4260-三重重高店(定保)</v>
      </c>
      <c r="Q21" s="140"/>
      <c r="R21" s="140"/>
      <c r="S21" s="140"/>
      <c r="T21" s="140"/>
      <c r="U21" s="257">
        <f>IF(AND(W21&lt;&gt;"", X21&lt;&gt;""), 2, IF(OR(W21&lt;&gt;"", X21&lt;&gt;""), 1, 0))</f>
        <v>2</v>
      </c>
      <c r="V21" s="245" t="str">
        <f>IF(I21="", "未到店",
   IF(M21&lt;&gt;"EDC", "異常",
      IF(OR(AND(Y21="STAR", N21="STAR"), AND(Y21&lt;&gt;"STAR", N21="")), "已完工", "異常")
   )
)</f>
        <v>已完工</v>
      </c>
      <c r="W21" s="3" t="s">
        <v>4180</v>
      </c>
      <c r="X21" s="5" t="s">
        <v>4181</v>
      </c>
      <c r="Y21" s="5" t="str">
        <f>IF(U21&gt;0,"STAR","")</f>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1745</v>
      </c>
      <c r="H22" s="186" t="str">
        <f>IF(I22&gt;0,(TEXT(I22,"yyyymmdd")&amp;$T$3&amp;A22&amp;$T$3&amp;B22&amp;$R$3),"")</f>
        <v>20250402-2221-板橋雙十店(定保)</v>
      </c>
      <c r="I22" s="190">
        <v>45749.659722222219</v>
      </c>
      <c r="J22" s="188" cm="1">
        <f t="array" ref="J22">IFERROR(INDEX(IM!$X$2:$X$650, MATCH(1, (IM!$F$2:$F$650=A22) * (ISNUMBER(SEARCH($C$1, IM!$AC$2:$AC$650))), 0)), "")</f>
        <v>45749.659722222219</v>
      </c>
      <c r="K22" s="159">
        <f>COUNTIFS(IM!F:F,A22,IM!AD:AD,"O",IM!X:X,"&gt;="&amp;$A$1,IM!X:X,"&lt;="&amp;$B$1)</f>
        <v>1</v>
      </c>
      <c r="L22" s="227" t="str" cm="1">
        <f t="array" ref="L22">IF(K22&gt;0,IFERROR(HYPERLINK("#'IM'!AC"&amp;MATCH(1,(IM!$F$1:$F$7700=A22)*(ISNUMBER(SEARCH("PMQ2",IM!$AC$1:$AC$7700))),0),"檢核"),"未登錄"),"")</f>
        <v>檢核</v>
      </c>
      <c r="M22" s="229" t="str" cm="1">
        <f t="array" ref="M22">IF(AND(SUMPRODUCT((IM!F2:F812=A22)*(ISNUMBER(SEARCH("EDC", IM!AC2:AC812))))&gt;0), "EDC", "")</f>
        <v>EDC</v>
      </c>
      <c r="N22" s="263" t="str" cm="1">
        <f t="array" ref="N22">IF(AND(SUMPRODUCT((IM!F2:F812=A22)*(ISNUMBER(SEARCH("STAR", IM!AC2:AC812))))&gt;0), "STAR", "")</f>
        <v>STAR</v>
      </c>
      <c r="O22" s="255" cm="1">
        <f t="array" ref="O22">IFERROR(INDEX(IM!$X$2:$X$650, MATCH(1, (IM!$F$2:$F$650=A22) * (ISNUMBER(SEARCH($D$1, IM!$AC$2:$AC$650))), 0)), "")</f>
        <v>45749.659722222219</v>
      </c>
      <c r="P22" s="191" t="str">
        <f>(TEXT(I22,"yyyymmdd"))&amp;$T$3&amp;A22&amp;$T$3&amp;B22&amp;$R$3</f>
        <v>20250402-2221-板橋雙十店(定保)</v>
      </c>
      <c r="Q22" s="140"/>
      <c r="R22" s="140"/>
      <c r="S22" s="140"/>
      <c r="T22" s="140"/>
      <c r="U22" s="257">
        <f>IF(AND(W22&lt;&gt;"", X22&lt;&gt;""), 2, IF(OR(W22&lt;&gt;"", X22&lt;&gt;""), 1, 0))</f>
        <v>1</v>
      </c>
      <c r="V22" s="245" t="str">
        <f>IF(I22="", "未到店",
   IF(M22&lt;&gt;"EDC", "異常",
      IF(OR(AND(Y22="STAR", N22="STAR"), AND(Y22&lt;&gt;"STAR", N22="")), "已完工", "異常")
   )
)</f>
        <v>已完工</v>
      </c>
      <c r="X22" s="5" t="s">
        <v>4374</v>
      </c>
      <c r="Y22" s="5" t="str">
        <f>IF(U22&gt;0,"STAR","")</f>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1745</v>
      </c>
      <c r="H23" s="186" t="str">
        <f>IF(I23&gt;0,(TEXT(I23,"yyyymmdd")&amp;$T$3&amp;A23&amp;$T$3&amp;B23&amp;$R$3),"")</f>
        <v>20250402-2321-北縣重鑫店(定保)</v>
      </c>
      <c r="I23" s="190">
        <v>45749.670138888891</v>
      </c>
      <c r="J23" s="188" cm="1">
        <f t="array" ref="J23">IFERROR(INDEX(IM!$X$2:$X$650, MATCH(1, (IM!$F$2:$F$650=A23) * (ISNUMBER(SEARCH($C$1, IM!$AC$2:$AC$650))), 0)), "")</f>
        <v>45749.670138888891</v>
      </c>
      <c r="K23" s="159">
        <f>COUNTIFS(IM!F:F,A23,IM!AD:AD,"O",IM!X:X,"&gt;="&amp;$A$1,IM!X:X,"&lt;="&amp;$B$1)</f>
        <v>1</v>
      </c>
      <c r="L23" s="227" t="str" cm="1">
        <f t="array" ref="L23">IF(K23&gt;0,IFERROR(HYPERLINK("#'IM'!AC"&amp;MATCH(1,(IM!$F$1:$F$7700=A23)*(ISNUMBER(SEARCH("PMQ2",IM!$AC$1:$AC$7700))),0),"檢核"),"未登錄"),"")</f>
        <v>檢核</v>
      </c>
      <c r="M23" s="229" t="str" cm="1">
        <f t="array" ref="M23">IF(AND(SUMPRODUCT((IM!F2:F675=A23)*(ISNUMBER(SEARCH("EDC", IM!AC2:AC675))))&gt;0), "EDC", "")</f>
        <v>EDC</v>
      </c>
      <c r="N23" s="263" t="str" cm="1">
        <f t="array" ref="N23">IF(AND(SUMPRODUCT((IM!F2:F675=A23)*(ISNUMBER(SEARCH("STAR", IM!AC2:AC675))))&gt;0), "STAR", "")</f>
        <v>STAR</v>
      </c>
      <c r="O23" s="255" cm="1">
        <f t="array" ref="O23">IFERROR(INDEX(IM!$X$2:$X$650, MATCH(1, (IM!$F$2:$F$650=A23) * (ISNUMBER(SEARCH($D$1, IM!$AC$2:$AC$650))), 0)), "")</f>
        <v>45749.670138888891</v>
      </c>
      <c r="P23" s="191" t="str">
        <f>(TEXT(I23,"yyyymmdd"))&amp;$T$3&amp;A23&amp;$T$3&amp;B23&amp;$R$3</f>
        <v>20250402-2321-北縣重鑫店(定保)</v>
      </c>
      <c r="Q23" s="140"/>
      <c r="R23" s="140"/>
      <c r="S23" s="140"/>
      <c r="T23" s="140"/>
      <c r="U23" s="257">
        <f>IF(AND(W23&lt;&gt;"", X23&lt;&gt;""), 2, IF(OR(W23&lt;&gt;"", X23&lt;&gt;""), 1, 0))</f>
        <v>2</v>
      </c>
      <c r="V23" s="245" t="str">
        <f>IF(I23="", "未到店",
   IF(M23&lt;&gt;"EDC", "異常",
      IF(OR(AND(Y23="STAR", N23="STAR"), AND(Y23&lt;&gt;"STAR", N23="")), "已完工", "異常")
   )
)</f>
        <v>已完工</v>
      </c>
      <c r="W23" s="3" t="s">
        <v>4182</v>
      </c>
      <c r="X23" s="5" t="s">
        <v>4183</v>
      </c>
      <c r="Y23" s="5" t="str">
        <f>IF(U23&gt;0,"STAR","")</f>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1745</v>
      </c>
      <c r="H24" s="186" t="str">
        <f>IF(I24&gt;0,(TEXT(I24,"yyyymmdd")&amp;$T$3&amp;A24&amp;$T$3&amp;B24&amp;$R$3),"")</f>
        <v>20250402-D072-北縣僑福店(定保)</v>
      </c>
      <c r="I24" s="190">
        <v>45749.6875</v>
      </c>
      <c r="J24" s="188" cm="1">
        <f t="array" ref="J24">IFERROR(INDEX(IM!$X$2:$X$650, MATCH(1, (IM!$F$2:$F$650=A24) * (ISNUMBER(SEARCH($C$1, IM!$AC$2:$AC$650))), 0)), "")</f>
        <v>45749.6875</v>
      </c>
      <c r="K24" s="159">
        <f>COUNTIFS(IM!F:F,A24,IM!AD:AD,"O",IM!X:X,"&gt;="&amp;$A$1,IM!X:X,"&lt;="&amp;$B$1)</f>
        <v>1</v>
      </c>
      <c r="L24" s="227" t="str" cm="1">
        <f t="array" ref="L24">IF(K24&gt;0,IFERROR(HYPERLINK("#'IM'!AC"&amp;MATCH(1,(IM!$F$1:$F$7700=A24)*(ISNUMBER(SEARCH("PMQ2",IM!$AC$1:$AC$7700))),0),"檢核"),"未登錄"),"")</f>
        <v>檢核</v>
      </c>
      <c r="M24" s="229" t="str" cm="1">
        <f t="array" ref="M24">IF(AND(SUMPRODUCT((IM!F2:F803=A24)*(ISNUMBER(SEARCH("EDC", IM!AC2:AC803))))&gt;0), "EDC", "")</f>
        <v>EDC</v>
      </c>
      <c r="N24" s="263" t="str" cm="1">
        <f t="array" ref="N24">IF(AND(SUMPRODUCT((IM!F2:F803=A24)*(ISNUMBER(SEARCH("STAR", IM!AC2:AC803))))&gt;0), "STAR", "")</f>
        <v>STAR</v>
      </c>
      <c r="O24" s="255" cm="1">
        <f t="array" ref="O24">IFERROR(INDEX(IM!$X$2:$X$650, MATCH(1, (IM!$F$2:$F$650=A24) * (ISNUMBER(SEARCH($D$1, IM!$AC$2:$AC$650))), 0)), "")</f>
        <v>45749.6875</v>
      </c>
      <c r="P24" s="191" t="str">
        <f>(TEXT(I24,"yyyymmdd"))&amp;$T$3&amp;A24&amp;$T$3&amp;B24&amp;$R$3</f>
        <v>20250402-D072-北縣僑福店(定保)</v>
      </c>
      <c r="Q24" s="140"/>
      <c r="R24" s="140"/>
      <c r="S24" s="140"/>
      <c r="T24" s="140"/>
      <c r="U24" s="257">
        <f>IF(AND(W24&lt;&gt;"", X24&lt;&gt;""), 2, IF(OR(W24&lt;&gt;"", X24&lt;&gt;""), 1, 0))</f>
        <v>1</v>
      </c>
      <c r="V24" s="245" t="str">
        <f>IF(I24="", "未到店",
   IF(M24&lt;&gt;"EDC", "異常",
      IF(OR(AND(Y24="STAR", N24="STAR"), AND(Y24&lt;&gt;"STAR", N24="")), "已完工", "異常")
   )
)</f>
        <v>已完工</v>
      </c>
      <c r="W24" s="3" t="s">
        <v>4364</v>
      </c>
      <c r="X24" s="5"/>
      <c r="Y24" s="5" t="str">
        <f>IF(U24&gt;0,"STAR","")</f>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1745</v>
      </c>
      <c r="H25" s="186" t="str">
        <f>IF(I25&gt;0,(TEXT(I25,"yyyymmdd")&amp;$T$3&amp;A25&amp;$T$3&amp;B25&amp;$R$3),"")</f>
        <v>20250407-4155-三重穀保店(定保)</v>
      </c>
      <c r="I25" s="190">
        <v>45754.461111111108</v>
      </c>
      <c r="J25" s="188" cm="1">
        <f t="array" ref="J25">IFERROR(INDEX(IM!$X$2:$X$650, MATCH(1, (IM!$F$2:$F$650=A25) * (ISNUMBER(SEARCH($C$1, IM!$AC$2:$AC$650))), 0)), "")</f>
        <v>45754.461111111108</v>
      </c>
      <c r="K25" s="159">
        <f>COUNTIFS(IM!F:F,A25,IM!AD:AD,"O",IM!X:X,"&gt;="&amp;$A$1,IM!X:X,"&lt;="&amp;$B$1)</f>
        <v>1</v>
      </c>
      <c r="L25" s="227" t="str" cm="1">
        <f t="array" ref="L25">IF(K25&gt;0,IFERROR(HYPERLINK("#'IM'!AC"&amp;MATCH(1,(IM!$F$1:$F$7700=A25)*(ISNUMBER(SEARCH("PMQ2",IM!$AC$1:$AC$7700))),0),"檢核"),"未登錄"),"")</f>
        <v>檢核</v>
      </c>
      <c r="M25" s="229" t="str" cm="1">
        <f t="array" ref="M25">IF(AND(SUMPRODUCT((IM!F2:F665=A25)*(ISNUMBER(SEARCH("EDC", IM!AC2:AC665))))&gt;0), "EDC", "")</f>
        <v>EDC</v>
      </c>
      <c r="N25" s="263" t="str" cm="1">
        <f t="array" ref="N25">IF(AND(SUMPRODUCT((IM!F2:F665=A25)*(ISNUMBER(SEARCH("STAR", IM!AC2:AC665))))&gt;0), "STAR", "")</f>
        <v>STAR</v>
      </c>
      <c r="O25" s="255" cm="1">
        <f t="array" ref="O25">IFERROR(INDEX(IM!$X$2:$X$650, MATCH(1, (IM!$F$2:$F$650=A25) * (ISNUMBER(SEARCH($D$1, IM!$AC$2:$AC$650))), 0)), "")</f>
        <v>45754.461111111108</v>
      </c>
      <c r="P25" s="191" t="str">
        <f>(TEXT(I25,"yyyymmdd"))&amp;$T$3&amp;A25&amp;$T$3&amp;B25&amp;$R$3</f>
        <v>20250407-4155-三重穀保店(定保)</v>
      </c>
      <c r="Q25" s="140"/>
      <c r="R25" s="140"/>
      <c r="S25" s="140"/>
      <c r="T25" s="140"/>
      <c r="U25" s="257">
        <f>IF(AND(W25&lt;&gt;"", X25&lt;&gt;""), 2, IF(OR(W25&lt;&gt;"", X25&lt;&gt;""), 1, 0))</f>
        <v>1</v>
      </c>
      <c r="V25" s="245" t="str">
        <f>IF(I25="", "未到店",
   IF(M25&lt;&gt;"EDC", "異常",
      IF(OR(AND(Y25="STAR", N25="STAR"), AND(Y25&lt;&gt;"STAR", N25="")), "已完工", "異常")
   )
)</f>
        <v>已完工</v>
      </c>
      <c r="W25" s="3" t="s">
        <v>4167</v>
      </c>
      <c r="X25" s="5"/>
      <c r="Y25" s="5" t="str">
        <f>IF(U25&gt;0,"STAR","")</f>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1745</v>
      </c>
      <c r="H26" s="186" t="str">
        <f>IF(I26&gt;0,(TEXT(I26,"yyyymmdd")&amp;$T$3&amp;A26&amp;$T$3&amp;B26&amp;$R$3),"")</f>
        <v>20250407-4762-新莊巷口店(定保)</v>
      </c>
      <c r="I26" s="190">
        <v>45754.583333333336</v>
      </c>
      <c r="J26" s="188" cm="1">
        <f t="array" ref="J26">IFERROR(INDEX(IM!$X$2:$X$650, MATCH(1, (IM!$F$2:$F$650=A26) * (ISNUMBER(SEARCH($C$1, IM!$AC$2:$AC$650))), 0)), "")</f>
        <v>45754.583333333336</v>
      </c>
      <c r="K26" s="159">
        <f>COUNTIFS(IM!F:F,A26,IM!AD:AD,"O",IM!X:X,"&gt;="&amp;$A$1,IM!X:X,"&lt;="&amp;$B$1)</f>
        <v>1</v>
      </c>
      <c r="L26" s="227" t="str" cm="1">
        <f t="array" ref="L26">IF(K26&gt;0,IFERROR(HYPERLINK("#'IM'!AC"&amp;MATCH(1,(IM!$F$1:$F$7700=A26)*(ISNUMBER(SEARCH("PMQ2",IM!$AC$1:$AC$7700))),0),"檢核"),"未登錄"),"")</f>
        <v>檢核</v>
      </c>
      <c r="M26" s="229" t="str" cm="1">
        <f t="array" ref="M26">IF(AND(SUMPRODUCT((IM!F2:F780=A26)*(ISNUMBER(SEARCH("EDC", IM!AC2:AC780))))&gt;0), "EDC", "")</f>
        <v>EDC</v>
      </c>
      <c r="N26" s="263" t="str" cm="1">
        <f t="array" ref="N26">IF(AND(SUMPRODUCT((IM!F2:F780=A26)*(ISNUMBER(SEARCH("STAR", IM!AC2:AC780))))&gt;0), "STAR", "")</f>
        <v/>
      </c>
      <c r="O26" s="255" t="str" cm="1">
        <f t="array" ref="O26">IFERROR(INDEX(IM!$X$2:$X$650, MATCH(1, (IM!$F$2:$F$650=A26) * (ISNUMBER(SEARCH($D$1, IM!$AC$2:$AC$650))), 0)), "")</f>
        <v/>
      </c>
      <c r="P26" s="191" t="str">
        <f>(TEXT(I26,"yyyymmdd"))&amp;$T$3&amp;A26&amp;$T$3&amp;B26&amp;$R$3</f>
        <v>20250407-4762-新莊巷口店(定保)</v>
      </c>
      <c r="Q26" s="140"/>
      <c r="R26" s="140"/>
      <c r="S26" s="140"/>
      <c r="T26" s="140"/>
      <c r="U26" s="257">
        <f>IF(AND(W26&lt;&gt;"", X26&lt;&gt;""), 2, IF(OR(W26&lt;&gt;"", X26&lt;&gt;""), 1, 0))</f>
        <v>0</v>
      </c>
      <c r="V26" s="245" t="str">
        <f>IF(I26="", "未到店",
   IF(M26&lt;&gt;"EDC", "異常",
      IF(OR(AND(Y26="STAR", N26="STAR"), AND(Y26&lt;&gt;"STAR", N26="")), "已完工", "異常")
   )
)</f>
        <v>已完工</v>
      </c>
      <c r="X26" s="5"/>
      <c r="Y26" s="5" t="str">
        <f>IF(U26&gt;0,"STAR","")</f>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1745</v>
      </c>
      <c r="H27" s="186" t="str">
        <f>IF(I27&gt;0,(TEXT(I27,"yyyymmdd")&amp;$T$3&amp;A27&amp;$T$3&amp;B27&amp;$R$3),"")</f>
        <v>20250407-A171-淡水金龍店(定保)</v>
      </c>
      <c r="I27" s="190">
        <v>45754.672222222223</v>
      </c>
      <c r="J27" s="188" cm="1">
        <f t="array" ref="J27">IFERROR(INDEX(IM!$X$2:$X$650, MATCH(1, (IM!$F$2:$F$650=A27) * (ISNUMBER(SEARCH($C$1, IM!$AC$2:$AC$650))), 0)), "")</f>
        <v>45754.672222222223</v>
      </c>
      <c r="K27" s="159">
        <f>COUNTIFS(IM!F:F,A27,IM!AD:AD,"O",IM!X:X,"&gt;="&amp;$A$1,IM!X:X,"&lt;="&amp;$B$1)</f>
        <v>1</v>
      </c>
      <c r="L27" s="227" t="str" cm="1">
        <f t="array" ref="L27">IF(K27&gt;0,IFERROR(HYPERLINK("#'IM'!AC"&amp;MATCH(1,(IM!$F$1:$F$7700=A27)*(ISNUMBER(SEARCH("PMQ2",IM!$AC$1:$AC$7700))),0),"檢核"),"未登錄"),"")</f>
        <v>檢核</v>
      </c>
      <c r="M27" s="229" t="str" cm="1">
        <f t="array" ref="M27">IF(AND(SUMPRODUCT((IM!F2:F656=A27)*(ISNUMBER(SEARCH("EDC", IM!AC2:AC656))))&gt;0), "EDC", "")</f>
        <v>EDC</v>
      </c>
      <c r="N27" s="263" t="str" cm="1">
        <f t="array" ref="N27">IF(AND(SUMPRODUCT((IM!F2:F656=A27)*(ISNUMBER(SEARCH("STAR", IM!AC2:AC656))))&gt;0), "STAR", "")</f>
        <v>STAR</v>
      </c>
      <c r="O27" s="255" cm="1">
        <f t="array" ref="O27">IFERROR(INDEX(IM!$X$2:$X$650, MATCH(1, (IM!$F$2:$F$650=A27) * (ISNUMBER(SEARCH($D$1, IM!$AC$2:$AC$650))), 0)), "")</f>
        <v>45754.672222222223</v>
      </c>
      <c r="P27" s="191" t="str">
        <f>(TEXT(I27,"yyyymmdd"))&amp;$T$3&amp;A27&amp;$T$3&amp;B27&amp;$R$3</f>
        <v>20250407-A171-淡水金龍店(定保)</v>
      </c>
      <c r="Q27" s="140"/>
      <c r="R27" s="140"/>
      <c r="S27" s="140"/>
      <c r="T27" s="140"/>
      <c r="U27" s="257">
        <f>IF(AND(W27&lt;&gt;"", X27&lt;&gt;""), 2, IF(OR(W27&lt;&gt;"", X27&lt;&gt;""), 1, 0))</f>
        <v>2</v>
      </c>
      <c r="V27" s="245" t="str">
        <f>IF(I27="", "未到店",
   IF(M27&lt;&gt;"EDC", "異常",
      IF(OR(AND(Y27="STAR", N27="STAR"), AND(Y27&lt;&gt;"STAR", N27="")), "已完工", "異常")
   )
)</f>
        <v>已完工</v>
      </c>
      <c r="W27" s="3" t="s">
        <v>4154</v>
      </c>
      <c r="X27" s="5" t="s">
        <v>4155</v>
      </c>
      <c r="Y27" s="5" t="str">
        <f>IF(U27&gt;0,"STAR","")</f>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1745</v>
      </c>
      <c r="H28" s="186" t="str">
        <f>IF(I28&gt;0,(TEXT(I28,"yyyymmdd")&amp;$T$3&amp;A28&amp;$T$3&amp;B28&amp;$R$3),"")</f>
        <v>20250408-4326-林口建安店(定保)</v>
      </c>
      <c r="I28" s="190">
        <v>45755.479166666664</v>
      </c>
      <c r="J28" s="188" cm="1">
        <f t="array" ref="J28">IFERROR(INDEX(IM!$X$2:$X$650, MATCH(1, (IM!$F$2:$F$650=A28) * (ISNUMBER(SEARCH($C$1, IM!$AC$2:$AC$650))), 0)), "")</f>
        <v>45755.479166666664</v>
      </c>
      <c r="K28" s="159">
        <f>COUNTIFS(IM!F:F,A28,IM!AD:AD,"O",IM!X:X,"&gt;="&amp;$A$1,IM!X:X,"&lt;="&amp;$B$1)</f>
        <v>4</v>
      </c>
      <c r="L28" s="227" t="str" cm="1">
        <f t="array" ref="L28">IF(K28&gt;0,IFERROR(HYPERLINK("#'IM'!AC"&amp;MATCH(1,(IM!$F$1:$F$7700=A28)*(ISNUMBER(SEARCH("PMQ2",IM!$AC$1:$AC$7700))),0),"檢核"),"未登錄"),"")</f>
        <v>檢核</v>
      </c>
      <c r="M28" s="229" t="str" cm="1">
        <f t="array" ref="M28">IF(AND(SUMPRODUCT((IM!F2:F767=A28)*(ISNUMBER(SEARCH("EDC", IM!AC2:AC767))))&gt;0), "EDC", "")</f>
        <v>EDC</v>
      </c>
      <c r="N28" s="263" t="str" cm="1">
        <f t="array" ref="N28">IF(AND(SUMPRODUCT((IM!F2:F767=A28)*(ISNUMBER(SEARCH("STAR", IM!AC2:AC767))))&gt;0), "STAR", "")</f>
        <v>STAR</v>
      </c>
      <c r="O28" s="255" cm="1">
        <f t="array" ref="O28">IFERROR(INDEX(IM!$X$2:$X$650, MATCH(1, (IM!$F$2:$F$650=A28) * (ISNUMBER(SEARCH($D$1, IM!$AC$2:$AC$650))), 0)), "")</f>
        <v>45755.479166666664</v>
      </c>
      <c r="P28" s="191" t="str">
        <f>(TEXT(I28,"yyyymmdd"))&amp;$T$3&amp;A28&amp;$T$3&amp;B28&amp;$R$3</f>
        <v>20250408-4326-林口建安店(定保)</v>
      </c>
      <c r="Q28" s="140"/>
      <c r="R28" s="140"/>
      <c r="S28" s="140"/>
      <c r="T28" s="140"/>
      <c r="U28" s="257">
        <f>IF(AND(W28&lt;&gt;"", X28&lt;&gt;""), 2, IF(OR(W28&lt;&gt;"", X28&lt;&gt;""), 1, 0))</f>
        <v>2</v>
      </c>
      <c r="V28" s="245" t="str">
        <f>IF(I28="", "未到店",
   IF(M28&lt;&gt;"EDC", "異常",
      IF(OR(AND(Y28="STAR", N28="STAR"), AND(Y28&lt;&gt;"STAR", N28="")), "已完工", "異常")
   )
)</f>
        <v>已完工</v>
      </c>
      <c r="W28" s="3" t="s">
        <v>4399</v>
      </c>
      <c r="X28" s="5" t="s">
        <v>4400</v>
      </c>
      <c r="Y28" s="5" t="str">
        <f>IF(U28&gt;0,"STAR","")</f>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1745</v>
      </c>
      <c r="H29" s="186" t="str">
        <f>IF(I29&gt;0,(TEXT(I29,"yyyymmdd")&amp;$T$3&amp;A29&amp;$T$3&amp;B29&amp;$R$3),"")</f>
        <v>20250408-2759-三重仁化店(定保)</v>
      </c>
      <c r="I29" s="190">
        <v>45755.508333333331</v>
      </c>
      <c r="J29" s="188" cm="1">
        <f t="array" ref="J29">IFERROR(INDEX(IM!$X$2:$X$650, MATCH(1, (IM!$F$2:$F$650=A29) * (ISNUMBER(SEARCH($C$1, IM!$AC$2:$AC$650))), 0)), "")</f>
        <v>45755.508333333331</v>
      </c>
      <c r="K29" s="159">
        <f>COUNTIFS(IM!F:F,A29,IM!AD:AD,"O",IM!X:X,"&gt;="&amp;$A$1,IM!X:X,"&lt;="&amp;$B$1)</f>
        <v>1</v>
      </c>
      <c r="L29" s="227" t="str" cm="1">
        <f t="array" ref="L29">IF(K29&gt;0,IFERROR(HYPERLINK("#'IM'!AC"&amp;MATCH(1,(IM!$F$1:$F$7700=A29)*(ISNUMBER(SEARCH("PMQ2",IM!$AC$1:$AC$7700))),0),"檢核"),"未登錄"),"")</f>
        <v>檢核</v>
      </c>
      <c r="M29" s="229" t="str" cm="1">
        <f t="array" ref="M29">IF(AND(SUMPRODUCT((IM!F2:F677=A29)*(ISNUMBER(SEARCH("EDC", IM!AC2:AC677))))&gt;0), "EDC", "")</f>
        <v>EDC</v>
      </c>
      <c r="N29" s="263" t="str" cm="1">
        <f t="array" ref="N29">IF(AND(SUMPRODUCT((IM!F2:F677=A29)*(ISNUMBER(SEARCH("STAR", IM!AC2:AC677))))&gt;0), "STAR", "")</f>
        <v>STAR</v>
      </c>
      <c r="O29" s="255" cm="1">
        <f t="array" ref="O29">IFERROR(INDEX(IM!$X$2:$X$650, MATCH(1, (IM!$F$2:$F$650=A29) * (ISNUMBER(SEARCH($D$1, IM!$AC$2:$AC$650))), 0)), "")</f>
        <v>45755.508333333331</v>
      </c>
      <c r="P29" s="191" t="str">
        <f>(TEXT(I29,"yyyymmdd"))&amp;$T$3&amp;A29&amp;$T$3&amp;B29&amp;$R$3</f>
        <v>20250408-2759-三重仁化店(定保)</v>
      </c>
      <c r="Q29" s="140"/>
      <c r="R29" s="140"/>
      <c r="S29" s="140"/>
      <c r="T29" s="140"/>
      <c r="U29" s="257">
        <f>IF(AND(W29&lt;&gt;"", X29&lt;&gt;""), 2, IF(OR(W29&lt;&gt;"", X29&lt;&gt;""), 1, 0))</f>
        <v>2</v>
      </c>
      <c r="V29" s="245" t="str">
        <f>IF(I29="", "未到店",
   IF(M29&lt;&gt;"EDC", "異常",
      IF(OR(AND(Y29="STAR", N29="STAR"), AND(Y29&lt;&gt;"STAR", N29="")), "已完工", "異常")
   )
)</f>
        <v>已完工</v>
      </c>
      <c r="W29" s="3" t="s">
        <v>4186</v>
      </c>
      <c r="X29" s="5" t="s">
        <v>4187</v>
      </c>
      <c r="Y29" s="5" t="str">
        <f>IF(U29&gt;0,"STAR","")</f>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1745</v>
      </c>
      <c r="H30" s="186" t="str">
        <f>IF(I30&gt;0,(TEXT(I30,"yyyymmdd")&amp;$T$3&amp;A30&amp;$T$3&amp;B30&amp;$R$3),"")</f>
        <v>20250408-2422-北縣板億店(定保)</v>
      </c>
      <c r="I30" s="190">
        <v>45755.538194444445</v>
      </c>
      <c r="J30" s="188" cm="1">
        <f t="array" ref="J30">IFERROR(INDEX(IM!$X$2:$X$650, MATCH(1, (IM!$F$2:$F$650=A30) * (ISNUMBER(SEARCH($C$1, IM!$AC$2:$AC$650))), 0)), "")</f>
        <v>45755.538194444445</v>
      </c>
      <c r="K30" s="159">
        <f>COUNTIFS(IM!F:F,A30,IM!AD:AD,"O",IM!X:X,"&gt;="&amp;$A$1,IM!X:X,"&lt;="&amp;$B$1)</f>
        <v>1</v>
      </c>
      <c r="L30" s="227" t="str" cm="1">
        <f t="array" ref="L30">IF(K30&gt;0,IFERROR(HYPERLINK("#'IM'!AC"&amp;MATCH(1,(IM!$F$1:$F$7700=A30)*(ISNUMBER(SEARCH("PMQ2",IM!$AC$1:$AC$7700))),0),"檢核"),"未登錄"),"")</f>
        <v>檢核</v>
      </c>
      <c r="M30" s="229" t="str" cm="1">
        <f t="array" ref="M30">IF(AND(SUMPRODUCT((IM!F2:F847=A30)*(ISNUMBER(SEARCH("EDC", IM!AC2:AC847))))&gt;0), "EDC", "")</f>
        <v>EDC</v>
      </c>
      <c r="N30" s="263" t="str" cm="1">
        <f t="array" ref="N30">IF(AND(SUMPRODUCT((IM!F2:F847=A30)*(ISNUMBER(SEARCH("STAR", IM!AC2:AC847))))&gt;0), "STAR", "")</f>
        <v>STAR</v>
      </c>
      <c r="O30" s="255" cm="1">
        <f t="array" ref="O30">IFERROR(INDEX(IM!$X$2:$X$650, MATCH(1, (IM!$F$2:$F$650=A30) * (ISNUMBER(SEARCH($D$1, IM!$AC$2:$AC$650))), 0)), "")</f>
        <v>45755.538194444445</v>
      </c>
      <c r="P30" s="191" t="str">
        <f>(TEXT(I30,"yyyymmdd"))&amp;$T$3&amp;A30&amp;$T$3&amp;B30&amp;$R$3</f>
        <v>20250408-2422-北縣板億店(定保)</v>
      </c>
      <c r="Q30" s="140"/>
      <c r="R30" s="140"/>
      <c r="S30" s="140"/>
      <c r="T30" s="140"/>
      <c r="U30" s="257">
        <f>IF(AND(W30&lt;&gt;"", X30&lt;&gt;""), 2, IF(OR(W30&lt;&gt;"", X30&lt;&gt;""), 1, 0))</f>
        <v>2</v>
      </c>
      <c r="V30" s="245" t="str">
        <f>IF(I30="", "未到店",
   IF(M30&lt;&gt;"EDC", "異常",
      IF(OR(AND(Y30="STAR", N30="STAR"), AND(Y30&lt;&gt;"STAR", N30="")), "已完工", "異常")
   )
)</f>
        <v>已完工</v>
      </c>
      <c r="W30" s="3" t="s">
        <v>4387</v>
      </c>
      <c r="X30" s="5" t="s">
        <v>4388</v>
      </c>
      <c r="Y30" s="5" t="str">
        <f>IF(U30&gt;0,"STAR","")</f>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1745</v>
      </c>
      <c r="H31" s="186" t="str">
        <f>IF(I31&gt;0,(TEXT(I31,"yyyymmdd")&amp;$T$3&amp;A31&amp;$T$3&amp;B31&amp;$R$3),"")</f>
        <v>20250408-4282-林口建林店(定保)</v>
      </c>
      <c r="I31" s="190">
        <v>45755.552083333336</v>
      </c>
      <c r="J31" s="188" cm="1">
        <f t="array" ref="J31">IFERROR(INDEX(IM!$X$2:$X$650, MATCH(1, (IM!$F$2:$F$650=A31) * (ISNUMBER(SEARCH($C$1, IM!$AC$2:$AC$650))), 0)), "")</f>
        <v>45755.552083333336</v>
      </c>
      <c r="K31" s="159">
        <f>COUNTIFS(IM!F:F,A31,IM!AD:AD,"O",IM!X:X,"&gt;="&amp;$A$1,IM!X:X,"&lt;="&amp;$B$1)</f>
        <v>1</v>
      </c>
      <c r="L31" s="227" t="str" cm="1">
        <f t="array" ref="L31">IF(K31&gt;0,IFERROR(HYPERLINK("#'IM'!AC"&amp;MATCH(1,(IM!$F$1:$F$7700=A31)*(ISNUMBER(SEARCH("PMQ2",IM!$AC$1:$AC$7700))),0),"檢核"),"未登錄"),"")</f>
        <v>檢核</v>
      </c>
      <c r="M31" s="229" t="str" cm="1">
        <f t="array" ref="M31">IF(AND(SUMPRODUCT((IM!F2:F764=A31)*(ISNUMBER(SEARCH("EDC", IM!AC2:AC764))))&gt;0), "EDC", "")</f>
        <v>EDC</v>
      </c>
      <c r="N31" s="263" t="str" cm="1">
        <f t="array" ref="N31">IF(AND(SUMPRODUCT((IM!F2:F764=A31)*(ISNUMBER(SEARCH("STAR", IM!AC2:AC764))))&gt;0), "STAR", "")</f>
        <v/>
      </c>
      <c r="O31" s="255" t="str" cm="1">
        <f t="array" ref="O31">IFERROR(INDEX(IM!$X$2:$X$650, MATCH(1, (IM!$F$2:$F$650=A31) * (ISNUMBER(SEARCH($D$1, IM!$AC$2:$AC$650))), 0)), "")</f>
        <v/>
      </c>
      <c r="P31" s="191" t="str">
        <f>(TEXT(I31,"yyyymmdd"))&amp;$T$3&amp;A31&amp;$T$3&amp;B31&amp;$R$3</f>
        <v>20250408-4282-林口建林店(定保)</v>
      </c>
      <c r="Q31" s="140"/>
      <c r="R31" s="140"/>
      <c r="S31" s="140"/>
      <c r="T31" s="140"/>
      <c r="U31" s="257">
        <f>IF(AND(W31&lt;&gt;"", X31&lt;&gt;""), 2, IF(OR(W31&lt;&gt;"", X31&lt;&gt;""), 1, 0))</f>
        <v>0</v>
      </c>
      <c r="V31" s="245" t="str">
        <f>IF(I31="", "未到店",
   IF(M31&lt;&gt;"EDC", "異常",
      IF(OR(AND(Y31="STAR", N31="STAR"), AND(Y31&lt;&gt;"STAR", N31="")), "已完工", "異常")
   )
)</f>
        <v>已完工</v>
      </c>
      <c r="X31" s="5"/>
      <c r="Y31" s="5" t="str">
        <f>IF(U31&gt;0,"STAR","")</f>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1745</v>
      </c>
      <c r="H32" s="186" t="str">
        <f>IF(I32&gt;0,(TEXT(I32,"yyyymmdd")&amp;$T$3&amp;A32&amp;$T$3&amp;B32&amp;$R$3),"")</f>
        <v>20250408-4134-三重大同南(定保)</v>
      </c>
      <c r="I32" s="190">
        <v>45755.572916666664</v>
      </c>
      <c r="J32" s="188" cm="1">
        <f t="array" ref="J32">IFERROR(INDEX(IM!$X$2:$X$650, MATCH(1, (IM!$F$2:$F$650=A32) * (ISNUMBER(SEARCH($C$1, IM!$AC$2:$AC$650))), 0)), "")</f>
        <v>45755.572916666664</v>
      </c>
      <c r="K32" s="159">
        <f>COUNTIFS(IM!F:F,A32,IM!AD:AD,"O",IM!X:X,"&gt;="&amp;$A$1,IM!X:X,"&lt;="&amp;$B$1)</f>
        <v>1</v>
      </c>
      <c r="L32" s="227" t="str" cm="1">
        <f t="array" ref="L32">IF(K32&gt;0,IFERROR(HYPERLINK("#'IM'!AC"&amp;MATCH(1,(IM!$F$1:$F$7700=A32)*(ISNUMBER(SEARCH("PMQ2",IM!$AC$1:$AC$7700))),0),"檢核"),"未登錄"),"")</f>
        <v>檢核</v>
      </c>
      <c r="M32" s="229" t="str" cm="1">
        <f t="array" ref="M32">IF(AND(SUMPRODUCT((IM!F2:F676=A32)*(ISNUMBER(SEARCH("EDC", IM!AC2:AC676))))&gt;0), "EDC", "")</f>
        <v>EDC</v>
      </c>
      <c r="N32" s="263" t="str" cm="1">
        <f t="array" ref="N32">IF(AND(SUMPRODUCT((IM!F2:F676=A32)*(ISNUMBER(SEARCH("STAR", IM!AC2:AC676))))&gt;0), "STAR", "")</f>
        <v>STAR</v>
      </c>
      <c r="O32" s="255" cm="1">
        <f t="array" ref="O32">IFERROR(INDEX(IM!$X$2:$X$650, MATCH(1, (IM!$F$2:$F$650=A32) * (ISNUMBER(SEARCH($D$1, IM!$AC$2:$AC$650))), 0)), "")</f>
        <v>45755.572916666664</v>
      </c>
      <c r="P32" s="191" t="str">
        <f>(TEXT(I32,"yyyymmdd"))&amp;$T$3&amp;A32&amp;$T$3&amp;B32&amp;$R$3</f>
        <v>20250408-4134-三重大同南(定保)</v>
      </c>
      <c r="Q32" s="140"/>
      <c r="R32" s="140"/>
      <c r="S32" s="140"/>
      <c r="T32" s="140"/>
      <c r="U32" s="257">
        <f>IF(AND(W32&lt;&gt;"", X32&lt;&gt;""), 2, IF(OR(W32&lt;&gt;"", X32&lt;&gt;""), 1, 0))</f>
        <v>2</v>
      </c>
      <c r="V32" s="245" t="str">
        <f>IF(I32="", "未到店",
   IF(M32&lt;&gt;"EDC", "異常",
      IF(OR(AND(Y32="STAR", N32="STAR"), AND(Y32&lt;&gt;"STAR", N32="")), "已完工", "異常")
   )
)</f>
        <v>已完工</v>
      </c>
      <c r="W32" s="3" t="s">
        <v>4184</v>
      </c>
      <c r="X32" s="5" t="s">
        <v>4185</v>
      </c>
      <c r="Y32" s="5" t="str">
        <f>IF(U32&gt;0,"STAR","")</f>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1745</v>
      </c>
      <c r="H33" s="186" t="str">
        <f>IF(I33&gt;0,(TEXT(I33,"yyyymmdd")&amp;$T$3&amp;A33&amp;$T$3&amp;B33&amp;$R$3),"")</f>
        <v>20250408-2259-三重興華店(定保)</v>
      </c>
      <c r="I33" s="190">
        <v>45755.693749999999</v>
      </c>
      <c r="J33" s="188" cm="1">
        <f t="array" ref="J33">IFERROR(INDEX(IM!$X$2:$X$650, MATCH(1, (IM!$F$2:$F$650=A33) * (ISNUMBER(SEARCH($C$1, IM!$AC$2:$AC$650))), 0)), "")</f>
        <v>45755.693749999999</v>
      </c>
      <c r="K33" s="159">
        <f>COUNTIFS(IM!F:F,A33,IM!AD:AD,"O",IM!X:X,"&gt;="&amp;$A$1,IM!X:X,"&lt;="&amp;$B$1)</f>
        <v>1</v>
      </c>
      <c r="L33" s="227" t="str" cm="1">
        <f t="array" ref="L33">IF(K33&gt;0,IFERROR(HYPERLINK("#'IM'!AC"&amp;MATCH(1,(IM!$F$1:$F$7700=A33)*(ISNUMBER(SEARCH("PMQ2",IM!$AC$1:$AC$7700))),0),"檢核"),"未登錄"),"")</f>
        <v>檢核</v>
      </c>
      <c r="M33" s="229" t="str" cm="1">
        <f t="array" ref="M33">IF(AND(SUMPRODUCT((IM!F2:F654=A33)*(ISNUMBER(SEARCH("EDC", IM!AC2:AC654))))&gt;0), "EDC", "")</f>
        <v>EDC</v>
      </c>
      <c r="N33" s="263" t="str" cm="1">
        <f t="array" ref="N33">IF(AND(SUMPRODUCT((IM!F2:F654=A33)*(ISNUMBER(SEARCH("STAR", IM!AC2:AC654))))&gt;0), "STAR", "")</f>
        <v>STAR</v>
      </c>
      <c r="O33" s="255" cm="1">
        <f t="array" ref="O33">IFERROR(INDEX(IM!$X$2:$X$650, MATCH(1, (IM!$F$2:$F$650=A33) * (ISNUMBER(SEARCH($D$1, IM!$AC$2:$AC$650))), 0)), "")</f>
        <v>45755.693749999999</v>
      </c>
      <c r="P33" s="191" t="str">
        <f>(TEXT(I33,"yyyymmdd"))&amp;$T$3&amp;A33&amp;$T$3&amp;B33&amp;$R$3</f>
        <v>20250408-2259-三重興華店(定保)</v>
      </c>
      <c r="Q33" s="140"/>
      <c r="R33" s="140"/>
      <c r="S33" s="140"/>
      <c r="T33" s="140"/>
      <c r="U33" s="257">
        <f>IF(AND(W33&lt;&gt;"", X33&lt;&gt;""), 2, IF(OR(W33&lt;&gt;"", X33&lt;&gt;""), 1, 0))</f>
        <v>2</v>
      </c>
      <c r="V33" s="245" t="str">
        <f>IF(I33="", "未到店",
   IF(M33&lt;&gt;"EDC", "異常",
      IF(OR(AND(Y33="STAR", N33="STAR"), AND(Y33&lt;&gt;"STAR", N33="")), "已完工", "異常")
   )
)</f>
        <v>已完工</v>
      </c>
      <c r="W33" s="3" t="s">
        <v>4150</v>
      </c>
      <c r="X33" s="5" t="s">
        <v>4151</v>
      </c>
      <c r="Y33" s="5" t="str">
        <f>IF(U33&gt;0,"STAR","")</f>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1745</v>
      </c>
      <c r="H34" s="186" t="str">
        <f>IF(I34&gt;0,(TEXT(I34,"yyyymmdd")&amp;$T$3&amp;A34&amp;$T$3&amp;B34&amp;$R$3),"")</f>
        <v>20250408-2837-北縣重萬店(定保)</v>
      </c>
      <c r="I34" s="190">
        <v>45755.740277777775</v>
      </c>
      <c r="J34" s="188" cm="1">
        <f t="array" ref="J34">IFERROR(INDEX(IM!$X$2:$X$650, MATCH(1, (IM!$F$2:$F$650=A34) * (ISNUMBER(SEARCH($C$1, IM!$AC$2:$AC$650))), 0)), "")</f>
        <v>45755.740277777775</v>
      </c>
      <c r="K34" s="159">
        <f>COUNTIFS(IM!F:F,A34,IM!AD:AD,"O",IM!X:X,"&gt;="&amp;$A$1,IM!X:X,"&lt;="&amp;$B$1)</f>
        <v>1</v>
      </c>
      <c r="L34" s="227" t="str" cm="1">
        <f t="array" ref="L34">IF(K34&gt;0,IFERROR(HYPERLINK("#'IM'!AC"&amp;MATCH(1,(IM!$F$1:$F$7700=A34)*(ISNUMBER(SEARCH("PMQ2",IM!$AC$1:$AC$7700))),0),"檢核"),"未登錄"),"")</f>
        <v>檢核</v>
      </c>
      <c r="M34" s="229" t="str" cm="1">
        <f t="array" ref="M34">IF(AND(SUMPRODUCT((IM!F2:F655=A34)*(ISNUMBER(SEARCH("EDC", IM!AC2:AC655))))&gt;0), "EDC", "")</f>
        <v>EDC</v>
      </c>
      <c r="N34" s="263" t="str" cm="1">
        <f t="array" ref="N34">IF(AND(SUMPRODUCT((IM!F2:F655=A34)*(ISNUMBER(SEARCH("STAR", IM!AC2:AC655))))&gt;0), "STAR", "")</f>
        <v>STAR</v>
      </c>
      <c r="O34" s="255" cm="1">
        <f t="array" ref="O34">IFERROR(INDEX(IM!$X$2:$X$650, MATCH(1, (IM!$F$2:$F$650=A34) * (ISNUMBER(SEARCH($D$1, IM!$AC$2:$AC$650))), 0)), "")</f>
        <v>45755.740277777775</v>
      </c>
      <c r="P34" s="191" t="str">
        <f>(TEXT(I34,"yyyymmdd"))&amp;$T$3&amp;A34&amp;$T$3&amp;B34&amp;$R$3</f>
        <v>20250408-2837-北縣重萬店(定保)</v>
      </c>
      <c r="Q34" s="140"/>
      <c r="R34" s="140"/>
      <c r="S34" s="140"/>
      <c r="T34" s="140"/>
      <c r="U34" s="257">
        <f>IF(AND(W34&lt;&gt;"", X34&lt;&gt;""), 2, IF(OR(W34&lt;&gt;"", X34&lt;&gt;""), 1, 0))</f>
        <v>2</v>
      </c>
      <c r="V34" s="245" t="str">
        <f>IF(I34="", "未到店",
   IF(M34&lt;&gt;"EDC", "異常",
      IF(OR(AND(Y34="STAR", N34="STAR"), AND(Y34&lt;&gt;"STAR", N34="")), "已完工", "異常")
   )
)</f>
        <v>已完工</v>
      </c>
      <c r="W34" s="3" t="s">
        <v>4152</v>
      </c>
      <c r="X34" s="5" t="s">
        <v>4153</v>
      </c>
      <c r="Y34" s="5" t="str">
        <f>IF(U34&gt;0,"STAR","")</f>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1745</v>
      </c>
      <c r="H35" s="186" t="str">
        <f>IF(I35&gt;0,(TEXT(I35,"yyyymmdd")&amp;$T$3&amp;A35&amp;$T$3&amp;B35&amp;$R$3),"")</f>
        <v>20250409-2362-新莊化成店(定保)</v>
      </c>
      <c r="I35" s="190">
        <v>45756.451388888891</v>
      </c>
      <c r="J35" s="188" cm="1">
        <f t="array" ref="J35">IFERROR(INDEX(IM!$X$2:$X$650, MATCH(1, (IM!$F$2:$F$650=A35) * (ISNUMBER(SEARCH($C$1, IM!$AC$2:$AC$650))), 0)), "")</f>
        <v>45756.451388888891</v>
      </c>
      <c r="K35" s="159">
        <f>COUNTIFS(IM!F:F,A35,IM!AD:AD,"O",IM!X:X,"&gt;="&amp;$A$1,IM!X:X,"&lt;="&amp;$B$1)</f>
        <v>1</v>
      </c>
      <c r="L35" s="227" t="str" cm="1">
        <f t="array" ref="L35">IF(K35&gt;0,IFERROR(HYPERLINK("#'IM'!AC"&amp;MATCH(1,(IM!$F$1:$F$7700=A35)*(ISNUMBER(SEARCH("PMQ2",IM!$AC$1:$AC$7700))),0),"檢核"),"未登錄"),"")</f>
        <v>檢核</v>
      </c>
      <c r="M35" s="229" t="str" cm="1">
        <f t="array" ref="M35">IF(AND(SUMPRODUCT((IM!F2:F855=A35)*(ISNUMBER(SEARCH("EDC", IM!AC2:AC855))))&gt;0), "EDC", "")</f>
        <v>EDC</v>
      </c>
      <c r="N35" s="263" t="str" cm="1">
        <f t="array" ref="N35">IF(AND(SUMPRODUCT((IM!F2:F855=A35)*(ISNUMBER(SEARCH("STAR", IM!AC2:AC855))))&gt;0), "STAR", "")</f>
        <v>STAR</v>
      </c>
      <c r="O35" s="255" cm="1">
        <f t="array" ref="O35">IFERROR(INDEX(IM!$X$2:$X$650, MATCH(1, (IM!$F$2:$F$650=A35) * (ISNUMBER(SEARCH($D$1, IM!$AC$2:$AC$650))), 0)), "")</f>
        <v>45756.451388888891</v>
      </c>
      <c r="P35" s="191" t="str">
        <f>(TEXT(I35,"yyyymmdd"))&amp;$T$3&amp;A35&amp;$T$3&amp;B35&amp;$R$3</f>
        <v>20250409-2362-新莊化成店(定保)</v>
      </c>
      <c r="Q35" s="140"/>
      <c r="R35" s="140"/>
      <c r="S35" s="140"/>
      <c r="T35" s="140"/>
      <c r="U35" s="257">
        <f>IF(AND(W35&lt;&gt;"", X35&lt;&gt;""), 2, IF(OR(W35&lt;&gt;"", X35&lt;&gt;""), 1, 0))</f>
        <v>2</v>
      </c>
      <c r="V35" s="245" t="str">
        <f>IF(I35="", "未到店",
   IF(M35&lt;&gt;"EDC", "異常",
      IF(OR(AND(Y35="STAR", N35="STAR"), AND(Y35&lt;&gt;"STAR", N35="")), "已完工", "異常")
   )
)</f>
        <v>已完工</v>
      </c>
      <c r="W35" s="3" t="s">
        <v>4419</v>
      </c>
      <c r="X35" s="5" t="s">
        <v>4420</v>
      </c>
      <c r="Y35" s="5" t="str">
        <f>IF(U35&gt;0,"STAR","")</f>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1745</v>
      </c>
      <c r="H36" s="186" t="str">
        <f>IF(I36&gt;0,(TEXT(I36,"yyyymmdd")&amp;$T$3&amp;A36&amp;$T$3&amp;B36&amp;$R$3),"")</f>
        <v>20250409-3741-三重重新三(定保)</v>
      </c>
      <c r="I36" s="190">
        <v>45756.497916666667</v>
      </c>
      <c r="J36" s="188" cm="1">
        <f t="array" ref="J36">IFERROR(INDEX(IM!$X$2:$X$650, MATCH(1, (IM!$F$2:$F$650=A36) * (ISNUMBER(SEARCH($C$1, IM!$AC$2:$AC$650))), 0)), "")</f>
        <v>45756.497916666667</v>
      </c>
      <c r="K36" s="159">
        <f>COUNTIFS(IM!F:F,A36,IM!AD:AD,"O",IM!X:X,"&gt;="&amp;$A$1,IM!X:X,"&lt;="&amp;$B$1)</f>
        <v>1</v>
      </c>
      <c r="L36" s="227" t="str" cm="1">
        <f t="array" ref="L36">IF(K36&gt;0,IFERROR(HYPERLINK("#'IM'!AC"&amp;MATCH(1,(IM!$F$1:$F$7700=A36)*(ISNUMBER(SEARCH("PMQ2",IM!$AC$1:$AC$7700))),0),"檢核"),"未登錄"),"")</f>
        <v>檢核</v>
      </c>
      <c r="M36" s="229" t="str" cm="1">
        <f t="array" ref="M36">IF(AND(SUMPRODUCT((IM!F2:F756=A36)*(ISNUMBER(SEARCH("EDC", IM!AC2:AC756))))&gt;0), "EDC", "")</f>
        <v>EDC</v>
      </c>
      <c r="N36" s="263" t="str" cm="1">
        <f t="array" ref="N36">IF(AND(SUMPRODUCT((IM!F2:F756=A36)*(ISNUMBER(SEARCH("STAR", IM!AC2:AC756))))&gt;0), "STAR", "")</f>
        <v>STAR</v>
      </c>
      <c r="O36" s="255" cm="1">
        <f t="array" ref="O36">IFERROR(INDEX(IM!$X$2:$X$650, MATCH(1, (IM!$F$2:$F$650=A36) * (ISNUMBER(SEARCH($D$1, IM!$AC$2:$AC$650))), 0)), "")</f>
        <v>45756.497916666667</v>
      </c>
      <c r="P36" s="191" t="str">
        <f>(TEXT(I36,"yyyymmdd"))&amp;$T$3&amp;A36&amp;$T$3&amp;B36&amp;$R$3</f>
        <v>20250409-3741-三重重新三(定保)</v>
      </c>
      <c r="Q36" s="140"/>
      <c r="R36" s="140"/>
      <c r="S36" s="140"/>
      <c r="T36" s="140"/>
      <c r="U36" s="257">
        <f>IF(AND(W36&lt;&gt;"", X36&lt;&gt;""), 2, IF(OR(W36&lt;&gt;"", X36&lt;&gt;""), 1, 0))</f>
        <v>2</v>
      </c>
      <c r="V36" s="245" t="str">
        <f>IF(I36="", "未到店",
   IF(M36&lt;&gt;"EDC", "異常",
      IF(OR(AND(Y36="STAR", N36="STAR"), AND(Y36&lt;&gt;"STAR", N36="")), "已完工", "異常")
   )
)</f>
        <v>已完工</v>
      </c>
      <c r="W36" s="3" t="s">
        <v>4284</v>
      </c>
      <c r="X36" s="5" t="s">
        <v>4285</v>
      </c>
      <c r="Y36" s="5" t="str">
        <f>IF(U36&gt;0,"STAR","")</f>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1745</v>
      </c>
      <c r="H37" s="186" t="str">
        <f>IF(I37&gt;0,(TEXT(I37,"yyyymmdd")&amp;$T$3&amp;A37&amp;$T$3&amp;B37&amp;$R$3),"")</f>
        <v>20250409-2302-北縣重安店(定保)</v>
      </c>
      <c r="I37" s="190">
        <v>45756.560416666667</v>
      </c>
      <c r="J37" s="188" cm="1">
        <f t="array" ref="J37">IFERROR(INDEX(IM!$X$2:$X$650, MATCH(1, (IM!$F$2:$F$650=A37) * (ISNUMBER(SEARCH($C$1, IM!$AC$2:$AC$650))), 0)), "")</f>
        <v>45756.560416666667</v>
      </c>
      <c r="K37" s="159">
        <f>COUNTIFS(IM!F:F,A37,IM!AD:AD,"O",IM!X:X,"&gt;="&amp;$A$1,IM!X:X,"&lt;="&amp;$B$1)</f>
        <v>1</v>
      </c>
      <c r="L37" s="227" t="str" cm="1">
        <f t="array" ref="L37">IF(K37&gt;0,IFERROR(HYPERLINK("#'IM'!AC"&amp;MATCH(1,(IM!$F$1:$F$7700=A37)*(ISNUMBER(SEARCH("PMQ2",IM!$AC$1:$AC$7700))),0),"檢核"),"未登錄"),"")</f>
        <v>檢核</v>
      </c>
      <c r="M37" s="229" t="str" cm="1">
        <f t="array" ref="M37">IF(AND(SUMPRODUCT((IM!F2:F799=A37)*(ISNUMBER(SEARCH("EDC", IM!AC2:AC799))))&gt;0), "EDC", "")</f>
        <v>EDC</v>
      </c>
      <c r="N37" s="263" t="str" cm="1">
        <f t="array" ref="N37">IF(AND(SUMPRODUCT((IM!F2:F799=A37)*(ISNUMBER(SEARCH("STAR", IM!AC2:AC799))))&gt;0), "STAR", "")</f>
        <v>STAR</v>
      </c>
      <c r="O37" s="255" cm="1">
        <f t="array" ref="O37">IFERROR(INDEX(IM!$X$2:$X$650, MATCH(1, (IM!$F$2:$F$650=A37) * (ISNUMBER(SEARCH($D$1, IM!$AC$2:$AC$650))), 0)), "")</f>
        <v>45756.560416666667</v>
      </c>
      <c r="P37" s="191" t="str">
        <f>(TEXT(I37,"yyyymmdd"))&amp;$T$3&amp;A37&amp;$T$3&amp;B37&amp;$R$3</f>
        <v>20250409-2302-北縣重安店(定保)</v>
      </c>
      <c r="Q37" s="140"/>
      <c r="R37" s="140"/>
      <c r="S37" s="140"/>
      <c r="T37" s="140"/>
      <c r="U37" s="257">
        <f>IF(AND(W37&lt;&gt;"", X37&lt;&gt;""), 2, IF(OR(W37&lt;&gt;"", X37&lt;&gt;""), 1, 0))</f>
        <v>2</v>
      </c>
      <c r="V37" s="245" t="str">
        <f>IF(I37="", "未到店",
   IF(M37&lt;&gt;"EDC", "異常",
      IF(OR(AND(Y37="STAR", N37="STAR"), AND(Y37&lt;&gt;"STAR", N37="")), "已完工", "異常")
   )
)</f>
        <v>已完工</v>
      </c>
      <c r="W37" s="3" t="s">
        <v>4308</v>
      </c>
      <c r="X37" s="5" t="s">
        <v>4309</v>
      </c>
      <c r="Y37" s="5" t="str">
        <f>IF(U37&gt;0,"STAR","")</f>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1745</v>
      </c>
      <c r="H38" s="186" t="str">
        <f>IF(I38&gt;0,(TEXT(I38,"yyyymmdd")&amp;$T$3&amp;A38&amp;$T$3&amp;B38&amp;$R$3),"")</f>
        <v>20250409-3772-三重美溪店(定保)</v>
      </c>
      <c r="I38" s="190">
        <v>45756.634027777778</v>
      </c>
      <c r="J38" s="188" cm="1">
        <f t="array" ref="J38">IFERROR(INDEX(IM!$X$2:$X$650, MATCH(1, (IM!$F$2:$F$650=A38) * (ISNUMBER(SEARCH($C$1, IM!$AC$2:$AC$650))), 0)), "")</f>
        <v>45756.634027777778</v>
      </c>
      <c r="K38" s="159">
        <f>COUNTIFS(IM!F:F,A38,IM!AD:AD,"O",IM!X:X,"&gt;="&amp;$A$1,IM!X:X,"&lt;="&amp;$B$1)</f>
        <v>1</v>
      </c>
      <c r="L38" s="227" t="str" cm="1">
        <f t="array" ref="L38">IF(K38&gt;0,IFERROR(HYPERLINK("#'IM'!AC"&amp;MATCH(1,(IM!$F$1:$F$7700=A38)*(ISNUMBER(SEARCH("PMQ2",IM!$AC$1:$AC$7700))),0),"檢核"),"未登錄"),"")</f>
        <v>檢核</v>
      </c>
      <c r="M38" s="229" t="str" cm="1">
        <f t="array" ref="M38">IF(AND(SUMPRODUCT((IM!F2:F784=A38)*(ISNUMBER(SEARCH("EDC", IM!AC2:AC784))))&gt;0), "EDC", "")</f>
        <v>EDC</v>
      </c>
      <c r="N38" s="263" t="str" cm="1">
        <f t="array" ref="N38">IF(AND(SUMPRODUCT((IM!F2:F784=A38)*(ISNUMBER(SEARCH("STAR", IM!AC2:AC784))))&gt;0), "STAR", "")</f>
        <v/>
      </c>
      <c r="O38" s="255" t="str" cm="1">
        <f t="array" ref="O38">IFERROR(INDEX(IM!$X$2:$X$650, MATCH(1, (IM!$F$2:$F$650=A38) * (ISNUMBER(SEARCH($D$1, IM!$AC$2:$AC$650))), 0)), "")</f>
        <v/>
      </c>
      <c r="P38" s="191" t="str">
        <f>(TEXT(I38,"yyyymmdd"))&amp;$T$3&amp;A38&amp;$T$3&amp;B38&amp;$R$3</f>
        <v>20250409-3772-三重美溪店(定保)</v>
      </c>
      <c r="Q38" s="266"/>
      <c r="R38" s="266"/>
      <c r="S38" s="266"/>
      <c r="T38" s="266"/>
      <c r="U38" s="257">
        <f>IF(AND(W38&lt;&gt;"", X38&lt;&gt;""), 2, IF(OR(W38&lt;&gt;"", X38&lt;&gt;""), 1, 0))</f>
        <v>0</v>
      </c>
      <c r="V38" s="245" t="str">
        <f>IF(I38="", "未到店",
   IF(M38&lt;&gt;"EDC", "異常",
      IF(OR(AND(Y38="STAR", N38="STAR"), AND(Y38&lt;&gt;"STAR", N38="")), "已完工", "異常")
   )
)</f>
        <v>已完工</v>
      </c>
      <c r="W38" s="267"/>
      <c r="X38" s="268"/>
      <c r="Y38" s="268" t="str">
        <f>IF(U38&gt;0,"STAR","")</f>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IF(I39&gt;0,(TEXT(I39,"yyyymmdd")&amp;$T$3&amp;A39&amp;$T$3&amp;B39&amp;$R$3),"")</f>
        <v>20250409-5316-三重五常店(定保)</v>
      </c>
      <c r="I39" s="190">
        <v>45756.638888888891</v>
      </c>
      <c r="J39" s="188" cm="1">
        <f t="array" ref="J39">IFERROR(INDEX(IM!$X$2:$X$650, MATCH(1, (IM!$F$2:$F$650=A39) * (ISNUMBER(SEARCH($C$1, IM!$AC$2:$AC$650))), 0)), "")</f>
        <v>45756.638888888891</v>
      </c>
      <c r="K39" s="159">
        <f>COUNTIFS(IM!F:F,A39,IM!AD:AD,"O",IM!X:X,"&gt;="&amp;$A$1,IM!X:X,"&lt;="&amp;$B$1)</f>
        <v>1</v>
      </c>
      <c r="L39" s="227" t="str" cm="1">
        <f t="array" ref="L39">IF(K39&gt;0,IFERROR(HYPERLINK("#'IM'!AC"&amp;MATCH(1,(IM!$F$1:$F$7700=A39)*(ISNUMBER(SEARCH("PMQ2",IM!$AC$1:$AC$7700))),0),"檢核"),"未登錄"),"")</f>
        <v>檢核</v>
      </c>
      <c r="M39" s="229" t="str" cm="1">
        <f t="array" ref="M39">IF(AND(SUMPRODUCT((IM!F2:F858=A39)*(ISNUMBER(SEARCH("EDC", IM!AC2:AC858))))&gt;0), "EDC", "")</f>
        <v>EDC</v>
      </c>
      <c r="N39" s="263" t="str" cm="1">
        <f t="array" ref="N39">IF(AND(SUMPRODUCT((IM!F2:F858=A39)*(ISNUMBER(SEARCH("STAR", IM!AC2:AC858))))&gt;0), "STAR", "")</f>
        <v/>
      </c>
      <c r="O39" s="255" t="str" cm="1">
        <f t="array" ref="O39">IFERROR(INDEX(IM!$X$2:$X$650, MATCH(1, (IM!$F$2:$F$650=A39) * (ISNUMBER(SEARCH($D$1, IM!$AC$2:$AC$650))), 0)), "")</f>
        <v/>
      </c>
      <c r="P39" s="191" t="str">
        <f>(TEXT(I39,"yyyymmdd"))&amp;$T$3&amp;A39&amp;$T$3&amp;B39&amp;$R$3</f>
        <v>20250409-5316-三重五常店(定保)</v>
      </c>
      <c r="Q39" s="250"/>
      <c r="R39" s="250"/>
      <c r="S39" s="250"/>
      <c r="T39" s="250"/>
      <c r="U39" s="257">
        <f>IF(AND(W39&lt;&gt;"", X39&lt;&gt;""), 2, IF(OR(W39&lt;&gt;"", X39&lt;&gt;""), 1, 0))</f>
        <v>0</v>
      </c>
      <c r="V39" s="245" t="str">
        <f>IF(I39="", "未到店",
   IF(M39&lt;&gt;"EDC", "異常",
      IF(OR(AND(Y39="STAR", N39="STAR"), AND(Y39&lt;&gt;"STAR", N39="")), "已完工", "異常")
   )
)</f>
        <v>已完工</v>
      </c>
      <c r="X39" s="5"/>
      <c r="Y39" s="5" t="str">
        <f>IF(U39&gt;0,"STAR","")</f>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1745</v>
      </c>
      <c r="H40" s="186" t="str">
        <f>IF(I40&gt;0,(TEXT(I40,"yyyymmdd")&amp;$T$3&amp;A40&amp;$T$3&amp;B40&amp;$R$3),"")</f>
        <v>20250410-4528-八里鐵塔店(定保)</v>
      </c>
      <c r="I40" s="190">
        <v>45757.463194444441</v>
      </c>
      <c r="J40" s="188" cm="1">
        <f t="array" ref="J40">IFERROR(INDEX(IM!$X$2:$X$650, MATCH(1, (IM!$F$2:$F$650=A40) * (ISNUMBER(SEARCH($C$1, IM!$AC$2:$AC$650))), 0)), "")</f>
        <v>45757.463194444441</v>
      </c>
      <c r="K40" s="159">
        <f>COUNTIFS(IM!F:F,A40,IM!AD:AD,"O",IM!X:X,"&gt;="&amp;$A$1,IM!X:X,"&lt;="&amp;$B$1)</f>
        <v>1</v>
      </c>
      <c r="L40" s="227" t="str" cm="1">
        <f t="array" ref="L40">IF(K40&gt;0,IFERROR(HYPERLINK("#'IM'!AC"&amp;MATCH(1,(IM!$F$1:$F$7700=A40)*(ISNUMBER(SEARCH("PMQ2",IM!$AC$1:$AC$7700))),0),"檢核"),"未登錄"),"")</f>
        <v>檢核</v>
      </c>
      <c r="M40" s="229" t="str" cm="1">
        <f t="array" ref="M40">IF(AND(SUMPRODUCT((IM!F2:F703=A40)*(ISNUMBER(SEARCH("EDC", IM!AC2:AC703))))&gt;0), "EDC", "")</f>
        <v>EDC</v>
      </c>
      <c r="N40" s="263" t="str" cm="1">
        <f t="array" ref="N40">IF(AND(SUMPRODUCT((IM!F2:F703=A40)*(ISNUMBER(SEARCH("STAR", IM!AC2:AC703))))&gt;0), "STAR", "")</f>
        <v/>
      </c>
      <c r="O40" s="255" t="str" cm="1">
        <f t="array" ref="O40">IFERROR(INDEX(IM!$X$2:$X$650, MATCH(1, (IM!$F$2:$F$650=A40) * (ISNUMBER(SEARCH($D$1, IM!$AC$2:$AC$650))), 0)), "")</f>
        <v/>
      </c>
      <c r="P40" s="191" t="str">
        <f>(TEXT(I40,"yyyymmdd"))&amp;$T$3&amp;A40&amp;$T$3&amp;B40&amp;$R$3</f>
        <v>20250410-4528-八里鐵塔店(定保)</v>
      </c>
      <c r="Q40" s="140"/>
      <c r="R40" s="140"/>
      <c r="S40" s="140"/>
      <c r="T40" s="140"/>
      <c r="U40" s="257">
        <f>IF(AND(W40&lt;&gt;"", X40&lt;&gt;""), 2, IF(OR(W40&lt;&gt;"", X40&lt;&gt;""), 1, 0))</f>
        <v>0</v>
      </c>
      <c r="V40" s="245" t="str">
        <f>IF(I40="", "未到店",
   IF(M40&lt;&gt;"EDC", "異常",
      IF(OR(AND(Y40="STAR", N40="STAR"), AND(Y40&lt;&gt;"STAR", N40="")), "已完工", "異常")
   )
)</f>
        <v>已完工</v>
      </c>
      <c r="X40" s="5"/>
      <c r="Y40" s="5" t="str">
        <f>IF(U40&gt;0,"STAR","")</f>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4085</v>
      </c>
      <c r="H41" s="186" t="str">
        <f>IF(I41&gt;0,(TEXT(I41,"yyyymmdd")&amp;$T$3&amp;A41&amp;$T$3&amp;B41&amp;$R$3),"")</f>
        <v>20250410-3851-北縣輔園店(定保)</v>
      </c>
      <c r="I41" s="190">
        <v>45757.496527777781</v>
      </c>
      <c r="J41" s="188" cm="1">
        <f t="array" ref="J41">IFERROR(INDEX(IM!$X$2:$X$650, MATCH(1, (IM!$F$2:$F$650=A41) * (ISNUMBER(SEARCH($C$1, IM!$AC$2:$AC$650))), 0)), "")</f>
        <v>45757.496527777781</v>
      </c>
      <c r="K41" s="159">
        <f>COUNTIFS(IM!F:F,A41,IM!AD:AD,"O",IM!X:X,"&gt;="&amp;$A$1,IM!X:X,"&lt;="&amp;$B$1)</f>
        <v>1</v>
      </c>
      <c r="L41" s="227" t="str" cm="1">
        <f t="array" ref="L41">IF(K41&gt;0,IFERROR(HYPERLINK("#'IM'!AC"&amp;MATCH(1,(IM!$F$1:$F$7700=A41)*(ISNUMBER(SEARCH("PMQ2",IM!$AC$1:$AC$7700))),0),"檢核"),"未登錄"),"")</f>
        <v>檢核</v>
      </c>
      <c r="M41" s="229" t="str" cm="1">
        <f t="array" ref="M41">IF(AND(SUMPRODUCT((IM!F2:F827=A41)*(ISNUMBER(SEARCH("EDC", IM!AC2:AC827))))&gt;0), "EDC", "")</f>
        <v>EDC</v>
      </c>
      <c r="N41" s="263" t="str" cm="1">
        <f t="array" ref="N41">IF(AND(SUMPRODUCT((IM!F2:F827=A41)*(ISNUMBER(SEARCH("STAR", IM!AC2:AC827))))&gt;0), "STAR", "")</f>
        <v>STAR</v>
      </c>
      <c r="O41" s="255" cm="1">
        <f t="array" ref="O41">IFERROR(INDEX(IM!$X$2:$X$650, MATCH(1, (IM!$F$2:$F$650=A41) * (ISNUMBER(SEARCH($D$1, IM!$AC$2:$AC$650))), 0)), "")</f>
        <v>45757.496527777781</v>
      </c>
      <c r="P41" s="191" t="str">
        <f>(TEXT(I41,"yyyymmdd"))&amp;$T$3&amp;A41&amp;$T$3&amp;B41&amp;$R$3</f>
        <v>20250410-3851-北縣輔園店(定保)</v>
      </c>
      <c r="Q41" s="140"/>
      <c r="R41" s="140"/>
      <c r="S41" s="140"/>
      <c r="T41" s="140"/>
      <c r="U41" s="257">
        <f>IF(AND(W41&lt;&gt;"", X41&lt;&gt;""), 2, IF(OR(W41&lt;&gt;"", X41&lt;&gt;""), 1, 0))</f>
        <v>2</v>
      </c>
      <c r="V41" s="245" t="str">
        <f>IF(I41="", "未到店",
   IF(M41&lt;&gt;"EDC", "異常",
      IF(OR(AND(Y41="STAR", N41="STAR"), AND(Y41&lt;&gt;"STAR", N41="")), "已完工", "異常")
   )
)</f>
        <v>已完工</v>
      </c>
      <c r="W41" s="3" t="s">
        <v>4413</v>
      </c>
      <c r="X41" s="5" t="s">
        <v>4414</v>
      </c>
      <c r="Y41" s="5" t="str">
        <f>IF(U41&gt;0,"STAR","")</f>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1745</v>
      </c>
      <c r="H42" s="186" t="str">
        <f>IF(I42&gt;0,(TEXT(I42,"yyyymmdd")&amp;$T$3&amp;A42&amp;$T$3&amp;B42&amp;$R$3),"")</f>
        <v>20250410-4259-八里水灣店(定保)</v>
      </c>
      <c r="I42" s="190">
        <v>45757.509027777778</v>
      </c>
      <c r="J42" s="188" cm="1">
        <f t="array" ref="J42">IFERROR(INDEX(IM!$X$2:$X$650, MATCH(1, (IM!$F$2:$F$650=A42) * (ISNUMBER(SEARCH($C$1, IM!$AC$2:$AC$650))), 0)), "")</f>
        <v>45757.509027777778</v>
      </c>
      <c r="K42" s="159">
        <f>COUNTIFS(IM!F:F,A42,IM!AD:AD,"O",IM!X:X,"&gt;="&amp;$A$1,IM!X:X,"&lt;="&amp;$B$1)</f>
        <v>1</v>
      </c>
      <c r="L42" s="227" t="str" cm="1">
        <f t="array" ref="L42">IF(K42&gt;0,IFERROR(HYPERLINK("#'IM'!AC"&amp;MATCH(1,(IM!$F$1:$F$7700=A42)*(ISNUMBER(SEARCH("PMQ2",IM!$AC$1:$AC$7700))),0),"檢核"),"未登錄"),"")</f>
        <v>檢核</v>
      </c>
      <c r="M42" s="229" t="str" cm="1">
        <f t="array" ref="M42">IF(AND(SUMPRODUCT((IM!F2:F704=A42)*(ISNUMBER(SEARCH("EDC", IM!AC2:AC704))))&gt;0), "EDC", "")</f>
        <v>EDC</v>
      </c>
      <c r="N42" s="263" t="str" cm="1">
        <f t="array" ref="N42">IF(AND(SUMPRODUCT((IM!F2:F704=A42)*(ISNUMBER(SEARCH("STAR", IM!AC2:AC704))))&gt;0), "STAR", "")</f>
        <v>STAR</v>
      </c>
      <c r="O42" s="255" cm="1">
        <f t="array" ref="O42">IFERROR(INDEX(IM!$X$2:$X$650, MATCH(1, (IM!$F$2:$F$650=A42) * (ISNUMBER(SEARCH($D$1, IM!$AC$2:$AC$650))), 0)), "")</f>
        <v>45757.509027777778</v>
      </c>
      <c r="P42" s="191" t="str">
        <f>(TEXT(I42,"yyyymmdd"))&amp;$T$3&amp;A42&amp;$T$3&amp;B42&amp;$R$3</f>
        <v>20250410-4259-八里水灣店(定保)</v>
      </c>
      <c r="Q42" s="140"/>
      <c r="R42" s="140"/>
      <c r="S42" s="140"/>
      <c r="T42" s="140"/>
      <c r="U42" s="257">
        <f>IF(AND(W42&lt;&gt;"", X42&lt;&gt;""), 2, IF(OR(W42&lt;&gt;"", X42&lt;&gt;""), 1, 0))</f>
        <v>2</v>
      </c>
      <c r="V42" s="245" t="str">
        <f>IF(I42="", "未到店",
   IF(M42&lt;&gt;"EDC", "異常",
      IF(OR(AND(Y42="STAR", N42="STAR"), AND(Y42&lt;&gt;"STAR", N42="")), "已完工", "異常")
   )
)</f>
        <v>已完工</v>
      </c>
      <c r="W42" s="3" t="s">
        <v>4224</v>
      </c>
      <c r="X42" s="5" t="s">
        <v>4225</v>
      </c>
      <c r="Y42" s="5" t="str">
        <f>IF(U42&gt;0,"STAR","")</f>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1745</v>
      </c>
      <c r="H43" s="186" t="str">
        <f>IF(I43&gt;0,(TEXT(I43,"yyyymmdd")&amp;$T$3&amp;A43&amp;$T$3&amp;B43&amp;$R$3),"")</f>
        <v>20250410-2306-八里凱旋門(定保)</v>
      </c>
      <c r="I43" s="190">
        <v>45757.544444444444</v>
      </c>
      <c r="J43" s="188" cm="1">
        <f t="array" ref="J43">IFERROR(INDEX(IM!$X$2:$X$650, MATCH(1, (IM!$F$2:$F$650=A43) * (ISNUMBER(SEARCH($C$1, IM!$AC$2:$AC$650))), 0)), "")</f>
        <v>45757.544444444444</v>
      </c>
      <c r="K43" s="159">
        <f>COUNTIFS(IM!F:F,A43,IM!AD:AD,"O",IM!X:X,"&gt;="&amp;$A$1,IM!X:X,"&lt;="&amp;$B$1)</f>
        <v>1</v>
      </c>
      <c r="L43" s="227" t="str" cm="1">
        <f t="array" ref="L43">IF(K43&gt;0,IFERROR(HYPERLINK("#'IM'!AC"&amp;MATCH(1,(IM!$F$1:$F$7700=A43)*(ISNUMBER(SEARCH("PMQ2",IM!$AC$1:$AC$7700))),0),"檢核"),"未登錄"),"")</f>
        <v>檢核</v>
      </c>
      <c r="M43" s="229" t="str" cm="1">
        <f t="array" ref="M43">IF(AND(SUMPRODUCT((IM!F2:F705=A43)*(ISNUMBER(SEARCH("EDC", IM!AC2:AC705))))&gt;0), "EDC", "")</f>
        <v>EDC</v>
      </c>
      <c r="N43" s="263" t="str" cm="1">
        <f t="array" ref="N43">IF(AND(SUMPRODUCT((IM!F2:F705=A43)*(ISNUMBER(SEARCH("STAR", IM!AC2:AC705))))&gt;0), "STAR", "")</f>
        <v>STAR</v>
      </c>
      <c r="O43" s="255" cm="1">
        <f t="array" ref="O43">IFERROR(INDEX(IM!$X$2:$X$650, MATCH(1, (IM!$F$2:$F$650=A43) * (ISNUMBER(SEARCH($D$1, IM!$AC$2:$AC$650))), 0)), "")</f>
        <v>45757.544444444444</v>
      </c>
      <c r="P43" s="191" t="str">
        <f>(TEXT(I43,"yyyymmdd"))&amp;$T$3&amp;A43&amp;$T$3&amp;B43&amp;$R$3</f>
        <v>20250410-2306-八里凱旋門(定保)</v>
      </c>
      <c r="Q43" s="140"/>
      <c r="R43" s="140"/>
      <c r="S43" s="140"/>
      <c r="T43" s="140"/>
      <c r="U43" s="257">
        <f>IF(AND(W43&lt;&gt;"", X43&lt;&gt;""), 2, IF(OR(W43&lt;&gt;"", X43&lt;&gt;""), 1, 0))</f>
        <v>2</v>
      </c>
      <c r="V43" s="245" t="str">
        <f>IF(I43="", "未到店",
   IF(M43&lt;&gt;"EDC", "異常",
      IF(OR(AND(Y43="STAR", N43="STAR"), AND(Y43&lt;&gt;"STAR", N43="")), "已完工", "異常")
   )
)</f>
        <v>已完工</v>
      </c>
      <c r="W43" s="3" t="s">
        <v>4226</v>
      </c>
      <c r="X43" s="5" t="s">
        <v>4227</v>
      </c>
      <c r="Y43" s="5" t="str">
        <f>IF(U43&gt;0,"STAR","")</f>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1745</v>
      </c>
      <c r="H44" s="186" t="str">
        <f>IF(I44&gt;0,(TEXT(I44,"yyyymmdd")&amp;$T$3&amp;A44&amp;$T$3&amp;B44&amp;$R$3),"")</f>
        <v>20250410-4764-八里大船店(定保)</v>
      </c>
      <c r="I44" s="190">
        <v>45757.611805555556</v>
      </c>
      <c r="J44" s="188" cm="1">
        <f t="array" ref="J44">IFERROR(INDEX(IM!$X$2:$X$650, MATCH(1, (IM!$F$2:$F$650=A44) * (ISNUMBER(SEARCH($C$1, IM!$AC$2:$AC$650))), 0)), "")</f>
        <v>45757.611805555556</v>
      </c>
      <c r="K44" s="159">
        <f>COUNTIFS(IM!F:F,A44,IM!AD:AD,"O",IM!X:X,"&gt;="&amp;$A$1,IM!X:X,"&lt;="&amp;$B$1)</f>
        <v>1</v>
      </c>
      <c r="L44" s="227" t="str" cm="1">
        <f t="array" ref="L44">IF(K44&gt;0,IFERROR(HYPERLINK("#'IM'!AC"&amp;MATCH(1,(IM!$F$1:$F$7700=A44)*(ISNUMBER(SEARCH("PMQ2",IM!$AC$1:$AC$7700))),0),"檢核"),"未登錄"),"")</f>
        <v>檢核</v>
      </c>
      <c r="M44" s="229" t="str" cm="1">
        <f t="array" ref="M44">IF(AND(SUMPRODUCT((IM!F2:F706=A44)*(ISNUMBER(SEARCH("EDC", IM!AC2:AC706))))&gt;0), "EDC", "")</f>
        <v>EDC</v>
      </c>
      <c r="N44" s="263" t="str" cm="1">
        <f t="array" ref="N44">IF(AND(SUMPRODUCT((IM!F2:F706=A44)*(ISNUMBER(SEARCH("STAR", IM!AC2:AC706))))&gt;0), "STAR", "")</f>
        <v/>
      </c>
      <c r="O44" s="255" t="str" cm="1">
        <f t="array" ref="O44">IFERROR(INDEX(IM!$X$2:$X$650, MATCH(1, (IM!$F$2:$F$650=A44) * (ISNUMBER(SEARCH($D$1, IM!$AC$2:$AC$650))), 0)), "")</f>
        <v/>
      </c>
      <c r="P44" s="191" t="str">
        <f>(TEXT(I44,"yyyymmdd"))&amp;$T$3&amp;A44&amp;$T$3&amp;B44&amp;$R$3</f>
        <v>20250410-4764-八里大船店(定保)</v>
      </c>
      <c r="Q44" s="140"/>
      <c r="R44" s="140"/>
      <c r="S44" s="140"/>
      <c r="T44" s="140"/>
      <c r="U44" s="257">
        <f>IF(AND(W44&lt;&gt;"", X44&lt;&gt;""), 2, IF(OR(W44&lt;&gt;"", X44&lt;&gt;""), 1, 0))</f>
        <v>0</v>
      </c>
      <c r="V44" s="245" t="str">
        <f>IF(I44="", "未到店",
   IF(M44&lt;&gt;"EDC", "異常",
      IF(OR(AND(Y44="STAR", N44="STAR"), AND(Y44&lt;&gt;"STAR", N44="")), "已完工", "異常")
   )
)</f>
        <v>已完工</v>
      </c>
      <c r="X44" s="5"/>
      <c r="Y44" s="5" t="str">
        <f>IF(U44&gt;0,"STAR","")</f>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1745</v>
      </c>
      <c r="H45" s="186" t="str">
        <f>IF(I45&gt;0,(TEXT(I45,"yyyymmdd")&amp;$T$3&amp;A45&amp;$T$3&amp;B45&amp;$R$3),"")</f>
        <v>20250410-2442-北縣商港店(定保)</v>
      </c>
      <c r="I45" s="190">
        <v>45757.661805555559</v>
      </c>
      <c r="J45" s="188" cm="1">
        <f t="array" ref="J45">IFERROR(INDEX(IM!$X$2:$X$650, MATCH(1, (IM!$F$2:$F$650=A45) * (ISNUMBER(SEARCH($C$1, IM!$AC$2:$AC$650))), 0)), "")</f>
        <v>45757.661805555559</v>
      </c>
      <c r="K45" s="159">
        <f>COUNTIFS(IM!F:F,A45,IM!AD:AD,"O",IM!X:X,"&gt;="&amp;$A$1,IM!X:X,"&lt;="&amp;$B$1)</f>
        <v>1</v>
      </c>
      <c r="L45" s="227" t="str" cm="1">
        <f t="array" ref="L45">IF(K45&gt;0,IFERROR(HYPERLINK("#'IM'!AC"&amp;MATCH(1,(IM!$F$1:$F$7700=A45)*(ISNUMBER(SEARCH("PMQ2",IM!$AC$1:$AC$7700))),0),"檢核"),"未登錄"),"")</f>
        <v>檢核</v>
      </c>
      <c r="M45" s="229" t="str" cm="1">
        <f t="array" ref="M45">IF(AND(SUMPRODUCT((IM!F2:F707=A45)*(ISNUMBER(SEARCH("EDC", IM!AC2:AC707))))&gt;0), "EDC", "")</f>
        <v>EDC</v>
      </c>
      <c r="N45" s="263" t="str" cm="1">
        <f t="array" ref="N45">IF(AND(SUMPRODUCT((IM!F2:F707=A45)*(ISNUMBER(SEARCH("STAR", IM!AC2:AC707))))&gt;0), "STAR", "")</f>
        <v>STAR</v>
      </c>
      <c r="O45" s="255" cm="1">
        <f t="array" ref="O45">IFERROR(INDEX(IM!$X$2:$X$650, MATCH(1, (IM!$F$2:$F$650=A45) * (ISNUMBER(SEARCH($D$1, IM!$AC$2:$AC$650))), 0)), "")</f>
        <v>45757.661805555559</v>
      </c>
      <c r="P45" s="191" t="str">
        <f>(TEXT(I45,"yyyymmdd"))&amp;$T$3&amp;A45&amp;$T$3&amp;B45&amp;$R$3</f>
        <v>20250410-2442-北縣商港店(定保)</v>
      </c>
      <c r="Q45" s="140"/>
      <c r="R45" s="140"/>
      <c r="S45" s="140"/>
      <c r="T45" s="140"/>
      <c r="U45" s="257">
        <f>IF(AND(W45&lt;&gt;"", X45&lt;&gt;""), 2, IF(OR(W45&lt;&gt;"", X45&lt;&gt;""), 1, 0))</f>
        <v>2</v>
      </c>
      <c r="V45" s="245" t="str">
        <f>IF(I45="", "未到店",
   IF(M45&lt;&gt;"EDC", "異常",
      IF(OR(AND(Y45="STAR", N45="STAR"), AND(Y45&lt;&gt;"STAR", N45="")), "已完工", "異常")
   )
)</f>
        <v>已完工</v>
      </c>
      <c r="W45" s="3" t="s">
        <v>4228</v>
      </c>
      <c r="X45" s="5" t="s">
        <v>4229</v>
      </c>
      <c r="Y45" s="5" t="str">
        <f>IF(U45&gt;0,"STAR","")</f>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1745</v>
      </c>
      <c r="H46" s="186" t="str">
        <f>IF(I46&gt;0,(TEXT(I46,"yyyymmdd")&amp;$T$3&amp;A46&amp;$T$3&amp;B46&amp;$R$3),"")</f>
        <v>20250410-5074-八里福德新村(定保)</v>
      </c>
      <c r="I46" s="190">
        <v>45757.680555555555</v>
      </c>
      <c r="J46" s="188" cm="1">
        <f t="array" ref="J46">IFERROR(INDEX(IM!$X$2:$X$650, MATCH(1, (IM!$F$2:$F$650=A46) * (ISNUMBER(SEARCH($C$1, IM!$AC$2:$AC$650))), 0)), "")</f>
        <v>45757.680555555555</v>
      </c>
      <c r="K46" s="159">
        <f>COUNTIFS(IM!F:F,A46,IM!AD:AD,"O",IM!X:X,"&gt;="&amp;$A$1,IM!X:X,"&lt;="&amp;$B$1)</f>
        <v>1</v>
      </c>
      <c r="L46" s="227" t="str" cm="1">
        <f t="array" ref="L46">IF(K46&gt;0,IFERROR(HYPERLINK("#'IM'!AC"&amp;MATCH(1,(IM!$F$1:$F$7700=A46)*(ISNUMBER(SEARCH("PMQ2",IM!$AC$1:$AC$7700))),0),"檢核"),"未登錄"),"")</f>
        <v>檢核</v>
      </c>
      <c r="M46" s="229" t="str" cm="1">
        <f t="array" ref="M46">IF(AND(SUMPRODUCT((IM!F2:F708=A46)*(ISNUMBER(SEARCH("EDC", IM!AC2:AC708))))&gt;0), "EDC", "")</f>
        <v>EDC</v>
      </c>
      <c r="N46" s="263" t="str" cm="1">
        <f t="array" ref="N46">IF(AND(SUMPRODUCT((IM!F2:F708=A46)*(ISNUMBER(SEARCH("STAR", IM!AC2:AC708))))&gt;0), "STAR", "")</f>
        <v/>
      </c>
      <c r="O46" s="255" t="str" cm="1">
        <f t="array" ref="O46">IFERROR(INDEX(IM!$X$2:$X$650, MATCH(1, (IM!$F$2:$F$650=A46) * (ISNUMBER(SEARCH($D$1, IM!$AC$2:$AC$650))), 0)), "")</f>
        <v/>
      </c>
      <c r="P46" s="191" t="str">
        <f>(TEXT(I46,"yyyymmdd"))&amp;$T$3&amp;A46&amp;$T$3&amp;B46&amp;$R$3</f>
        <v>20250410-5074-八里福德新村(定保)</v>
      </c>
      <c r="Q46" s="140"/>
      <c r="R46" s="140"/>
      <c r="S46" s="140"/>
      <c r="T46" s="140"/>
      <c r="U46" s="257">
        <f>IF(AND(W46&lt;&gt;"", X46&lt;&gt;""), 2, IF(OR(W46&lt;&gt;"", X46&lt;&gt;""), 1, 0))</f>
        <v>0</v>
      </c>
      <c r="V46" s="245" t="str">
        <f>IF(I46="", "未到店",
   IF(M46&lt;&gt;"EDC", "異常",
      IF(OR(AND(Y46="STAR", N46="STAR"), AND(Y46&lt;&gt;"STAR", N46="")), "已完工", "異常")
   )
)</f>
        <v>已完工</v>
      </c>
      <c r="X46" s="5"/>
      <c r="Y46" s="5" t="str">
        <f>IF(U46&gt;0,"STAR","")</f>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1745</v>
      </c>
      <c r="H47" s="186" t="str">
        <f>IF(I47&gt;0,(TEXT(I47,"yyyymmdd")&amp;$T$3&amp;A47&amp;$T$3&amp;B47&amp;$R$3),"")</f>
        <v>20250410-4243-八里聖心店(定保)</v>
      </c>
      <c r="I47" s="190">
        <v>45757.727777777778</v>
      </c>
      <c r="J47" s="188" cm="1">
        <f t="array" ref="J47">IFERROR(INDEX(IM!$X$2:$X$650, MATCH(1, (IM!$F$2:$F$650=A47) * (ISNUMBER(SEARCH($C$1, IM!$AC$2:$AC$650))), 0)), "")</f>
        <v>45757.727777777778</v>
      </c>
      <c r="K47" s="159">
        <f>COUNTIFS(IM!F:F,A47,IM!AD:AD,"O",IM!X:X,"&gt;="&amp;$A$1,IM!X:X,"&lt;="&amp;$B$1)</f>
        <v>1</v>
      </c>
      <c r="L47" s="227" t="str" cm="1">
        <f t="array" ref="L47">IF(K47&gt;0,IFERROR(HYPERLINK("#'IM'!AC"&amp;MATCH(1,(IM!$F$1:$F$7700=A47)*(ISNUMBER(SEARCH("PMQ2",IM!$AC$1:$AC$7700))),0),"檢核"),"未登錄"),"")</f>
        <v>檢核</v>
      </c>
      <c r="M47" s="229" t="str" cm="1">
        <f t="array" ref="M47">IF(AND(SUMPRODUCT((IM!F2:F751=A47)*(ISNUMBER(SEARCH("EDC", IM!AC2:AC751))))&gt;0), "EDC", "")</f>
        <v>EDC</v>
      </c>
      <c r="N47" s="263" t="str" cm="1">
        <f t="array" ref="N47">IF(AND(SUMPRODUCT((IM!F2:F751=A47)*(ISNUMBER(SEARCH("STAR", IM!AC2:AC751))))&gt;0), "STAR", "")</f>
        <v>STAR</v>
      </c>
      <c r="O47" s="255" cm="1">
        <f t="array" ref="O47">IFERROR(INDEX(IM!$X$2:$X$650, MATCH(1, (IM!$F$2:$F$650=A47) * (ISNUMBER(SEARCH($D$1, IM!$AC$2:$AC$650))), 0)), "")</f>
        <v>45757.727777777778</v>
      </c>
      <c r="P47" s="191" t="str">
        <f>(TEXT(I47,"yyyymmdd"))&amp;$T$3&amp;A47&amp;$T$3&amp;B47&amp;$R$3</f>
        <v>20250410-4243-八里聖心店(定保)</v>
      </c>
      <c r="Q47" s="140"/>
      <c r="R47" s="140"/>
      <c r="S47" s="140"/>
      <c r="T47" s="140"/>
      <c r="U47" s="257">
        <f>IF(AND(W47&lt;&gt;"", X47&lt;&gt;""), 2, IF(OR(W47&lt;&gt;"", X47&lt;&gt;""), 1, 0))</f>
        <v>2</v>
      </c>
      <c r="V47" s="245" t="str">
        <f>IF(I47="", "未到店",
   IF(M47&lt;&gt;"EDC", "異常",
      IF(OR(AND(Y47="STAR", N47="STAR"), AND(Y47&lt;&gt;"STAR", N47="")), "已完工", "異常")
   )
)</f>
        <v>已完工</v>
      </c>
      <c r="W47" s="3" t="s">
        <v>4276</v>
      </c>
      <c r="X47" s="5" t="s">
        <v>4277</v>
      </c>
      <c r="Y47" s="5" t="str">
        <f>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1745</v>
      </c>
      <c r="H48" s="186" t="str">
        <f>IF(I48&gt;0,(TEXT(I48,"yyyymmdd")&amp;$T$3&amp;A48&amp;$T$3&amp;B48&amp;$R$3),"")</f>
        <v>20250410-3458-八里龍米店(定保)</v>
      </c>
      <c r="I48" s="190">
        <v>45757.754166666666</v>
      </c>
      <c r="J48" s="188" cm="1">
        <f t="array" ref="J48">IFERROR(INDEX(IM!$X$2:$X$650, MATCH(1, (IM!$F$2:$F$650=A48) * (ISNUMBER(SEARCH($C$1, IM!$AC$2:$AC$650))), 0)), "")</f>
        <v>45757.754166666666</v>
      </c>
      <c r="K48" s="159">
        <f>COUNTIFS(IM!F:F,A48,IM!AD:AD,"O",IM!X:X,"&gt;="&amp;$A$1,IM!X:X,"&lt;="&amp;$B$1)</f>
        <v>1</v>
      </c>
      <c r="L48" s="227" t="str" cm="1">
        <f t="array" ref="L48">IF(K48&gt;0,IFERROR(HYPERLINK("#'IM'!AC"&amp;MATCH(1,(IM!$F$1:$F$7700=A48)*(ISNUMBER(SEARCH("PMQ2",IM!$AC$1:$AC$7700))),0),"檢核"),"未登錄"),"")</f>
        <v>檢核</v>
      </c>
      <c r="M48" s="229" t="str" cm="1">
        <f t="array" ref="M48">IF(AND(SUMPRODUCT((IM!F2:F752=A48)*(ISNUMBER(SEARCH("EDC", IM!AC2:AC752))))&gt;0), "EDC", "")</f>
        <v>EDC</v>
      </c>
      <c r="N48" s="263" t="str" cm="1">
        <f t="array" ref="N48">IF(AND(SUMPRODUCT((IM!F2:F752=A48)*(ISNUMBER(SEARCH("STAR", IM!AC2:AC752))))&gt;0), "STAR", "")</f>
        <v>STAR</v>
      </c>
      <c r="O48" s="255" cm="1">
        <f t="array" ref="O48">IFERROR(INDEX(IM!$X$2:$X$650, MATCH(1, (IM!$F$2:$F$650=A48) * (ISNUMBER(SEARCH($D$1, IM!$AC$2:$AC$650))), 0)), "")</f>
        <v>45757.754166666666</v>
      </c>
      <c r="P48" s="191" t="str">
        <f>(TEXT(I48,"yyyymmdd"))&amp;$T$3&amp;A48&amp;$T$3&amp;B48&amp;$R$3</f>
        <v>20250410-3458-八里龍米店(定保)</v>
      </c>
      <c r="Q48" s="140"/>
      <c r="R48" s="140"/>
      <c r="S48" s="140"/>
      <c r="T48" s="140"/>
      <c r="U48" s="257">
        <f>IF(AND(W48&lt;&gt;"", X48&lt;&gt;""), 2, IF(OR(W48&lt;&gt;"", X48&lt;&gt;""), 1, 0))</f>
        <v>1</v>
      </c>
      <c r="V48" s="245" t="str">
        <f>IF(I48="", "未到店",
   IF(M48&lt;&gt;"EDC", "異常",
      IF(OR(AND(Y48="STAR", N48="STAR"), AND(Y48&lt;&gt;"STAR", N48="")), "已完工", "異常")
   )
)</f>
        <v>已完工</v>
      </c>
      <c r="X48" s="5" t="s">
        <v>4278</v>
      </c>
      <c r="Y48" s="5" t="str">
        <f>IF(U48&gt;0,"STAR","")</f>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1745</v>
      </c>
      <c r="H49" s="186" t="str">
        <f>IF(I49&gt;0,(TEXT(I49,"yyyymmdd")&amp;$T$3&amp;A49&amp;$T$3&amp;B49&amp;$R$3),"")</f>
        <v>20250411-4656-泰山新民店(定保)</v>
      </c>
      <c r="I49" s="190">
        <v>45758.451388888891</v>
      </c>
      <c r="J49" s="188" cm="1">
        <f t="array" ref="J49">IFERROR(INDEX(IM!$X$2:$X$650, MATCH(1, (IM!$F$2:$F$650=A49) * (ISNUMBER(SEARCH($C$1, IM!$AC$2:$AC$650))), 0)), "")</f>
        <v>45758.451388888891</v>
      </c>
      <c r="K49" s="159">
        <f>COUNTIFS(IM!F:F,A49,IM!AD:AD,"O",IM!X:X,"&gt;="&amp;$A$1,IM!X:X,"&lt;="&amp;$B$1)</f>
        <v>1</v>
      </c>
      <c r="L49" s="227" t="str" cm="1">
        <f t="array" ref="L49">IF(K49&gt;0,IFERROR(HYPERLINK("#'IM'!AC"&amp;MATCH(1,(IM!$F$1:$F$7700=A49)*(ISNUMBER(SEARCH("PMQ2",IM!$AC$1:$AC$7700))),0),"檢核"),"未登錄"),"")</f>
        <v>檢核</v>
      </c>
      <c r="M49" s="229" t="str" cm="1">
        <f t="array" ref="M49">IF(AND(SUMPRODUCT((IM!F2:F716=A49)*(ISNUMBER(SEARCH("EDC", IM!AC2:AC716))))&gt;0), "EDC", "")</f>
        <v>EDC</v>
      </c>
      <c r="N49" s="263" t="str" cm="1">
        <f t="array" ref="N49">IF(AND(SUMPRODUCT((IM!F2:F716=A49)*(ISNUMBER(SEARCH("STAR", IM!AC2:AC716))))&gt;0), "STAR", "")</f>
        <v>STAR</v>
      </c>
      <c r="O49" s="255" cm="1">
        <f t="array" ref="O49">IFERROR(INDEX(IM!$X$2:$X$650, MATCH(1, (IM!$F$2:$F$650=A49) * (ISNUMBER(SEARCH($D$1, IM!$AC$2:$AC$650))), 0)), "")</f>
        <v>45758.451388888891</v>
      </c>
      <c r="P49" s="191" t="str">
        <f>(TEXT(I49,"yyyymmdd"))&amp;$T$3&amp;A49&amp;$T$3&amp;B49&amp;$R$3</f>
        <v>20250411-4656-泰山新民店(定保)</v>
      </c>
      <c r="Q49" s="140"/>
      <c r="R49" s="140"/>
      <c r="S49" s="140"/>
      <c r="T49" s="140"/>
      <c r="U49" s="257">
        <f>IF(AND(W49&lt;&gt;"", X49&lt;&gt;""), 2, IF(OR(W49&lt;&gt;"", X49&lt;&gt;""), 1, 0))</f>
        <v>2</v>
      </c>
      <c r="V49" s="245" t="str">
        <f>IF(I49="", "未到店",
   IF(M49&lt;&gt;"EDC", "異常",
      IF(OR(AND(Y49="STAR", N49="STAR"), AND(Y49&lt;&gt;"STAR", N49="")), "已完工", "異常")
   )
)</f>
        <v>已完工</v>
      </c>
      <c r="W49" s="3" t="s">
        <v>4233</v>
      </c>
      <c r="X49" s="5" t="s">
        <v>4234</v>
      </c>
      <c r="Y49" s="5" t="str">
        <f>IF(U49&gt;0,"STAR","")</f>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1745</v>
      </c>
      <c r="H50" s="186" t="str">
        <f>IF(I50&gt;0,(TEXT(I50,"yyyymmdd")&amp;$T$3&amp;A50&amp;$T$3&amp;B50&amp;$R$3),"")</f>
        <v>20250411-3606-北縣泰富店(定保)</v>
      </c>
      <c r="I50" s="190">
        <v>45758.493055555555</v>
      </c>
      <c r="J50" s="188" cm="1">
        <f t="array" ref="J50">IFERROR(INDEX(IM!$X$2:$X$650, MATCH(1, (IM!$F$2:$F$650=A50) * (ISNUMBER(SEARCH($C$1, IM!$AC$2:$AC$650))), 0)), "")</f>
        <v>45758.493055555555</v>
      </c>
      <c r="K50" s="159">
        <f>COUNTIFS(IM!F:F,A50,IM!AD:AD,"O",IM!X:X,"&gt;="&amp;$A$1,IM!X:X,"&lt;="&amp;$B$1)</f>
        <v>1</v>
      </c>
      <c r="L50" s="227" t="str" cm="1">
        <f t="array" ref="L50">IF(K50&gt;0,IFERROR(HYPERLINK("#'IM'!AC"&amp;MATCH(1,(IM!$F$1:$F$7700=A50)*(ISNUMBER(SEARCH("PMQ2",IM!$AC$1:$AC$7700))),0),"檢核"),"未登錄"),"")</f>
        <v>檢核</v>
      </c>
      <c r="M50" s="229" t="str" cm="1">
        <f t="array" ref="M50">IF(AND(SUMPRODUCT((IM!F2:F717=A50)*(ISNUMBER(SEARCH("EDC", IM!AC2:AC717))))&gt;0), "EDC", "")</f>
        <v>EDC</v>
      </c>
      <c r="N50" s="263" t="str" cm="1">
        <f t="array" ref="N50">IF(AND(SUMPRODUCT((IM!F2:F717=A50)*(ISNUMBER(SEARCH("STAR", IM!AC2:AC717))))&gt;0), "STAR", "")</f>
        <v>STAR</v>
      </c>
      <c r="O50" s="255" cm="1">
        <f t="array" ref="O50">IFERROR(INDEX(IM!$X$2:$X$650, MATCH(1, (IM!$F$2:$F$650=A50) * (ISNUMBER(SEARCH($D$1, IM!$AC$2:$AC$650))), 0)), "")</f>
        <v>45758.493055555555</v>
      </c>
      <c r="P50" s="191" t="str">
        <f>(TEXT(I50,"yyyymmdd"))&amp;$T$3&amp;A50&amp;$T$3&amp;B50&amp;$R$3</f>
        <v>20250411-3606-北縣泰富店(定保)</v>
      </c>
      <c r="Q50" s="140"/>
      <c r="R50" s="140"/>
      <c r="S50" s="140"/>
      <c r="T50" s="140"/>
      <c r="U50" s="257">
        <f>IF(AND(W50&lt;&gt;"", X50&lt;&gt;""), 2, IF(OR(W50&lt;&gt;"", X50&lt;&gt;""), 1, 0))</f>
        <v>2</v>
      </c>
      <c r="V50" s="245" t="str">
        <f>IF(I50="", "未到店",
   IF(M50&lt;&gt;"EDC", "異常",
      IF(OR(AND(Y50="STAR", N50="STAR"), AND(Y50&lt;&gt;"STAR", N50="")), "已完工", "異常")
   )
)</f>
        <v>已完工</v>
      </c>
      <c r="W50" s="3" t="s">
        <v>4235</v>
      </c>
      <c r="X50" s="5" t="s">
        <v>4236</v>
      </c>
      <c r="Y50" s="5" t="str">
        <f>IF(U50&gt;0,"STAR","")</f>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1745</v>
      </c>
      <c r="H51" s="186" t="str">
        <f>IF(I51&gt;0,(TEXT(I51,"yyyymmdd")&amp;$T$3&amp;A51&amp;$T$3&amp;B51&amp;$R$3),"")</f>
        <v>20250411-D024-三重三民店(定保)</v>
      </c>
      <c r="I51" s="190">
        <v>45758.502083333333</v>
      </c>
      <c r="J51" s="188" cm="1">
        <f t="array" ref="J51">IFERROR(INDEX(IM!$X$2:$X$650, MATCH(1, (IM!$F$2:$F$650=A51) * (ISNUMBER(SEARCH($C$1, IM!$AC$2:$AC$650))), 0)), "")</f>
        <v>45758.502083333333</v>
      </c>
      <c r="K51" s="159">
        <f>COUNTIFS(IM!F:F,A51,IM!AD:AD,"O",IM!X:X,"&gt;="&amp;$A$1,IM!X:X,"&lt;="&amp;$B$1)</f>
        <v>1</v>
      </c>
      <c r="L51" s="227" t="str" cm="1">
        <f t="array" ref="L51">IF(K51&gt;0,IFERROR(HYPERLINK("#'IM'!AC"&amp;MATCH(1,(IM!$F$1:$F$7700=A51)*(ISNUMBER(SEARCH("PMQ2",IM!$AC$1:$AC$7700))),0),"檢核"),"未登錄"),"")</f>
        <v>檢核</v>
      </c>
      <c r="M51" s="229" t="str" cm="1">
        <f t="array" ref="M51">IF(AND(SUMPRODUCT((IM!F2:F688=A51)*(ISNUMBER(SEARCH("EDC", IM!AC2:AC688))))&gt;0), "EDC", "")</f>
        <v>EDC</v>
      </c>
      <c r="N51" s="263" t="str" cm="1">
        <f t="array" ref="N51">IF(AND(SUMPRODUCT((IM!F2:F688=A51)*(ISNUMBER(SEARCH("STAR", IM!AC2:AC688))))&gt;0), "STAR", "")</f>
        <v>STAR</v>
      </c>
      <c r="O51" s="255" cm="1">
        <f t="array" ref="O51">IFERROR(INDEX(IM!$X$2:$X$650, MATCH(1, (IM!$F$2:$F$650=A51) * (ISNUMBER(SEARCH($D$1, IM!$AC$2:$AC$650))), 0)), "")</f>
        <v>45758.502083333333</v>
      </c>
      <c r="P51" s="191" t="str">
        <f>(TEXT(I51,"yyyymmdd"))&amp;$T$3&amp;A51&amp;$T$3&amp;B51&amp;$R$3</f>
        <v>20250411-D024-三重三民店(定保)</v>
      </c>
      <c r="Q51" s="140"/>
      <c r="R51" s="140"/>
      <c r="S51" s="140"/>
      <c r="T51" s="140"/>
      <c r="U51" s="257">
        <f>IF(AND(W51&lt;&gt;"", X51&lt;&gt;""), 2, IF(OR(W51&lt;&gt;"", X51&lt;&gt;""), 1, 0))</f>
        <v>2</v>
      </c>
      <c r="V51" s="245" t="str">
        <f>IF(I51="", "未到店",
   IF(M51&lt;&gt;"EDC", "異常",
      IF(OR(AND(Y51="STAR", N51="STAR"), AND(Y51&lt;&gt;"STAR", N51="")), "已完工", "異常")
   )
)</f>
        <v>已完工</v>
      </c>
      <c r="W51" s="3" t="s">
        <v>4203</v>
      </c>
      <c r="X51" s="5" t="s">
        <v>4204</v>
      </c>
      <c r="Y51" s="5" t="str">
        <f>IF(U51&gt;0,"STAR","")</f>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1745</v>
      </c>
      <c r="H52" s="186" t="str">
        <f>IF(I52&gt;0,(TEXT(I52,"yyyymmdd")&amp;$T$3&amp;A52&amp;$T$3&amp;B52&amp;$R$3),"")</f>
        <v>20250411-3676-三重田心店(定保)</v>
      </c>
      <c r="I52" s="190">
        <v>45758.548611111109</v>
      </c>
      <c r="J52" s="188" cm="1">
        <f t="array" ref="J52">IFERROR(INDEX(IM!$X$2:$X$650, MATCH(1, (IM!$F$2:$F$650=A52) * (ISNUMBER(SEARCH($C$1, IM!$AC$2:$AC$650))), 0)), "")</f>
        <v>45758.548611111109</v>
      </c>
      <c r="K52" s="159">
        <f>COUNTIFS(IM!F:F,A52,IM!AD:AD,"O",IM!X:X,"&gt;="&amp;$A$1,IM!X:X,"&lt;="&amp;$B$1)</f>
        <v>1</v>
      </c>
      <c r="L52" s="227" t="str" cm="1">
        <f t="array" ref="L52">IF(K52&gt;0,IFERROR(HYPERLINK("#'IM'!AC"&amp;MATCH(1,(IM!$F$1:$F$7700=A52)*(ISNUMBER(SEARCH("PMQ2",IM!$AC$1:$AC$7700))),0),"檢核"),"未登錄"),"")</f>
        <v>檢核</v>
      </c>
      <c r="M52" s="229" t="str" cm="1">
        <f t="array" ref="M52">IF(AND(SUMPRODUCT((IM!F2:F689=A52)*(ISNUMBER(SEARCH("EDC", IM!AC2:AC689))))&gt;0), "EDC", "")</f>
        <v>EDC</v>
      </c>
      <c r="N52" s="263" t="str" cm="1">
        <f t="array" ref="N52">IF(AND(SUMPRODUCT((IM!F2:F689=A52)*(ISNUMBER(SEARCH("STAR", IM!AC2:AC689))))&gt;0), "STAR", "")</f>
        <v>STAR</v>
      </c>
      <c r="O52" s="255" cm="1">
        <f t="array" ref="O52">IFERROR(INDEX(IM!$X$2:$X$650, MATCH(1, (IM!$F$2:$F$650=A52) * (ISNUMBER(SEARCH($D$1, IM!$AC$2:$AC$650))), 0)), "")</f>
        <v>45758.548611111109</v>
      </c>
      <c r="P52" s="191" t="str">
        <f>(TEXT(I52,"yyyymmdd"))&amp;$T$3&amp;A52&amp;$T$3&amp;B52&amp;$R$3</f>
        <v>20250411-3676-三重田心店(定保)</v>
      </c>
      <c r="Q52" s="140"/>
      <c r="R52" s="140"/>
      <c r="S52" s="140"/>
      <c r="T52" s="140"/>
      <c r="U52" s="257">
        <f>IF(AND(W52&lt;&gt;"", X52&lt;&gt;""), 2, IF(OR(W52&lt;&gt;"", X52&lt;&gt;""), 1, 0))</f>
        <v>2</v>
      </c>
      <c r="V52" s="245" t="str">
        <f>IF(I52="", "未到店",
   IF(M52&lt;&gt;"EDC", "異常",
      IF(OR(AND(Y52="STAR", N52="STAR"), AND(Y52&lt;&gt;"STAR", N52="")), "已完工", "異常")
   )
)</f>
        <v>已完工</v>
      </c>
      <c r="W52" s="3" t="s">
        <v>4205</v>
      </c>
      <c r="X52" s="5" t="s">
        <v>4206</v>
      </c>
      <c r="Y52" s="5" t="str">
        <f>IF(U52&gt;0,"STAR","")</f>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4085</v>
      </c>
      <c r="H53" s="186" t="str">
        <f>IF(I53&gt;0,(TEXT(I53,"yyyymmdd")&amp;$T$3&amp;A53&amp;$T$3&amp;B53&amp;$R$3),"")</f>
        <v>20250411-3752-板橋豫章店(定保)</v>
      </c>
      <c r="I53" s="190">
        <v>45758.645833333336</v>
      </c>
      <c r="J53" s="188" cm="1">
        <f t="array" ref="J53">IFERROR(INDEX(IM!$X$2:$X$650, MATCH(1, (IM!$F$2:$F$650=A53) * (ISNUMBER(SEARCH($C$1, IM!$AC$2:$AC$650))), 0)), "")</f>
        <v>45758.645833333336</v>
      </c>
      <c r="K53" s="159">
        <f>COUNTIFS(IM!F:F,A53,IM!AD:AD,"O",IM!X:X,"&gt;="&amp;$A$1,IM!X:X,"&lt;="&amp;$B$1)</f>
        <v>1</v>
      </c>
      <c r="L53" s="227" t="str" cm="1">
        <f t="array" ref="L53">IF(K53&gt;0,IFERROR(HYPERLINK("#'IM'!AC"&amp;MATCH(1,(IM!$F$1:$F$7700=A53)*(ISNUMBER(SEARCH("PMQ2",IM!$AC$1:$AC$7700))),0),"檢核"),"未登錄"),"")</f>
        <v>檢核</v>
      </c>
      <c r="M53" s="229" t="str" cm="1">
        <f t="array" ref="M53">IF(AND(SUMPRODUCT((IM!F2:F848=A53)*(ISNUMBER(SEARCH("EDC", IM!AC2:AC848))))&gt;0), "EDC", "")</f>
        <v>EDC</v>
      </c>
      <c r="N53" s="263" t="str" cm="1">
        <f t="array" ref="N53">IF(AND(SUMPRODUCT((IM!F2:F848=A53)*(ISNUMBER(SEARCH("STAR", IM!AC2:AC848))))&gt;0), "STAR", "")</f>
        <v>STAR</v>
      </c>
      <c r="O53" s="255" cm="1">
        <f t="array" ref="O53">IFERROR(INDEX(IM!$X$2:$X$650, MATCH(1, (IM!$F$2:$F$650=A53) * (ISNUMBER(SEARCH($D$1, IM!$AC$2:$AC$650))), 0)), "")</f>
        <v>45758.645833333336</v>
      </c>
      <c r="P53" s="191" t="str">
        <f>(TEXT(I53,"yyyymmdd"))&amp;$T$3&amp;A53&amp;$T$3&amp;B53&amp;$R$3</f>
        <v>20250411-3752-板橋豫章店(定保)</v>
      </c>
      <c r="Q53" s="140"/>
      <c r="R53" s="140"/>
      <c r="S53" s="140"/>
      <c r="T53" s="140"/>
      <c r="U53" s="257">
        <f>IF(AND(W53&lt;&gt;"", X53&lt;&gt;""), 2, IF(OR(W53&lt;&gt;"", X53&lt;&gt;""), 1, 0))</f>
        <v>2</v>
      </c>
      <c r="V53" s="245" t="str">
        <f>IF(I53="", "未到店",
   IF(M53&lt;&gt;"EDC", "異常",
      IF(OR(AND(Y53="STAR", N53="STAR"), AND(Y53&lt;&gt;"STAR", N53="")), "已完工", "異常")
   )
)</f>
        <v>已完工</v>
      </c>
      <c r="W53" s="3" t="s">
        <v>4389</v>
      </c>
      <c r="X53" s="5" t="s">
        <v>4390</v>
      </c>
      <c r="Y53" s="5" t="str">
        <f>IF(U53&gt;0,"STAR","")</f>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1745</v>
      </c>
      <c r="H54" s="186" t="str">
        <f>IF(I54&gt;0,(TEXT(I54,"yyyymmdd")&amp;$T$3&amp;A54&amp;$T$3&amp;B54&amp;$R$3),"")</f>
        <v>20250411-3977-板橋玉川店(定保)</v>
      </c>
      <c r="I54" s="190">
        <v>45758.659722222219</v>
      </c>
      <c r="J54" s="188" cm="1">
        <f t="array" ref="J54">IFERROR(INDEX(IM!$X$2:$X$650, MATCH(1, (IM!$F$2:$F$650=A54) * (ISNUMBER(SEARCH($C$1, IM!$AC$2:$AC$650))), 0)), "")</f>
        <v>45758.659722222219</v>
      </c>
      <c r="K54" s="159">
        <f>COUNTIFS(IM!F:F,A54,IM!AD:AD,"O",IM!X:X,"&gt;="&amp;$A$1,IM!X:X,"&lt;="&amp;$B$1)</f>
        <v>1</v>
      </c>
      <c r="L54" s="227" t="str" cm="1">
        <f t="array" ref="L54">IF(K54&gt;0,IFERROR(HYPERLINK("#'IM'!AC"&amp;MATCH(1,(IM!$F$1:$F$7700=A54)*(ISNUMBER(SEARCH("PMQ2",IM!$AC$1:$AC$7700))),0),"檢核"),"未登錄"),"")</f>
        <v>檢核</v>
      </c>
      <c r="M54" s="229" t="str" cm="1">
        <f t="array" ref="M54">IF(AND(SUMPRODUCT((IM!F2:F667=A54)*(ISNUMBER(SEARCH("EDC", IM!AC2:AC667))))&gt;0), "EDC", "")</f>
        <v>EDC</v>
      </c>
      <c r="N54" s="263" t="str" cm="1">
        <f t="array" ref="N54">IF(AND(SUMPRODUCT((IM!F2:F667=A54)*(ISNUMBER(SEARCH("STAR", IM!AC2:AC667))))&gt;0), "STAR", "")</f>
        <v/>
      </c>
      <c r="O54" s="255" t="str" cm="1">
        <f t="array" ref="O54">IFERROR(INDEX(IM!$X$2:$X$650, MATCH(1, (IM!$F$2:$F$650=A54) * (ISNUMBER(SEARCH($D$1, IM!$AC$2:$AC$650))), 0)), "")</f>
        <v/>
      </c>
      <c r="P54" s="191" t="str">
        <f>(TEXT(I54,"yyyymmdd"))&amp;$T$3&amp;A54&amp;$T$3&amp;B54&amp;$R$3</f>
        <v>20250411-3977-板橋玉川店(定保)</v>
      </c>
      <c r="Q54" s="140"/>
      <c r="R54" s="140"/>
      <c r="S54" s="140"/>
      <c r="T54" s="140"/>
      <c r="U54" s="257">
        <f>IF(AND(W54&lt;&gt;"", X54&lt;&gt;""), 2, IF(OR(W54&lt;&gt;"", X54&lt;&gt;""), 1, 0))</f>
        <v>0</v>
      </c>
      <c r="V54" s="245" t="str">
        <f>IF(I54="", "未到店",
   IF(M54&lt;&gt;"EDC", "異常",
      IF(OR(AND(Y54="STAR", N54="STAR"), AND(Y54&lt;&gt;"STAR", N54="")), "已完工", "異常")
   )
)</f>
        <v>已完工</v>
      </c>
      <c r="X54" s="5"/>
      <c r="Y54" s="5" t="str">
        <f>IF(U54&gt;0,"STAR","")</f>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1745</v>
      </c>
      <c r="H55" s="186" t="str">
        <f>IF(I55&gt;0,(TEXT(I55,"yyyymmdd")&amp;$T$3&amp;A55&amp;$T$3&amp;B55&amp;$R$3),"")</f>
        <v>20250414-4005-新莊雙鳳店(定保)</v>
      </c>
      <c r="I55" s="190">
        <v>45761.479166666664</v>
      </c>
      <c r="J55" s="188" cm="1">
        <f t="array" ref="J55">IFERROR(INDEX(IM!$X$2:$X$650, MATCH(1, (IM!$F$2:$F$650=A55) * (ISNUMBER(SEARCH($C$1, IM!$AC$2:$AC$650))), 0)), "")</f>
        <v>45761.479166666664</v>
      </c>
      <c r="K55" s="159">
        <f>COUNTIFS(IM!F:F,A55,IM!AD:AD,"O",IM!X:X,"&gt;="&amp;$A$1,IM!X:X,"&lt;="&amp;$B$1)</f>
        <v>2</v>
      </c>
      <c r="L55" s="227" t="str" cm="1">
        <f t="array" ref="L55">IF(K55&gt;0,IFERROR(HYPERLINK("#'IM'!AC"&amp;MATCH(1,(IM!$F$1:$F$7700=A55)*(ISNUMBER(SEARCH("PMQ2",IM!$AC$1:$AC$7700))),0),"檢核"),"未登錄"),"")</f>
        <v>檢核</v>
      </c>
      <c r="M55" s="229" t="str" cm="1">
        <f t="array" ref="M55">IF(AND(SUMPRODUCT((IM!F2:F715=A55)*(ISNUMBER(SEARCH("EDC", IM!AC2:AC715))))&gt;0), "EDC", "")</f>
        <v>EDC</v>
      </c>
      <c r="N55" s="263" t="str" cm="1">
        <f t="array" ref="N55">IF(AND(SUMPRODUCT((IM!F2:F715=A55)*(ISNUMBER(SEARCH("STAR", IM!AC2:AC715))))&gt;0), "STAR", "")</f>
        <v>STAR</v>
      </c>
      <c r="O55" s="255" cm="1">
        <f t="array" ref="O55">IFERROR(INDEX(IM!$X$2:$X$650, MATCH(1, (IM!$F$2:$F$650=A55) * (ISNUMBER(SEARCH($D$1, IM!$AC$2:$AC$650))), 0)), "")</f>
        <v>45761.479166666664</v>
      </c>
      <c r="P55" s="191" t="str">
        <f>(TEXT(I55,"yyyymmdd"))&amp;$T$3&amp;A55&amp;$T$3&amp;B55&amp;$R$3</f>
        <v>20250414-4005-新莊雙鳳店(定保)</v>
      </c>
      <c r="Q55" s="140"/>
      <c r="R55" s="140"/>
      <c r="S55" s="140"/>
      <c r="T55" s="140"/>
      <c r="U55" s="257">
        <f>IF(AND(W55&lt;&gt;"", X55&lt;&gt;""), 2, IF(OR(W55&lt;&gt;"", X55&lt;&gt;""), 1, 0))</f>
        <v>2</v>
      </c>
      <c r="V55" s="245" t="str">
        <f>IF(I55="", "未到店",
   IF(M55&lt;&gt;"EDC", "異常",
      IF(OR(AND(Y55="STAR", N55="STAR"), AND(Y55&lt;&gt;"STAR", N55="")), "已完工", "異常")
   )
)</f>
        <v>已完工</v>
      </c>
      <c r="W55" s="3" t="s">
        <v>4231</v>
      </c>
      <c r="X55" s="5" t="s">
        <v>4232</v>
      </c>
      <c r="Y55" s="5" t="str">
        <f>IF(U55&gt;0,"STAR","")</f>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1745</v>
      </c>
      <c r="H56" s="186" t="str">
        <f>IF(I56&gt;0,(TEXT(I56,"yyyymmdd")&amp;$T$3&amp;A56&amp;$T$3&amp;B56&amp;$R$3),"")</f>
        <v>20250414-D649-北縣中陽店(定保)</v>
      </c>
      <c r="I56" s="190">
        <v>45761.48333333333</v>
      </c>
      <c r="J56" s="188" cm="1">
        <f t="array" ref="J56">IFERROR(INDEX(IM!$X$2:$X$650, MATCH(1, (IM!$F$2:$F$650=A56) * (ISNUMBER(SEARCH($C$1, IM!$AC$2:$AC$650))), 0)), "")</f>
        <v>45761.48333333333</v>
      </c>
      <c r="K56" s="159">
        <f>COUNTIFS(IM!F:F,A56,IM!AD:AD,"O",IM!X:X,"&gt;="&amp;$A$1,IM!X:X,"&lt;="&amp;$B$1)</f>
        <v>1</v>
      </c>
      <c r="L56" s="227" t="str" cm="1">
        <f t="array" ref="L56">IF(K56&gt;0,IFERROR(HYPERLINK("#'IM'!AC"&amp;MATCH(1,(IM!$F$1:$F$7700=A56)*(ISNUMBER(SEARCH("PMQ2",IM!$AC$1:$AC$7700))),0),"檢核"),"未登錄"),"")</f>
        <v>檢核</v>
      </c>
      <c r="M56" s="229" t="str" cm="1">
        <f t="array" ref="M56">IF(AND(SUMPRODUCT((IM!F2:F681=A56)*(ISNUMBER(SEARCH("EDC", IM!AC2:AC681))))&gt;0), "EDC", "")</f>
        <v>EDC</v>
      </c>
      <c r="N56" s="263" t="str" cm="1">
        <f t="array" ref="N56">IF(AND(SUMPRODUCT((IM!F2:F681=A56)*(ISNUMBER(SEARCH("STAR", IM!AC2:AC681))))&gt;0), "STAR", "")</f>
        <v>STAR</v>
      </c>
      <c r="O56" s="255" cm="1">
        <f t="array" ref="O56">IFERROR(INDEX(IM!$X$2:$X$650, MATCH(1, (IM!$F$2:$F$650=A56) * (ISNUMBER(SEARCH($D$1, IM!$AC$2:$AC$650))), 0)), "")</f>
        <v>45761.48333333333</v>
      </c>
      <c r="P56" s="191" t="str">
        <f>(TEXT(I56,"yyyymmdd"))&amp;$T$3&amp;A56&amp;$T$3&amp;B56&amp;$R$3</f>
        <v>20250414-D649-北縣中陽店(定保)</v>
      </c>
      <c r="Q56" s="140"/>
      <c r="R56" s="140"/>
      <c r="S56" s="140"/>
      <c r="T56" s="140"/>
      <c r="U56" s="257">
        <f>IF(AND(W56&lt;&gt;"", X56&lt;&gt;""), 2, IF(OR(W56&lt;&gt;"", X56&lt;&gt;""), 1, 0))</f>
        <v>2</v>
      </c>
      <c r="V56" s="245" t="str">
        <f>IF(I56="", "未到店",
   IF(M56&lt;&gt;"EDC", "異常",
      IF(OR(AND(Y56="STAR", N56="STAR"), AND(Y56&lt;&gt;"STAR", N56="")), "已完工", "異常")
   )
)</f>
        <v>已完工</v>
      </c>
      <c r="W56" s="3" t="s">
        <v>4191</v>
      </c>
      <c r="X56" s="5" t="s">
        <v>4192</v>
      </c>
      <c r="Y56" s="5" t="str">
        <f>IF(U56&gt;0,"STAR","")</f>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1745</v>
      </c>
      <c r="H57" s="186" t="str">
        <f>IF(I57&gt;0,(TEXT(I57,"yyyymmdd")&amp;$T$3&amp;A57&amp;$T$3&amp;B57&amp;$R$3),"")</f>
        <v>20250414-2014-三重中陽二店(定保)</v>
      </c>
      <c r="I57" s="190">
        <v>45761.527083333334</v>
      </c>
      <c r="J57" s="188" cm="1">
        <f t="array" ref="J57">IFERROR(INDEX(IM!$X$2:$X$650, MATCH(1, (IM!$F$2:$F$650=A57) * (ISNUMBER(SEARCH($C$1, IM!$AC$2:$AC$650))), 0)), "")</f>
        <v>45761.527083333334</v>
      </c>
      <c r="K57" s="159">
        <f>COUNTIFS(IM!F:F,A57,IM!AD:AD,"O",IM!X:X,"&gt;="&amp;$A$1,IM!X:X,"&lt;="&amp;$B$1)</f>
        <v>1</v>
      </c>
      <c r="L57" s="227" t="str" cm="1">
        <f t="array" ref="L57">IF(K57&gt;0,IFERROR(HYPERLINK("#'IM'!AC"&amp;MATCH(1,(IM!$F$1:$F$7700=A57)*(ISNUMBER(SEARCH("PMQ2",IM!$AC$1:$AC$7700))),0),"檢核"),"未登錄"),"")</f>
        <v>檢核</v>
      </c>
      <c r="M57" s="229" t="str" cm="1">
        <f t="array" ref="M57">IF(AND(SUMPRODUCT((IM!F2:F669=A57)*(ISNUMBER(SEARCH("EDC", IM!AC2:AC669))))&gt;0), "EDC", "")</f>
        <v>EDC</v>
      </c>
      <c r="N57" s="263" t="str" cm="1">
        <f t="array" ref="N57">IF(AND(SUMPRODUCT((IM!F2:F669=A57)*(ISNUMBER(SEARCH("STAR", IM!AC2:AC669))))&gt;0), "STAR", "")</f>
        <v>STAR</v>
      </c>
      <c r="O57" s="255" cm="1">
        <f t="array" ref="O57">IFERROR(INDEX(IM!$X$2:$X$650, MATCH(1, (IM!$F$2:$F$650=A57) * (ISNUMBER(SEARCH($D$1, IM!$AC$2:$AC$650))), 0)), "")</f>
        <v>45761.527083333334</v>
      </c>
      <c r="P57" s="191" t="str">
        <f>(TEXT(I57,"yyyymmdd"))&amp;$T$3&amp;A57&amp;$T$3&amp;B57&amp;$R$3</f>
        <v>20250414-2014-三重中陽二店(定保)</v>
      </c>
      <c r="Q57" s="140"/>
      <c r="R57" s="140"/>
      <c r="S57" s="140"/>
      <c r="T57" s="140"/>
      <c r="U57" s="257">
        <f>IF(AND(W57&lt;&gt;"", X57&lt;&gt;""), 2, IF(OR(W57&lt;&gt;"", X57&lt;&gt;""), 1, 0))</f>
        <v>2</v>
      </c>
      <c r="V57" s="245" t="str">
        <f>IF(I57="", "未到店",
   IF(M57&lt;&gt;"EDC", "異常",
      IF(OR(AND(Y57="STAR", N57="STAR"), AND(Y57&lt;&gt;"STAR", N57="")), "已完工", "異常")
   )
)</f>
        <v>已完工</v>
      </c>
      <c r="W57" s="3" t="s">
        <v>4172</v>
      </c>
      <c r="X57" s="5" t="s">
        <v>4171</v>
      </c>
      <c r="Y57" s="5" t="str">
        <f>IF(U57&gt;0,"STAR","")</f>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1745</v>
      </c>
      <c r="H58" s="186" t="str">
        <f>IF(I58&gt;0,(TEXT(I58,"yyyymmdd")&amp;$T$3&amp;A58&amp;$T$3&amp;B58&amp;$R$3),"")</f>
        <v>20250414-5003-五股更寮店(定保)</v>
      </c>
      <c r="I58" s="190">
        <v>45761.618055555555</v>
      </c>
      <c r="J58" s="188" cm="1">
        <f t="array" ref="J58">IFERROR(INDEX(IM!$X$2:$X$650, MATCH(1, (IM!$F$2:$F$650=A58) * (ISNUMBER(SEARCH($C$1, IM!$AC$2:$AC$650))), 0)), "")</f>
        <v>45761.618055555555</v>
      </c>
      <c r="K58" s="159">
        <f>COUNTIFS(IM!F:F,A58,IM!AD:AD,"O",IM!X:X,"&gt;="&amp;$A$1,IM!X:X,"&lt;="&amp;$B$1)</f>
        <v>1</v>
      </c>
      <c r="L58" s="227" t="str" cm="1">
        <f t="array" ref="L58">IF(K58&gt;0,IFERROR(HYPERLINK("#'IM'!AC"&amp;MATCH(1,(IM!$F$1:$F$7700=A58)*(ISNUMBER(SEARCH("PMQ2",IM!$AC$1:$AC$7700))),0),"檢核"),"未登錄"),"")</f>
        <v>檢核</v>
      </c>
      <c r="M58" s="229" t="str" cm="1">
        <f t="array" ref="M58">IF(AND(SUMPRODUCT((IM!F2:F710=A58)*(ISNUMBER(SEARCH("EDC", IM!AC2:AC710))))&gt;0), "EDC", "")</f>
        <v>EDC</v>
      </c>
      <c r="N58" s="263" t="str" cm="1">
        <f t="array" ref="N58">IF(AND(SUMPRODUCT((IM!F2:F710=A58)*(ISNUMBER(SEARCH("STAR", IM!AC2:AC710))))&gt;0), "STAR", "")</f>
        <v/>
      </c>
      <c r="O58" s="255" t="str" cm="1">
        <f t="array" ref="O58">IFERROR(INDEX(IM!$X$2:$X$650, MATCH(1, (IM!$F$2:$F$650=A58) * (ISNUMBER(SEARCH($D$1, IM!$AC$2:$AC$650))), 0)), "")</f>
        <v/>
      </c>
      <c r="P58" s="191" t="str">
        <f>(TEXT(I58,"yyyymmdd"))&amp;$T$3&amp;A58&amp;$T$3&amp;B58&amp;$R$3</f>
        <v>20250414-5003-五股更寮店(定保)</v>
      </c>
      <c r="Q58" s="140"/>
      <c r="R58" s="140"/>
      <c r="S58" s="140"/>
      <c r="T58" s="140"/>
      <c r="U58" s="257">
        <f>IF(AND(W58&lt;&gt;"", X58&lt;&gt;""), 2, IF(OR(W58&lt;&gt;"", X58&lt;&gt;""), 1, 0))</f>
        <v>0</v>
      </c>
      <c r="V58" s="245" t="str">
        <f>IF(I58="", "未到店",
   IF(M58&lt;&gt;"EDC", "異常",
      IF(OR(AND(Y58="STAR", N58="STAR"), AND(Y58&lt;&gt;"STAR", N58="")), "已完工", "異常")
   )
)</f>
        <v>已完工</v>
      </c>
      <c r="X58" s="5"/>
      <c r="Y58" s="5" t="str">
        <f>IF(U58&gt;0,"STAR","")</f>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1745</v>
      </c>
      <c r="H59" s="186" t="str">
        <f>IF(I59&gt;0,(TEXT(I59,"yyyymmdd")&amp;$T$3&amp;A59&amp;$T$3&amp;B59&amp;$R$3),"")</f>
        <v>20250414-3227-五股四維店(定保)</v>
      </c>
      <c r="I59" s="190">
        <v>45761.645833333336</v>
      </c>
      <c r="J59" s="188" cm="1">
        <f t="array" ref="J59">IFERROR(INDEX(IM!$X$2:$X$650, MATCH(1, (IM!$F$2:$F$650=A59) * (ISNUMBER(SEARCH($C$1, IM!$AC$2:$AC$650))), 0)), "")</f>
        <v>45761.645833333336</v>
      </c>
      <c r="K59" s="159">
        <f>COUNTIFS(IM!F:F,A59,IM!AD:AD,"O",IM!X:X,"&gt;="&amp;$A$1,IM!X:X,"&lt;="&amp;$B$1)</f>
        <v>2</v>
      </c>
      <c r="L59" s="227" t="str" cm="1">
        <f t="array" ref="L59">IF(K59&gt;0,IFERROR(HYPERLINK("#'IM'!AC"&amp;MATCH(1,(IM!$F$1:$F$7700=A59)*(ISNUMBER(SEARCH("PMQ2",IM!$AC$1:$AC$7700))),0),"檢核"),"未登錄"),"")</f>
        <v>檢核</v>
      </c>
      <c r="M59" s="229" t="str" cm="1">
        <f t="array" ref="M59">IF(AND(SUMPRODUCT((IM!F2:F709=A59)*(ISNUMBER(SEARCH("EDC", IM!AC2:AC709))))&gt;0), "EDC", "")</f>
        <v>EDC</v>
      </c>
      <c r="N59" s="263" t="str" cm="1">
        <f t="array" ref="N59">IF(AND(SUMPRODUCT((IM!F2:F709=A59)*(ISNUMBER(SEARCH("STAR", IM!AC2:AC709))))&gt;0), "STAR", "")</f>
        <v>STAR</v>
      </c>
      <c r="O59" s="255" cm="1">
        <f t="array" ref="O59">IFERROR(INDEX(IM!$X$2:$X$650, MATCH(1, (IM!$F$2:$F$650=A59) * (ISNUMBER(SEARCH($D$1, IM!$AC$2:$AC$650))), 0)), "")</f>
        <v>45761.645833333336</v>
      </c>
      <c r="P59" s="191" t="str">
        <f>(TEXT(I59,"yyyymmdd"))&amp;$T$3&amp;A59&amp;$T$3&amp;B59&amp;$R$3</f>
        <v>20250414-3227-五股四維店(定保)</v>
      </c>
      <c r="Q59" s="140"/>
      <c r="R59" s="140"/>
      <c r="S59" s="140"/>
      <c r="T59" s="140"/>
      <c r="U59" s="257">
        <f>IF(AND(W59&lt;&gt;"", X59&lt;&gt;""), 2, IF(OR(W59&lt;&gt;"", X59&lt;&gt;""), 1, 0))</f>
        <v>1</v>
      </c>
      <c r="V59" s="245" t="str">
        <f>IF(I59="", "未到店",
   IF(M59&lt;&gt;"EDC", "異常",
      IF(OR(AND(Y59="STAR", N59="STAR"), AND(Y59&lt;&gt;"STAR", N59="")), "已完工", "異常")
   )
)</f>
        <v>已完工</v>
      </c>
      <c r="X59" s="5" t="s">
        <v>4230</v>
      </c>
      <c r="Y59" s="5" t="str">
        <f>IF(U59&gt;0,"STAR","")</f>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1745</v>
      </c>
      <c r="H60" s="186" t="str">
        <f>IF(I60&gt;0,(TEXT(I60,"yyyymmdd")&amp;$T$3&amp;A60&amp;$T$3&amp;B60&amp;$R$3),"")</f>
        <v>20250415-3983-三重星光店(定保)</v>
      </c>
      <c r="I60" s="190">
        <v>45762.490972222222</v>
      </c>
      <c r="J60" s="188" cm="1">
        <f t="array" ref="J60">IFERROR(INDEX(IM!$X$2:$X$650, MATCH(1, (IM!$F$2:$F$650=A60) * (ISNUMBER(SEARCH($C$1, IM!$AC$2:$AC$650))), 0)), "")</f>
        <v>45762.490972222222</v>
      </c>
      <c r="K60" s="159">
        <f>COUNTIFS(IM!F:F,A60,IM!AD:AD,"O",IM!X:X,"&gt;="&amp;$A$1,IM!X:X,"&lt;="&amp;$B$1)</f>
        <v>1</v>
      </c>
      <c r="L60" s="227" t="str" cm="1">
        <f t="array" ref="L60">IF(K60&gt;0,IFERROR(HYPERLINK("#'IM'!AC"&amp;MATCH(1,(IM!$F$1:$F$7700=A60)*(ISNUMBER(SEARCH("PMQ2",IM!$AC$1:$AC$7700))),0),"檢核"),"未登錄"),"")</f>
        <v>檢核</v>
      </c>
      <c r="M60" s="229" t="str" cm="1">
        <f t="array" ref="M60">IF(AND(SUMPRODUCT((IM!F2:F680=A60)*(ISNUMBER(SEARCH("EDC", IM!AC2:AC680))))&gt;0), "EDC", "")</f>
        <v>EDC</v>
      </c>
      <c r="N60" s="263" t="str" cm="1">
        <f t="array" ref="N60">IF(AND(SUMPRODUCT((IM!F2:F680=A60)*(ISNUMBER(SEARCH("STAR", IM!AC2:AC680))))&gt;0), "STAR", "")</f>
        <v>STAR</v>
      </c>
      <c r="O60" s="255" cm="1">
        <f t="array" ref="O60">IFERROR(INDEX(IM!$X$2:$X$650, MATCH(1, (IM!$F$2:$F$650=A60) * (ISNUMBER(SEARCH($D$1, IM!$AC$2:$AC$650))), 0)), "")</f>
        <v>45762.490972222222</v>
      </c>
      <c r="P60" s="191" t="str">
        <f>(TEXT(I60,"yyyymmdd"))&amp;$T$3&amp;A60&amp;$T$3&amp;B60&amp;$R$3</f>
        <v>20250415-3983-三重星光店(定保)</v>
      </c>
      <c r="Q60" s="140"/>
      <c r="R60" s="140"/>
      <c r="S60" s="140"/>
      <c r="T60" s="140"/>
      <c r="U60" s="257">
        <f>IF(AND(W60&lt;&gt;"", X60&lt;&gt;""), 2, IF(OR(W60&lt;&gt;"", X60&lt;&gt;""), 1, 0))</f>
        <v>1</v>
      </c>
      <c r="V60" s="245" t="str">
        <f>IF(I60="", "未到店",
   IF(M60&lt;&gt;"EDC", "異常",
      IF(OR(AND(Y60="STAR", N60="STAR"), AND(Y60&lt;&gt;"STAR", N60="")), "已完工", "異常")
   )
)</f>
        <v>已完工</v>
      </c>
      <c r="W60" s="3" t="s">
        <v>4190</v>
      </c>
      <c r="X60" s="5"/>
      <c r="Y60" s="5" t="str">
        <f>IF(U60&gt;0,"STAR","")</f>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1745</v>
      </c>
      <c r="H61" s="186" t="str">
        <f>IF(I61&gt;0,(TEXT(I61,"yyyymmdd")&amp;$T$3&amp;A61&amp;$T$3&amp;B61&amp;$R$3),"")</f>
        <v>20250415-D174-新莊裕民店(定保)</v>
      </c>
      <c r="I61" s="190">
        <v>45762.541666666664</v>
      </c>
      <c r="J61" s="188" cm="1">
        <f t="array" ref="J61">IFERROR(INDEX(IM!$X$2:$X$650, MATCH(1, (IM!$F$2:$F$650=A61) * (ISNUMBER(SEARCH($C$1, IM!$AC$2:$AC$650))), 0)), "")</f>
        <v>45762.541666666664</v>
      </c>
      <c r="K61" s="159">
        <f>COUNTIFS(IM!F:F,A61,IM!AD:AD,"O",IM!X:X,"&gt;="&amp;$A$1,IM!X:X,"&lt;="&amp;$B$1)</f>
        <v>1</v>
      </c>
      <c r="L61" s="227" t="str" cm="1">
        <f t="array" ref="L61">IF(K61&gt;0,IFERROR(HYPERLINK("#'IM'!AC"&amp;MATCH(1,(IM!$F$1:$F$7700=A61)*(ISNUMBER(SEARCH("PMQ2",IM!$AC$1:$AC$7700))),0),"檢核"),"未登錄"),"")</f>
        <v>檢核</v>
      </c>
      <c r="M61" s="229" t="str" cm="1">
        <f t="array" ref="M61">IF(AND(SUMPRODUCT((IM!F2:F657=A61)*(ISNUMBER(SEARCH("EDC", IM!AC2:AC657))))&gt;0), "EDC", "")</f>
        <v>EDC</v>
      </c>
      <c r="N61" s="263" t="str" cm="1">
        <f t="array" ref="N61">IF(AND(SUMPRODUCT((IM!F2:F657=A61)*(ISNUMBER(SEARCH("STAR", IM!AC2:AC657))))&gt;0), "STAR", "")</f>
        <v>STAR</v>
      </c>
      <c r="O61" s="255" cm="1">
        <f t="array" ref="O61">IFERROR(INDEX(IM!$X$2:$X$650, MATCH(1, (IM!$F$2:$F$650=A61) * (ISNUMBER(SEARCH($D$1, IM!$AC$2:$AC$650))), 0)), "")</f>
        <v>45762.541666666664</v>
      </c>
      <c r="P61" s="191" t="str">
        <f>(TEXT(I61,"yyyymmdd"))&amp;$T$3&amp;A61&amp;$T$3&amp;B61&amp;$R$3</f>
        <v>20250415-D174-新莊裕民店(定保)</v>
      </c>
      <c r="Q61" s="140"/>
      <c r="R61" s="140"/>
      <c r="S61" s="140"/>
      <c r="T61" s="140"/>
      <c r="U61" s="257">
        <f>IF(AND(W61&lt;&gt;"", X61&lt;&gt;""), 2, IF(OR(W61&lt;&gt;"", X61&lt;&gt;""), 1, 0))</f>
        <v>1</v>
      </c>
      <c r="V61" s="245" t="str">
        <f>IF(I61="", "未到店",
   IF(M61&lt;&gt;"EDC", "異常",
      IF(OR(AND(Y61="STAR", N61="STAR"), AND(Y61&lt;&gt;"STAR", N61="")), "已完工", "異常")
   )
)</f>
        <v>已完工</v>
      </c>
      <c r="W61" s="3" t="s">
        <v>4156</v>
      </c>
      <c r="X61" s="5"/>
      <c r="Y61" s="5" t="str">
        <f>IF(U61&gt;0,"STAR","")</f>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1745</v>
      </c>
      <c r="H62" s="186" t="str">
        <f>IF(I62&gt;0,(TEXT(I62,"yyyymmdd")&amp;$T$3&amp;A62&amp;$T$3&amp;B62&amp;$R$3),"")</f>
        <v>20250415-4804-三重國隆店(定保)</v>
      </c>
      <c r="I62" s="190">
        <v>45762.557638888888</v>
      </c>
      <c r="J62" s="188" cm="1">
        <f t="array" ref="J62">IFERROR(INDEX(IM!$X$2:$X$650, MATCH(1, (IM!$F$2:$F$650=A62) * (ISNUMBER(SEARCH($C$1, IM!$AC$2:$AC$650))), 0)), "")</f>
        <v>45762.557638888888</v>
      </c>
      <c r="K62" s="159">
        <f>COUNTIFS(IM!F:F,A62,IM!AD:AD,"O",IM!X:X,"&gt;="&amp;$A$1,IM!X:X,"&lt;="&amp;$B$1)</f>
        <v>1</v>
      </c>
      <c r="L62" s="227" t="str" cm="1">
        <f t="array" ref="L62">IF(K62&gt;0,IFERROR(HYPERLINK("#'IM'!AC"&amp;MATCH(1,(IM!$F$1:$F$7700=A62)*(ISNUMBER(SEARCH("PMQ2",IM!$AC$1:$AC$7700))),0),"檢核"),"未登錄"),"")</f>
        <v>檢核</v>
      </c>
      <c r="M62" s="229" t="str" cm="1">
        <f t="array" ref="M62">IF(AND(SUMPRODUCT((IM!F2:F682=A62)*(ISNUMBER(SEARCH("EDC", IM!AC2:AC682))))&gt;0), "EDC", "")</f>
        <v>EDC</v>
      </c>
      <c r="N62" s="263" t="str" cm="1">
        <f t="array" ref="N62">IF(AND(SUMPRODUCT((IM!F2:F682=A62)*(ISNUMBER(SEARCH("STAR", IM!AC2:AC682))))&gt;0), "STAR", "")</f>
        <v>STAR</v>
      </c>
      <c r="O62" s="255" cm="1">
        <f t="array" ref="O62">IFERROR(INDEX(IM!$X$2:$X$650, MATCH(1, (IM!$F$2:$F$650=A62) * (ISNUMBER(SEARCH($D$1, IM!$AC$2:$AC$650))), 0)), "")</f>
        <v>45762.557638888888</v>
      </c>
      <c r="P62" s="191" t="str">
        <f>(TEXT(I62,"yyyymmdd"))&amp;$T$3&amp;A62&amp;$T$3&amp;B62&amp;$R$3</f>
        <v>20250415-4804-三重國隆店(定保)</v>
      </c>
      <c r="Q62" s="140"/>
      <c r="R62" s="140"/>
      <c r="S62" s="140"/>
      <c r="T62" s="140"/>
      <c r="U62" s="257">
        <f>IF(AND(W62&lt;&gt;"", X62&lt;&gt;""), 2, IF(OR(W62&lt;&gt;"", X62&lt;&gt;""), 1, 0))</f>
        <v>2</v>
      </c>
      <c r="V62" s="245" t="str">
        <f>IF(I62="", "未到店",
   IF(M62&lt;&gt;"EDC", "異常",
      IF(OR(AND(Y62="STAR", N62="STAR"), AND(Y62&lt;&gt;"STAR", N62="")), "已完工", "異常")
   )
)</f>
        <v>已完工</v>
      </c>
      <c r="W62" s="3" t="s">
        <v>4193</v>
      </c>
      <c r="X62" s="5" t="s">
        <v>4194</v>
      </c>
      <c r="Y62" s="5" t="str">
        <f>IF(U62&gt;0,"STAR","")</f>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1745</v>
      </c>
      <c r="H63" s="186" t="str">
        <f>IF(I63&gt;0,(TEXT(I63,"yyyymmdd")&amp;$T$3&amp;A63&amp;$T$3&amp;B63&amp;$R$3),"")</f>
        <v>20250415-D148-新莊福營店(定保)</v>
      </c>
      <c r="I63" s="190">
        <v>45762.576388888891</v>
      </c>
      <c r="J63" s="188" cm="1">
        <f t="array" ref="J63">IFERROR(INDEX(IM!$X$2:$X$650, MATCH(1, (IM!$F$2:$F$650=A63) * (ISNUMBER(SEARCH($C$1, IM!$AC$2:$AC$650))), 0)), "")</f>
        <v>45762.576388888891</v>
      </c>
      <c r="K63" s="159">
        <f>COUNTIFS(IM!F:F,A63,IM!AD:AD,"O",IM!X:X,"&gt;="&amp;$A$1,IM!X:X,"&lt;="&amp;$B$1)</f>
        <v>1</v>
      </c>
      <c r="L63" s="227" t="str" cm="1">
        <f t="array" ref="L63">IF(K63&gt;0,IFERROR(HYPERLINK("#'IM'!AC"&amp;MATCH(1,(IM!$F$1:$F$7700=A63)*(ISNUMBER(SEARCH("PMQ2",IM!$AC$1:$AC$7700))),0),"檢核"),"未登錄"),"")</f>
        <v>檢核</v>
      </c>
      <c r="M63" s="229" t="str" cm="1">
        <f t="array" ref="M63">IF(AND(SUMPRODUCT((IM!F2:F679=A63)*(ISNUMBER(SEARCH("EDC", IM!AC2:AC679))))&gt;0), "EDC", "")</f>
        <v>EDC</v>
      </c>
      <c r="N63" s="263" t="str" cm="1">
        <f t="array" ref="N63">IF(AND(SUMPRODUCT((IM!F2:F679=A63)*(ISNUMBER(SEARCH("STAR", IM!AC2:AC679))))&gt;0), "STAR", "")</f>
        <v>STAR</v>
      </c>
      <c r="O63" s="255" cm="1">
        <f t="array" ref="O63">IFERROR(INDEX(IM!$X$2:$X$650, MATCH(1, (IM!$F$2:$F$650=A63) * (ISNUMBER(SEARCH($D$1, IM!$AC$2:$AC$650))), 0)), "")</f>
        <v>45762.576388888891</v>
      </c>
      <c r="P63" s="191" t="str">
        <f>(TEXT(I63,"yyyymmdd"))&amp;$T$3&amp;A63&amp;$T$3&amp;B63&amp;$R$3</f>
        <v>20250415-D148-新莊福營店(定保)</v>
      </c>
      <c r="Q63" s="140"/>
      <c r="R63" s="140"/>
      <c r="S63" s="140"/>
      <c r="T63" s="140"/>
      <c r="U63" s="257">
        <f>IF(AND(W63&lt;&gt;"", X63&lt;&gt;""), 2, IF(OR(W63&lt;&gt;"", X63&lt;&gt;""), 1, 0))</f>
        <v>2</v>
      </c>
      <c r="V63" s="245" t="str">
        <f>IF(I63="", "未到店",
   IF(M63&lt;&gt;"EDC", "異常",
      IF(OR(AND(Y63="STAR", N63="STAR"), AND(Y63&lt;&gt;"STAR", N63="")), "已完工", "異常")
   )
)</f>
        <v>已完工</v>
      </c>
      <c r="W63" s="3" t="s">
        <v>4188</v>
      </c>
      <c r="X63" s="5" t="s">
        <v>4189</v>
      </c>
      <c r="Y63" s="5" t="str">
        <f>IF(U63&gt;0,"STAR","")</f>
        <v>STAR</v>
      </c>
    </row>
    <row r="64" spans="1:25" ht="15.75" customHeight="1">
      <c r="A64" s="179" t="s">
        <v>4044</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1746</v>
      </c>
      <c r="H64" s="186" t="str">
        <f>IF(I64&gt;0,(TEXT(I64,"yyyymmdd")&amp;$T$3&amp;A64&amp;$T$3&amp;B64&amp;$R$3),"")</f>
        <v>20250415-L562-田倉民安店(定保)</v>
      </c>
      <c r="I64" s="190">
        <v>45762.583333333336</v>
      </c>
      <c r="J64" s="188" cm="1">
        <f t="array" ref="J64">IFERROR(INDEX(IM!$X$2:$X$650, MATCH(1, (IM!$F$2:$F$650=A64) * (ISNUMBER(SEARCH($C$1, IM!$AC$2:$AC$650))), 0)), "")</f>
        <v>45762.583333333336</v>
      </c>
      <c r="K64" s="159">
        <f>COUNTIFS(IM!F:F,A64,IM!AD:AD,"O",IM!X:X,"&gt;="&amp;$A$1,IM!X:X,"&lt;="&amp;$B$1)</f>
        <v>1</v>
      </c>
      <c r="L64" s="227" t="str" cm="1">
        <f t="array" ref="L64">IF(K64&gt;0,IFERROR(HYPERLINK("#'IM'!AC"&amp;MATCH(1,(IM!$F$1:$F$7700=A64)*(ISNUMBER(SEARCH("PMQ2",IM!$AC$1:$AC$7700))),0),"檢核"),"未登錄"),"")</f>
        <v>檢核</v>
      </c>
      <c r="M64" s="229" t="str" cm="1">
        <f t="array" ref="M64">IF(AND(SUMPRODUCT((IM!F2:F678=A64)*(ISNUMBER(SEARCH("EDC", IM!AC2:AC678))))&gt;0), "EDC", "")</f>
        <v/>
      </c>
      <c r="N64" s="263" t="str" cm="1">
        <f t="array" ref="N64">IF(AND(SUMPRODUCT((IM!F2:F678=A64)*(ISNUMBER(SEARCH("STAR", IM!AC2:AC678))))&gt;0), "STAR", "")</f>
        <v/>
      </c>
      <c r="O64" s="255" t="str" cm="1">
        <f t="array" ref="O64">IFERROR(INDEX(IM!$X$2:$X$650, MATCH(1, (IM!$F$2:$F$650=A64) * (ISNUMBER(SEARCH($D$1, IM!$AC$2:$AC$650))), 0)), "")</f>
        <v/>
      </c>
      <c r="P64" s="191" t="str">
        <f>(TEXT(I64,"yyyymmdd"))&amp;$T$3&amp;A64&amp;$T$3&amp;B64&amp;$R$3</f>
        <v>20250415-L562-田倉民安店(定保)</v>
      </c>
      <c r="Q64" s="144"/>
      <c r="R64" s="140"/>
      <c r="S64" s="140"/>
      <c r="T64" s="140"/>
      <c r="U64" s="257">
        <f>IF(AND(W64&lt;&gt;"", X64&lt;&gt;""), 2, IF(OR(W64&lt;&gt;"", X64&lt;&gt;""), 1, 0))</f>
        <v>0</v>
      </c>
      <c r="V64" s="245" t="str">
        <f>IF(I64="", "未到店",
   IF(M64&lt;&gt;"EDC", "異常",
      IF(OR(AND(Y64="STAR", N64="STAR"), AND(Y64&lt;&gt;"STAR", N64="")), "已完工", "異常")
   )
)</f>
        <v>異常</v>
      </c>
      <c r="X64" s="5"/>
      <c r="Y64" s="5" t="str">
        <f>IF(U64&gt;0,"STAR","")</f>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1745</v>
      </c>
      <c r="H65" s="186" t="str">
        <f>IF(I65&gt;0,(TEXT(I65,"yyyymmdd")&amp;$T$3&amp;A65&amp;$T$3&amp;B65&amp;$R$3),"")</f>
        <v>20250415-4046-板橋福康店(定保)</v>
      </c>
      <c r="I65" s="190">
        <v>45762.621527777781</v>
      </c>
      <c r="J65" s="188" cm="1">
        <f t="array" ref="J65">IFERROR(INDEX(IM!$X$2:$X$650, MATCH(1, (IM!$F$2:$F$650=A65) * (ISNUMBER(SEARCH($C$1, IM!$AC$2:$AC$650))), 0)), "")</f>
        <v>45762.621527777781</v>
      </c>
      <c r="K65" s="159">
        <f>COUNTIFS(IM!F:F,A65,IM!AD:AD,"O",IM!X:X,"&gt;="&amp;$A$1,IM!X:X,"&lt;="&amp;$B$1)</f>
        <v>1</v>
      </c>
      <c r="L65" s="227" t="str" cm="1">
        <f t="array" ref="L65">IF(K65&gt;0,IFERROR(HYPERLINK("#'IM'!AC"&amp;MATCH(1,(IM!$F$1:$F$7700=A65)*(ISNUMBER(SEARCH("PMQ2",IM!$AC$1:$AC$7700))),0),"檢核"),"未登錄"),"")</f>
        <v>檢核</v>
      </c>
      <c r="M65" s="229" t="str" cm="1">
        <f t="array" ref="M65">IF(AND(SUMPRODUCT((IM!F2:F830=A65)*(ISNUMBER(SEARCH("EDC", IM!AC2:AC830))))&gt;0), "EDC", "")</f>
        <v>EDC</v>
      </c>
      <c r="N65" s="263" t="str" cm="1">
        <f t="array" ref="N65">IF(AND(SUMPRODUCT((IM!F2:F830=A65)*(ISNUMBER(SEARCH("STAR", IM!AC2:AC830))))&gt;0), "STAR", "")</f>
        <v>STAR</v>
      </c>
      <c r="O65" s="255" cm="1">
        <f t="array" ref="O65">IFERROR(INDEX(IM!$X$2:$X$650, MATCH(1, (IM!$F$2:$F$650=A65) * (ISNUMBER(SEARCH($D$1, IM!$AC$2:$AC$650))), 0)), "")</f>
        <v>45762.621527777781</v>
      </c>
      <c r="P65" s="191" t="str">
        <f>(TEXT(I65,"yyyymmdd"))&amp;$T$3&amp;A65&amp;$T$3&amp;B65&amp;$R$3</f>
        <v>20250415-4046-板橋福康店(定保)</v>
      </c>
      <c r="Q65" s="140"/>
      <c r="R65" s="140"/>
      <c r="S65" s="140"/>
      <c r="T65" s="140"/>
      <c r="U65" s="257">
        <f>IF(AND(W65&lt;&gt;"", X65&lt;&gt;""), 2, IF(OR(W65&lt;&gt;"", X65&lt;&gt;""), 1, 0))</f>
        <v>2</v>
      </c>
      <c r="V65" s="245" t="str">
        <f>IF(I65="", "未到店",
   IF(M65&lt;&gt;"EDC", "異常",
      IF(OR(AND(Y65="STAR", N65="STAR"), AND(Y65&lt;&gt;"STAR", N65="")), "已完工", "異常")
   )
)</f>
        <v>已完工</v>
      </c>
      <c r="W65" s="3" t="s">
        <v>4381</v>
      </c>
      <c r="X65" s="5" t="s">
        <v>4382</v>
      </c>
      <c r="Y65" s="5" t="str">
        <f>IF(U65&gt;0,"STAR","")</f>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1745</v>
      </c>
      <c r="H66" s="186" t="str">
        <f>IF(I66&gt;0,(TEXT(I66,"yyyymmdd")&amp;$T$3&amp;A66&amp;$T$3&amp;B66&amp;$R$3),"")</f>
        <v>20250415-4184-三重今大店(定保)</v>
      </c>
      <c r="I66" s="190">
        <v>45762.629166666666</v>
      </c>
      <c r="J66" s="188" cm="1">
        <f t="array" ref="J66">IFERROR(INDEX(IM!$X$2:$X$650, MATCH(1, (IM!$F$2:$F$650=A66) * (ISNUMBER(SEARCH($C$1, IM!$AC$2:$AC$650))), 0)), "")</f>
        <v>45762.629166666666</v>
      </c>
      <c r="K66" s="159">
        <f>COUNTIFS(IM!F:F,A66,IM!AD:AD,"O",IM!X:X,"&gt;="&amp;$A$1,IM!X:X,"&lt;="&amp;$B$1)</f>
        <v>1</v>
      </c>
      <c r="L66" s="227" t="str" cm="1">
        <f t="array" ref="L66">IF(K66&gt;0,IFERROR(HYPERLINK("#'IM'!AC"&amp;MATCH(1,(IM!$F$1:$F$7700=A66)*(ISNUMBER(SEARCH("PMQ2",IM!$AC$1:$AC$7700))),0),"檢核"),"未登錄"),"")</f>
        <v>檢核</v>
      </c>
      <c r="M66" s="229" t="str" cm="1">
        <f t="array" ref="M66">IF(AND(SUMPRODUCT((IM!F2:F683=A66)*(ISNUMBER(SEARCH("EDC", IM!AC2:AC683))))&gt;0), "EDC", "")</f>
        <v>EDC</v>
      </c>
      <c r="N66" s="263" t="str" cm="1">
        <f t="array" ref="N66">IF(AND(SUMPRODUCT((IM!F2:F683=A66)*(ISNUMBER(SEARCH("STAR", IM!AC2:AC683))))&gt;0), "STAR", "")</f>
        <v>STAR</v>
      </c>
      <c r="O66" s="255" cm="1">
        <f t="array" ref="O66">IFERROR(INDEX(IM!$X$2:$X$650, MATCH(1, (IM!$F$2:$F$650=A66) * (ISNUMBER(SEARCH($D$1, IM!$AC$2:$AC$650))), 0)), "")</f>
        <v>45762.629166666666</v>
      </c>
      <c r="P66" s="191" t="str">
        <f>(TEXT(I66,"yyyymmdd"))&amp;$T$3&amp;A66&amp;$T$3&amp;B66&amp;$R$3</f>
        <v>20250415-4184-三重今大店(定保)</v>
      </c>
      <c r="Q66" s="140"/>
      <c r="R66" s="140"/>
      <c r="S66" s="140"/>
      <c r="T66" s="140"/>
      <c r="U66" s="257">
        <f>IF(AND(W66&lt;&gt;"", X66&lt;&gt;""), 2, IF(OR(W66&lt;&gt;"", X66&lt;&gt;""), 1, 0))</f>
        <v>1</v>
      </c>
      <c r="V66" s="245" t="str">
        <f>IF(I66="", "未到店",
   IF(M66&lt;&gt;"EDC", "異常",
      IF(OR(AND(Y66="STAR", N66="STAR"), AND(Y66&lt;&gt;"STAR", N66="")), "已完工", "異常")
   )
)</f>
        <v>已完工</v>
      </c>
      <c r="W66" s="3" t="s">
        <v>4195</v>
      </c>
      <c r="X66" s="5"/>
      <c r="Y66" s="5" t="str">
        <f>IF(U66&gt;0,"STAR","")</f>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1746</v>
      </c>
      <c r="H67" s="186" t="str">
        <f>IF(I67&gt;0,(TEXT(I67,"yyyymmdd")&amp;$T$3&amp;A67&amp;$T$3&amp;B67&amp;$R$3),"")</f>
        <v>20250415-L535-田倉新樹店(定保)</v>
      </c>
      <c r="I67" s="190">
        <v>45762.65625</v>
      </c>
      <c r="J67" s="188" cm="1">
        <f t="array" ref="J67">IFERROR(INDEX(IM!$X$2:$X$650, MATCH(1, (IM!$F$2:$F$650=A67) * (ISNUMBER(SEARCH($C$1, IM!$AC$2:$AC$650))), 0)), "")</f>
        <v>45762.65625</v>
      </c>
      <c r="K67" s="159">
        <f>COUNTIFS(IM!F:F,A67,IM!AD:AD,"O",IM!X:X,"&gt;="&amp;$A$1,IM!X:X,"&lt;="&amp;$B$1)</f>
        <v>1</v>
      </c>
      <c r="L67" s="227" t="str" cm="1">
        <f t="array" ref="L67">IF(K67&gt;0,IFERROR(HYPERLINK("#'IM'!AC"&amp;MATCH(1,(IM!$F$1:$F$7700=A67)*(ISNUMBER(SEARCH("PMQ2",IM!$AC$1:$AC$7700))),0),"檢核"),"未登錄"),"")</f>
        <v>檢核</v>
      </c>
      <c r="M67" s="229" t="str" cm="1">
        <f t="array" ref="M67">IF(AND(SUMPRODUCT((IM!F2:F741=A67)*(ISNUMBER(SEARCH("EDC", IM!AC2:AC741))))&gt;0), "EDC", "")</f>
        <v/>
      </c>
      <c r="N67" s="263" t="str" cm="1">
        <f t="array" ref="N67">IF(AND(SUMPRODUCT((IM!F2:F741=A67)*(ISNUMBER(SEARCH("STAR", IM!AC2:AC741))))&gt;0), "STAR", "")</f>
        <v>STAR</v>
      </c>
      <c r="O67" s="255" cm="1">
        <f t="array" ref="O67">IFERROR(INDEX(IM!$X$2:$X$650, MATCH(1, (IM!$F$2:$F$650=A67) * (ISNUMBER(SEARCH($D$1, IM!$AC$2:$AC$650))), 0)), "")</f>
        <v>45762.65625</v>
      </c>
      <c r="P67" s="191" t="str">
        <f>(TEXT(I67,"yyyymmdd"))&amp;$T$3&amp;A67&amp;$T$3&amp;B67&amp;$R$3</f>
        <v>20250415-L535-田倉新樹店(定保)</v>
      </c>
      <c r="Q67" s="140"/>
      <c r="R67" s="140"/>
      <c r="S67" s="140"/>
      <c r="T67" s="140"/>
      <c r="U67" s="257">
        <f>IF(AND(W67&lt;&gt;"", X67&lt;&gt;""), 2, IF(OR(W67&lt;&gt;"", X67&lt;&gt;""), 1, 0))</f>
        <v>1</v>
      </c>
      <c r="V67" s="245" t="str">
        <f>IF(I67="", "未到店",
   IF(M67&lt;&gt;"EDC", "異常",
      IF(OR(AND(Y67="STAR", N67="STAR"), AND(Y67&lt;&gt;"STAR", N67="")), "已完工", "異常")
   )
)</f>
        <v>異常</v>
      </c>
      <c r="W67" s="3" t="s">
        <v>4263</v>
      </c>
      <c r="X67" s="5"/>
      <c r="Y67" s="5" t="str">
        <f>IF(U67&gt;0,"STAR","")</f>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1745</v>
      </c>
      <c r="H68" s="186" t="str">
        <f>IF(I68&gt;0,(TEXT(I68,"yyyymmdd")&amp;$T$3&amp;A68&amp;$T$3&amp;B68&amp;$R$3),"")</f>
        <v>20250416-4917-板橋翠華店(定保)</v>
      </c>
      <c r="I68" s="190">
        <v>45763.510416666664</v>
      </c>
      <c r="J68" s="188" cm="1">
        <f t="array" ref="J68">IFERROR(INDEX(IM!$X$2:$X$650, MATCH(1, (IM!$F$2:$F$650=A68) * (ISNUMBER(SEARCH($C$1, IM!$AC$2:$AC$650))), 0)), "")</f>
        <v>45763.510416666664</v>
      </c>
      <c r="K68" s="159">
        <f>COUNTIFS(IM!F:F,A68,IM!AD:AD,"O",IM!X:X,"&gt;="&amp;$A$1,IM!X:X,"&lt;="&amp;$B$1)</f>
        <v>1</v>
      </c>
      <c r="L68" s="227" t="str" cm="1">
        <f t="array" ref="L68">IF(K68&gt;0,IFERROR(HYPERLINK("#'IM'!AC"&amp;MATCH(1,(IM!$F$1:$F$7700=A68)*(ISNUMBER(SEARCH("PMQ2",IM!$AC$1:$AC$7700))),0),"檢核"),"未登錄"),"")</f>
        <v>檢核</v>
      </c>
      <c r="M68" s="229" t="str" cm="1">
        <f t="array" ref="M68">IF(AND(SUMPRODUCT((IM!F2:F843=A68)*(ISNUMBER(SEARCH("EDC", IM!AC2:AC843))))&gt;0), "EDC", "")</f>
        <v>EDC</v>
      </c>
      <c r="N68" s="263" t="str" cm="1">
        <f t="array" ref="N68">IF(AND(SUMPRODUCT((IM!F2:F843=A68)*(ISNUMBER(SEARCH("STAR", IM!AC2:AC843))))&gt;0), "STAR", "")</f>
        <v>STAR</v>
      </c>
      <c r="O68" s="255" cm="1">
        <f t="array" ref="O68">IFERROR(INDEX(IM!$X$2:$X$650, MATCH(1, (IM!$F$2:$F$650=A68) * (ISNUMBER(SEARCH($D$1, IM!$AC$2:$AC$650))), 0)), "")</f>
        <v>45763.510416666664</v>
      </c>
      <c r="P68" s="191" t="str">
        <f>(TEXT(I68,"yyyymmdd"))&amp;$T$3&amp;A68&amp;$T$3&amp;B68&amp;$R$3</f>
        <v>20250416-4917-板橋翠華店(定保)</v>
      </c>
      <c r="Q68" s="140"/>
      <c r="R68" s="140"/>
      <c r="S68" s="140"/>
      <c r="T68" s="140"/>
      <c r="U68" s="257">
        <f>IF(AND(W68&lt;&gt;"", X68&lt;&gt;""), 2, IF(OR(W68&lt;&gt;"", X68&lt;&gt;""), 1, 0))</f>
        <v>1</v>
      </c>
      <c r="V68" s="245" t="str">
        <f>IF(I68="", "未到店",
   IF(M68&lt;&gt;"EDC", "異常",
      IF(OR(AND(Y68="STAR", N68="STAR"), AND(Y68&lt;&gt;"STAR", N68="")), "已完工", "異常")
   )
)</f>
        <v>已完工</v>
      </c>
      <c r="W68" s="267"/>
      <c r="X68" s="268" t="s">
        <v>4373</v>
      </c>
      <c r="Y68" s="5" t="str">
        <f>IF(U68&gt;0,"STAR","")</f>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1745</v>
      </c>
      <c r="H69" s="186" t="str">
        <f>IF(I69&gt;0,(TEXT(I69,"yyyymmdd")&amp;$T$3&amp;A69&amp;$T$3&amp;B69&amp;$R$3),"")</f>
        <v>20250416-4539-三重自信店(定保)</v>
      </c>
      <c r="I69" s="190">
        <v>45763.635416666664</v>
      </c>
      <c r="J69" s="188" cm="1">
        <f t="array" ref="J69">IFERROR(INDEX(IM!$X$2:$X$650, MATCH(1, (IM!$F$2:$F$650=A69) * (ISNUMBER(SEARCH($C$1, IM!$AC$2:$AC$650))), 0)), "")</f>
        <v>45763.635416666664</v>
      </c>
      <c r="K69" s="159">
        <f>COUNTIFS(IM!F:F,A69,IM!AD:AD,"O",IM!X:X,"&gt;="&amp;$A$1,IM!X:X,"&lt;="&amp;$B$1)</f>
        <v>1</v>
      </c>
      <c r="L69" s="227" t="str" cm="1">
        <f t="array" ref="L69">IF(K69&gt;0,IFERROR(HYPERLINK("#'IM'!AC"&amp;MATCH(1,(IM!$F$1:$F$7700=A69)*(ISNUMBER(SEARCH("PMQ2",IM!$AC$1:$AC$7700))),0),"檢核"),"未登錄"),"")</f>
        <v>檢核</v>
      </c>
      <c r="M69" s="229" t="str" cm="1">
        <f t="array" ref="M69">IF(AND(SUMPRODUCT((IM!F2:F686=A69)*(ISNUMBER(SEARCH("EDC", IM!AC2:AC686))))&gt;0), "EDC", "")</f>
        <v>EDC</v>
      </c>
      <c r="N69" s="263" t="str" cm="1">
        <f t="array" ref="N69">IF(AND(SUMPRODUCT((IM!F2:F686=A69)*(ISNUMBER(SEARCH("STAR", IM!AC2:AC686))))&gt;0), "STAR", "")</f>
        <v>STAR</v>
      </c>
      <c r="O69" s="255" cm="1">
        <f t="array" ref="O69">IFERROR(INDEX(IM!$X$2:$X$650, MATCH(1, (IM!$F$2:$F$650=A69) * (ISNUMBER(SEARCH($D$1, IM!$AC$2:$AC$650))), 0)), "")</f>
        <v>45763.635416666664</v>
      </c>
      <c r="P69" s="191" t="str">
        <f>(TEXT(I69,"yyyymmdd"))&amp;$T$3&amp;A69&amp;$T$3&amp;B69&amp;$R$3</f>
        <v>20250416-4539-三重自信店(定保)</v>
      </c>
      <c r="Q69" s="140"/>
      <c r="R69" s="140"/>
      <c r="S69" s="140"/>
      <c r="T69" s="140"/>
      <c r="U69" s="257">
        <f>IF(AND(W69&lt;&gt;"", X69&lt;&gt;""), 2, IF(OR(W69&lt;&gt;"", X69&lt;&gt;""), 1, 0))</f>
        <v>2</v>
      </c>
      <c r="V69" s="245" t="str">
        <f>IF(I69="", "未到店",
   IF(M69&lt;&gt;"EDC", "異常",
      IF(OR(AND(Y69="STAR", N69="STAR"), AND(Y69&lt;&gt;"STAR", N69="")), "已完工", "異常")
   )
)</f>
        <v>已完工</v>
      </c>
      <c r="W69" s="3" t="s">
        <v>4199</v>
      </c>
      <c r="X69" s="5" t="s">
        <v>4200</v>
      </c>
      <c r="Y69" s="5" t="str">
        <f>IF(U69&gt;0,"STAR","")</f>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1745</v>
      </c>
      <c r="H70" s="186" t="str">
        <f>IF(I70&gt;0,(TEXT(I70,"yyyymmdd")&amp;$T$3&amp;A70&amp;$T$3&amp;B70&amp;$R$3),"")</f>
        <v>20250416-2543-三重大仁店(定保)</v>
      </c>
      <c r="I70" s="190">
        <v>45763.681250000001</v>
      </c>
      <c r="J70" s="188" cm="1">
        <f t="array" ref="J70">IFERROR(INDEX(IM!$X$2:$X$650, MATCH(1, (IM!$F$2:$F$650=A70) * (ISNUMBER(SEARCH($C$1, IM!$AC$2:$AC$650))), 0)), "")</f>
        <v>45763.681250000001</v>
      </c>
      <c r="K70" s="159">
        <f>COUNTIFS(IM!F:F,A70,IM!AD:AD,"O",IM!X:X,"&gt;="&amp;$A$1,IM!X:X,"&lt;="&amp;$B$1)</f>
        <v>1</v>
      </c>
      <c r="L70" s="227" t="str" cm="1">
        <f t="array" ref="L70">IF(K70&gt;0,IFERROR(HYPERLINK("#'IM'!AC"&amp;MATCH(1,(IM!$F$1:$F$7700=A70)*(ISNUMBER(SEARCH("PMQ2",IM!$AC$1:$AC$7700))),0),"檢核"),"未登錄"),"")</f>
        <v>檢核</v>
      </c>
      <c r="M70" s="229" t="str" cm="1">
        <f t="array" ref="M70">IF(AND(SUMPRODUCT((IM!F2:F684=A70)*(ISNUMBER(SEARCH("EDC", IM!AC2:AC684))))&gt;0), "EDC", "")</f>
        <v>EDC</v>
      </c>
      <c r="N70" s="263" t="str" cm="1">
        <f t="array" ref="N70">IF(AND(SUMPRODUCT((IM!F2:F684=A70)*(ISNUMBER(SEARCH("STAR", IM!AC2:AC684))))&gt;0), "STAR", "")</f>
        <v>STAR</v>
      </c>
      <c r="O70" s="255" cm="1">
        <f t="array" ref="O70">IFERROR(INDEX(IM!$X$2:$X$650, MATCH(1, (IM!$F$2:$F$650=A70) * (ISNUMBER(SEARCH($D$1, IM!$AC$2:$AC$650))), 0)), "")</f>
        <v>45763.681250000001</v>
      </c>
      <c r="P70" s="191" t="str">
        <f>(TEXT(I70,"yyyymmdd"))&amp;$T$3&amp;A70&amp;$T$3&amp;B70&amp;$R$3</f>
        <v>20250416-2543-三重大仁店(定保)</v>
      </c>
      <c r="Q70" s="140"/>
      <c r="R70" s="140"/>
      <c r="S70" s="140"/>
      <c r="T70" s="140"/>
      <c r="U70" s="257">
        <f>IF(AND(W70&lt;&gt;"", X70&lt;&gt;""), 2, IF(OR(W70&lt;&gt;"", X70&lt;&gt;""), 1, 0))</f>
        <v>2</v>
      </c>
      <c r="V70" s="245" t="str">
        <f>IF(I70="", "未到店",
   IF(M70&lt;&gt;"EDC", "異常",
      IF(OR(AND(Y70="STAR", N70="STAR"), AND(Y70&lt;&gt;"STAR", N70="")), "已完工", "異常")
   )
)</f>
        <v>已完工</v>
      </c>
      <c r="W70" s="3" t="s">
        <v>4196</v>
      </c>
      <c r="X70" s="5" t="s">
        <v>4197</v>
      </c>
      <c r="Y70" s="5" t="str">
        <f>IF(U70&gt;0,"STAR","")</f>
        <v>STAR</v>
      </c>
    </row>
    <row r="71" spans="1:25" ht="15.75" customHeight="1">
      <c r="A71" s="179">
        <v>4083</v>
      </c>
      <c r="B71" s="180" t="str">
        <f>VLOOKUP(A71,'0919門市清單主檔'!B:C,2,FALSE)</f>
        <v>三重中央南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1745</v>
      </c>
      <c r="H71" s="186" t="str">
        <f>IF(I71&gt;0,(TEXT(I71,"yyyymmdd")&amp;$T$3&amp;A71&amp;$T$3&amp;B71&amp;$R$3),"")</f>
        <v>20250417-4083-三重中央南(定保)</v>
      </c>
      <c r="I71" s="190">
        <v>45764.495833333334</v>
      </c>
      <c r="J71" s="188" cm="1">
        <f t="array" ref="J71">IFERROR(INDEX(IM!$X$2:$X$650, MATCH(1, (IM!$F$2:$F$650=A71) * (ISNUMBER(SEARCH($C$1, IM!$AC$2:$AC$650))), 0)), "")</f>
        <v>45764.495833333334</v>
      </c>
      <c r="K71" s="159">
        <f>COUNTIFS(IM!F:F,A71,IM!AD:AD,"O",IM!X:X,"&gt;="&amp;$A$1,IM!X:X,"&lt;="&amp;$B$1)</f>
        <v>1</v>
      </c>
      <c r="L71" s="227" t="str" cm="1">
        <f t="array" ref="L71">IF(K71&gt;0,IFERROR(HYPERLINK("#'IM'!AC"&amp;MATCH(1,(IM!$F$1:$F$7700=A71)*(ISNUMBER(SEARCH("PMQ2",IM!$AC$1:$AC$7700))),0),"檢核"),"未登錄"),"")</f>
        <v>檢核</v>
      </c>
      <c r="M71" s="229" t="str" cm="1">
        <f t="array" ref="M71">IF(AND(SUMPRODUCT((IM!F2:F740=A71)*(ISNUMBER(SEARCH("EDC", IM!AC2:AC740))))&gt;0), "EDC", "")</f>
        <v>EDC</v>
      </c>
      <c r="N71" s="263" t="str" cm="1">
        <f t="array" ref="N71">IF(AND(SUMPRODUCT((IM!F2:F740=A71)*(ISNUMBER(SEARCH("STAR", IM!AC2:AC740))))&gt;0), "STAR", "")</f>
        <v>STAR</v>
      </c>
      <c r="O71" s="255" cm="1">
        <f t="array" ref="O71">IFERROR(INDEX(IM!$X$2:$X$650, MATCH(1, (IM!$F$2:$F$650=A71) * (ISNUMBER(SEARCH($D$1, IM!$AC$2:$AC$650))), 0)), "")</f>
        <v>45764.495833333334</v>
      </c>
      <c r="P71" s="191" t="str">
        <f>(TEXT(I71,"yyyymmdd"))&amp;$T$3&amp;A71&amp;$T$3&amp;B71&amp;$R$3</f>
        <v>20250417-4083-三重中央南(定保)</v>
      </c>
      <c r="Q71" s="140"/>
      <c r="R71" s="140"/>
      <c r="S71" s="140"/>
      <c r="T71" s="140"/>
      <c r="U71" s="257">
        <f>IF(AND(W71&lt;&gt;"", X71&lt;&gt;""), 2, IF(OR(W71&lt;&gt;"", X71&lt;&gt;""), 1, 0))</f>
        <v>2</v>
      </c>
      <c r="V71" s="245" t="str">
        <f>IF(I71="", "未到店",
   IF(M71&lt;&gt;"EDC", "異常",
      IF(OR(AND(Y71="STAR", N71="STAR"), AND(Y71&lt;&gt;"STAR", N71="")), "已完工", "異常")
   )
)</f>
        <v>已完工</v>
      </c>
      <c r="W71" s="3" t="s">
        <v>4261</v>
      </c>
      <c r="X71" s="5" t="s">
        <v>4262</v>
      </c>
      <c r="Y71" s="5" t="str">
        <f>IF(U71&gt;0,"STAR","")</f>
        <v>STAR</v>
      </c>
    </row>
    <row r="72" spans="1:25" ht="15.75" customHeight="1">
      <c r="A72" s="179">
        <v>2935</v>
      </c>
      <c r="B72" s="180" t="str">
        <f>VLOOKUP(A72,'0919門市清單主檔'!B:C,2,FALSE)</f>
        <v>三重夜市口</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1745</v>
      </c>
      <c r="H72" s="186" t="str">
        <f>IF(I72&gt;0,(TEXT(I72,"yyyymmdd")&amp;$T$3&amp;A72&amp;$T$3&amp;B72&amp;$R$3),"")</f>
        <v>20250417-2935-三重夜市口(定保)</v>
      </c>
      <c r="I72" s="190">
        <v>45764.577777777777</v>
      </c>
      <c r="J72" s="188" cm="1">
        <f t="array" ref="J72">IFERROR(INDEX(IM!$X$2:$X$650, MATCH(1, (IM!$F$2:$F$650=A72) * (ISNUMBER(SEARCH($C$1, IM!$AC$2:$AC$650))), 0)), "")</f>
        <v>45764.577777777777</v>
      </c>
      <c r="K72" s="159">
        <f>COUNTIFS(IM!F:F,A72,IM!AD:AD,"O",IM!X:X,"&gt;="&amp;$A$1,IM!X:X,"&lt;="&amp;$B$1)</f>
        <v>1</v>
      </c>
      <c r="L72" s="227" t="str" cm="1">
        <f t="array" ref="L72">IF(K72&gt;0,IFERROR(HYPERLINK("#'IM'!AC"&amp;MATCH(1,(IM!$F$1:$F$7700=A72)*(ISNUMBER(SEARCH("PMQ2",IM!$AC$1:$AC$7700))),0),"檢核"),"未登錄"),"")</f>
        <v>檢核</v>
      </c>
      <c r="M72" s="229" t="str" cm="1">
        <f t="array" ref="M72">IF(AND(SUMPRODUCT((IM!F2:F755=A72)*(ISNUMBER(SEARCH("EDC", IM!AC2:AC755))))&gt;0), "EDC", "")</f>
        <v>EDC</v>
      </c>
      <c r="N72" s="263" t="str" cm="1">
        <f t="array" ref="N72">IF(AND(SUMPRODUCT((IM!F2:F755=A72)*(ISNUMBER(SEARCH("STAR", IM!AC2:AC755))))&gt;0), "STAR", "")</f>
        <v>STAR</v>
      </c>
      <c r="O72" s="255" cm="1">
        <f t="array" ref="O72">IFERROR(INDEX(IM!$X$2:$X$650, MATCH(1, (IM!$F$2:$F$650=A72) * (ISNUMBER(SEARCH($D$1, IM!$AC$2:$AC$650))), 0)), "")</f>
        <v>45764.577777777777</v>
      </c>
      <c r="P72" s="191" t="str">
        <f>(TEXT(I72,"yyyymmdd"))&amp;$T$3&amp;A72&amp;$T$3&amp;B72&amp;$R$3</f>
        <v>20250417-2935-三重夜市口(定保)</v>
      </c>
      <c r="Q72" s="140"/>
      <c r="R72" s="140"/>
      <c r="S72" s="140"/>
      <c r="T72" s="140"/>
      <c r="U72" s="257">
        <f>IF(AND(W72&lt;&gt;"", X72&lt;&gt;""), 2, IF(OR(W72&lt;&gt;"", X72&lt;&gt;""), 1, 0))</f>
        <v>2</v>
      </c>
      <c r="V72" s="245" t="str">
        <f>IF(I72="", "未到店",
   IF(M72&lt;&gt;"EDC", "異常",
      IF(OR(AND(Y72="STAR", N72="STAR"), AND(Y72&lt;&gt;"STAR", N72="")), "已完工", "異常")
   )
)</f>
        <v>已完工</v>
      </c>
      <c r="W72" s="3" t="s">
        <v>4282</v>
      </c>
      <c r="X72" s="5" t="s">
        <v>4283</v>
      </c>
      <c r="Y72" s="5" t="str">
        <f>IF(U72&gt;0,"STAR","")</f>
        <v>STAR</v>
      </c>
    </row>
    <row r="73" spans="1:25" ht="15.75" customHeight="1">
      <c r="A73" s="179">
        <v>2619</v>
      </c>
      <c r="B73" s="180" t="str">
        <f>VLOOKUP(A73,'0919門市清單主檔'!B:C,2,FALSE)</f>
        <v>三重大榮店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1745</v>
      </c>
      <c r="H73" s="186" t="str">
        <f>IF(I73&gt;0,(TEXT(I73,"yyyymmdd")&amp;$T$3&amp;A73&amp;$T$3&amp;B73&amp;$R$3),"")</f>
        <v>20250418-2619-三重大榮店(定保)</v>
      </c>
      <c r="I73" s="190">
        <v>45765.463888888888</v>
      </c>
      <c r="J73" s="188" cm="1">
        <f t="array" ref="J73">IFERROR(INDEX(IM!$X$2:$X$650, MATCH(1, (IM!$F$2:$F$650=A73) * (ISNUMBER(SEARCH($C$1, IM!$AC$2:$AC$650))), 0)), "")</f>
        <v>45765.463888888888</v>
      </c>
      <c r="K73" s="159">
        <f>COUNTIFS(IM!F:F,A73,IM!AD:AD,"O",IM!X:X,"&gt;="&amp;$A$1,IM!X:X,"&lt;="&amp;$B$1)</f>
        <v>1</v>
      </c>
      <c r="L73" s="227" t="str" cm="1">
        <f t="array" ref="L73">IF(K73&gt;0,IFERROR(HYPERLINK("#'IM'!AC"&amp;MATCH(1,(IM!$F$1:$F$7700=A73)*(ISNUMBER(SEARCH("PMQ2",IM!$AC$1:$AC$7700))),0),"檢核"),"未登錄"),"")</f>
        <v>檢核</v>
      </c>
      <c r="M73" s="229" t="str" cm="1">
        <f t="array" ref="M73">IF(AND(SUMPRODUCT((IM!F2:F692=A73)*(ISNUMBER(SEARCH("EDC", IM!AC2:AC692))))&gt;0), "EDC", "")</f>
        <v>EDC</v>
      </c>
      <c r="N73" s="263" t="str" cm="1">
        <f t="array" ref="N73">IF(AND(SUMPRODUCT((IM!F2:F692=A73)*(ISNUMBER(SEARCH("STAR", IM!AC2:AC692))))&gt;0), "STAR", "")</f>
        <v>STAR</v>
      </c>
      <c r="O73" s="255" cm="1">
        <f t="array" ref="O73">IFERROR(INDEX(IM!$X$2:$X$650, MATCH(1, (IM!$F$2:$F$650=A73) * (ISNUMBER(SEARCH($D$1, IM!$AC$2:$AC$650))), 0)), "")</f>
        <v>45765.463888888888</v>
      </c>
      <c r="P73" s="191" t="str">
        <f>(TEXT(I73,"yyyymmdd"))&amp;$T$3&amp;A73&amp;$T$3&amp;B73&amp;$R$3</f>
        <v>20250418-2619-三重大榮店(定保)</v>
      </c>
      <c r="Q73" s="140"/>
      <c r="R73" s="140"/>
      <c r="S73" s="140"/>
      <c r="T73" s="140"/>
      <c r="U73" s="257">
        <f>IF(AND(W73&lt;&gt;"", X73&lt;&gt;""), 2, IF(OR(W73&lt;&gt;"", X73&lt;&gt;""), 1, 0))</f>
        <v>2</v>
      </c>
      <c r="V73" s="245" t="str">
        <f>IF(I73="", "未到店",
   IF(M73&lt;&gt;"EDC", "異常",
      IF(OR(AND(Y73="STAR", N73="STAR"), AND(Y73&lt;&gt;"STAR", N73="")), "已完工", "異常")
   )
)</f>
        <v>已完工</v>
      </c>
      <c r="W73" s="3" t="s">
        <v>4209</v>
      </c>
      <c r="X73" s="5" t="s">
        <v>4210</v>
      </c>
      <c r="Y73" s="5" t="str">
        <f>IF(U73&gt;0,"STAR","")</f>
        <v>STAR</v>
      </c>
    </row>
    <row r="74" spans="1:25" ht="15.75" customHeight="1">
      <c r="A74" s="179">
        <v>4312</v>
      </c>
      <c r="B74" s="180" t="str">
        <f>VLOOKUP(A74,'0919門市清單主檔'!B:C,2,FALSE)</f>
        <v>三重文化北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1745</v>
      </c>
      <c r="H74" s="186" t="str">
        <f>IF(I74&gt;0,(TEXT(I74,"yyyymmdd")&amp;$T$3&amp;A74&amp;$T$3&amp;B74&amp;$R$3),"")</f>
        <v>20250418-4312-三重文化北(定保)</v>
      </c>
      <c r="I74" s="190">
        <v>45765.504166666666</v>
      </c>
      <c r="J74" s="188" cm="1">
        <f t="array" ref="J74">IFERROR(INDEX(IM!$X$2:$X$650, MATCH(1, (IM!$F$2:$F$650=A74) * (ISNUMBER(SEARCH($C$1, IM!$AC$2:$AC$650))), 0)), "")</f>
        <v>45765.504166666666</v>
      </c>
      <c r="K74" s="159">
        <f>COUNTIFS(IM!F:F,A74,IM!AD:AD,"O",IM!X:X,"&gt;="&amp;$A$1,IM!X:X,"&lt;="&amp;$B$1)</f>
        <v>1</v>
      </c>
      <c r="L74" s="227" t="str" cm="1">
        <f t="array" ref="L74">IF(K74&gt;0,IFERROR(HYPERLINK("#'IM'!AC"&amp;MATCH(1,(IM!$F$1:$F$7700=A74)*(ISNUMBER(SEARCH("PMQ2",IM!$AC$1:$AC$7700))),0),"檢核"),"未登錄"),"")</f>
        <v>檢核</v>
      </c>
      <c r="M74" s="229" t="str" cm="1">
        <f t="array" ref="M74">IF(AND(SUMPRODUCT((IM!F2:F691=A74)*(ISNUMBER(SEARCH("EDC", IM!AC2:AC691))))&gt;0), "EDC", "")</f>
        <v>EDC</v>
      </c>
      <c r="N74" s="263" t="str" cm="1">
        <f t="array" ref="N74">IF(AND(SUMPRODUCT((IM!F2:F691=A74)*(ISNUMBER(SEARCH("STAR", IM!AC2:AC691))))&gt;0), "STAR", "")</f>
        <v>STAR</v>
      </c>
      <c r="O74" s="255" cm="1">
        <f t="array" ref="O74">IFERROR(INDEX(IM!$X$2:$X$650, MATCH(1, (IM!$F$2:$F$650=A74) * (ISNUMBER(SEARCH($D$1, IM!$AC$2:$AC$650))), 0)), "")</f>
        <v>45765.504166666666</v>
      </c>
      <c r="P74" s="191" t="str">
        <f>(TEXT(I74,"yyyymmdd"))&amp;$T$3&amp;A74&amp;$T$3&amp;B74&amp;$R$3</f>
        <v>20250418-4312-三重文化北(定保)</v>
      </c>
      <c r="Q74" s="140"/>
      <c r="R74" s="140"/>
      <c r="S74" s="140"/>
      <c r="T74" s="140"/>
      <c r="U74" s="257">
        <f>IF(AND(W74&lt;&gt;"", X74&lt;&gt;""), 2, IF(OR(W74&lt;&gt;"", X74&lt;&gt;""), 1, 0))</f>
        <v>2</v>
      </c>
      <c r="V74" s="245" t="str">
        <f>IF(I74="", "未到店",
   IF(M74&lt;&gt;"EDC", "異常",
      IF(OR(AND(Y74="STAR", N74="STAR"), AND(Y74&lt;&gt;"STAR", N74="")), "已完工", "異常")
   )
)</f>
        <v>已完工</v>
      </c>
      <c r="W74" s="3" t="s">
        <v>4207</v>
      </c>
      <c r="X74" s="5" t="s">
        <v>4208</v>
      </c>
      <c r="Y74" s="5" t="str">
        <f>IF(U74&gt;0,"STAR","")</f>
        <v>STAR</v>
      </c>
    </row>
    <row r="75" spans="1:25" ht="15.75" customHeight="1">
      <c r="A75" s="179">
        <v>4406</v>
      </c>
      <c r="B75" s="180" t="str">
        <f>VLOOKUP(A75,'0919門市清單主檔'!B:C,2,FALSE)</f>
        <v>板橋稚暉店</v>
      </c>
      <c r="C75" s="181" t="str">
        <f>VLOOKUP($A75,'0919門市清單主檔'!B:V,20,FALSE)</f>
        <v>新北市</v>
      </c>
      <c r="D75" s="182" t="str">
        <f>VLOOKUP($A75,'0919門市清單主檔'!B:V,21,FALSE)</f>
        <v>板橋區</v>
      </c>
      <c r="E75" s="183" t="str">
        <f>VLOOKUP(D75,區域表!A:B,2,FALSE)</f>
        <v>狄澤洋</v>
      </c>
      <c r="F75" s="184" t="str">
        <f>IFERROR(IF(VLOOKUP(A75,門市狀態!A:D,4,FALSE)=0,"",VLOOKUP(A75,門市狀態!A:D,4,FALSE)),"")</f>
        <v/>
      </c>
      <c r="G75" s="185" t="s">
        <v>1745</v>
      </c>
      <c r="H75" s="186" t="str">
        <f>IF(I75&gt;0,(TEXT(I75,"yyyymmdd")&amp;$T$3&amp;A75&amp;$T$3&amp;B75&amp;$R$3),"")</f>
        <v>20250418-4406-板橋稚暉店(定保)</v>
      </c>
      <c r="I75" s="190">
        <v>45765.642361111109</v>
      </c>
      <c r="J75" s="188" cm="1">
        <f t="array" ref="J75">IFERROR(INDEX(IM!$X$2:$X$650, MATCH(1, (IM!$F$2:$F$650=A75) * (ISNUMBER(SEARCH($C$1, IM!$AC$2:$AC$650))), 0)), "")</f>
        <v>45765.642361111109</v>
      </c>
      <c r="K75" s="159">
        <f>COUNTIFS(IM!F:F,A75,IM!AD:AD,"O",IM!X:X,"&gt;="&amp;$A$1,IM!X:X,"&lt;="&amp;$B$1)</f>
        <v>1</v>
      </c>
      <c r="L75" s="227" t="str" cm="1">
        <f t="array" ref="L75">IF(K75&gt;0,IFERROR(HYPERLINK("#'IM'!AC"&amp;MATCH(1,(IM!$F$1:$F$7700=A75)*(ISNUMBER(SEARCH("PMQ2",IM!$AC$1:$AC$7700))),0),"檢核"),"未登錄"),"")</f>
        <v>檢核</v>
      </c>
      <c r="M75" s="229" t="str" cm="1">
        <f t="array" ref="M75">IF(AND(SUMPRODUCT((IM!F2:F722=A75)*(ISNUMBER(SEARCH("EDC", IM!AC2:AC722))))&gt;0), "EDC", "")</f>
        <v>EDC</v>
      </c>
      <c r="N75" s="263" t="str" cm="1">
        <f t="array" ref="N75">IF(AND(SUMPRODUCT((IM!F2:F722=A75)*(ISNUMBER(SEARCH("STAR", IM!AC2:AC722))))&gt;0), "STAR", "")</f>
        <v/>
      </c>
      <c r="O75" s="255" t="str" cm="1">
        <f t="array" ref="O75">IFERROR(INDEX(IM!$X$2:$X$650, MATCH(1, (IM!$F$2:$F$650=A75) * (ISNUMBER(SEARCH($D$1, IM!$AC$2:$AC$650))), 0)), "")</f>
        <v/>
      </c>
      <c r="P75" s="191" t="str">
        <f>(TEXT(I75,"yyyymmdd"))&amp;$T$3&amp;A75&amp;$T$3&amp;B75&amp;$R$3</f>
        <v>20250418-4406-板橋稚暉店(定保)</v>
      </c>
      <c r="Q75" s="140"/>
      <c r="R75" s="140"/>
      <c r="S75" s="140"/>
      <c r="T75" s="140"/>
      <c r="U75" s="257">
        <f>IF(AND(W75&lt;&gt;"", X75&lt;&gt;""), 2, IF(OR(W75&lt;&gt;"", X75&lt;&gt;""), 1, 0))</f>
        <v>0</v>
      </c>
      <c r="V75" s="245" t="str">
        <f>IF(I75="", "未到店",
   IF(M75&lt;&gt;"EDC", "異常",
      IF(OR(AND(Y75="STAR", N75="STAR"), AND(Y75&lt;&gt;"STAR", N75="")), "已完工", "異常")
   )
)</f>
        <v>已完工</v>
      </c>
      <c r="X75" s="5"/>
      <c r="Y75" s="5" t="str">
        <f>IF(U75&gt;0,"STAR","")</f>
        <v/>
      </c>
    </row>
    <row r="76" spans="1:25" ht="15.75" customHeight="1">
      <c r="A76" s="179">
        <v>4025</v>
      </c>
      <c r="B76" s="180" t="str">
        <f>VLOOKUP(A76,'0919門市清單主檔'!B:C,2,FALSE)</f>
        <v>新莊祐信店</v>
      </c>
      <c r="C76" s="181" t="str">
        <f>VLOOKUP($A76,'0919門市清單主檔'!B:V,20,FALSE)</f>
        <v>新北市</v>
      </c>
      <c r="D76" s="182" t="str">
        <f>VLOOKUP($A76,'0919門市清單主檔'!B:V,21,FALSE)</f>
        <v>新莊區</v>
      </c>
      <c r="E76" s="183" t="str">
        <f>VLOOKUP(D76,區域表!A:B,2,FALSE)</f>
        <v>湯家瑋</v>
      </c>
      <c r="F76" s="184" t="str">
        <f>IFERROR(IF(VLOOKUP(A76,門市狀態!A:D,4,FALSE)=0,"",VLOOKUP(A76,門市狀態!A:D,4,FALSE)),"")</f>
        <v/>
      </c>
      <c r="G76" s="185" t="s">
        <v>1745</v>
      </c>
      <c r="H76" s="186" t="str">
        <f>IF(I76&gt;0,(TEXT(I76,"yyyymmdd")&amp;$T$3&amp;A76&amp;$T$3&amp;B76&amp;$R$3),"")</f>
        <v>20250418-4025-新莊祐信店(定保)</v>
      </c>
      <c r="I76" s="190">
        <v>45765.645833333336</v>
      </c>
      <c r="J76" s="188" cm="1">
        <f t="array" ref="J76">IFERROR(INDEX(IM!$X$2:$X$650, MATCH(1, (IM!$F$2:$F$650=A76) * (ISNUMBER(SEARCH($C$1, IM!$AC$2:$AC$650))), 0)), "")</f>
        <v>45765.645833333336</v>
      </c>
      <c r="K76" s="159">
        <f>COUNTIFS(IM!F:F,A76,IM!AD:AD,"O",IM!X:X,"&gt;="&amp;$A$1,IM!X:X,"&lt;="&amp;$B$1)</f>
        <v>1</v>
      </c>
      <c r="L76" s="227" t="str" cm="1">
        <f t="array" ref="L76">IF(K76&gt;0,IFERROR(HYPERLINK("#'IM'!AC"&amp;MATCH(1,(IM!$F$1:$F$7700=A76)*(ISNUMBER(SEARCH("PMQ2",IM!$AC$1:$AC$7700))),0),"檢核"),"未登錄"),"")</f>
        <v>檢核</v>
      </c>
      <c r="M76" s="229" t="str" cm="1">
        <f t="array" ref="M76">IF(AND(SUMPRODUCT((IM!F2:F833=A76)*(ISNUMBER(SEARCH("EDC", IM!AC2:AC833))))&gt;0), "EDC", "")</f>
        <v>EDC</v>
      </c>
      <c r="N76" s="263" t="str" cm="1">
        <f t="array" ref="N76">IF(AND(SUMPRODUCT((IM!F2:F833=A76)*(ISNUMBER(SEARCH("STAR", IM!AC2:AC833))))&gt;0), "STAR", "")</f>
        <v>STAR</v>
      </c>
      <c r="O76" s="255" cm="1">
        <f t="array" ref="O76">IFERROR(INDEX(IM!$X$2:$X$650, MATCH(1, (IM!$F$2:$F$650=A76) * (ISNUMBER(SEARCH($D$1, IM!$AC$2:$AC$650))), 0)), "")</f>
        <v>45765.645833333336</v>
      </c>
      <c r="P76" s="191" t="str">
        <f>(TEXT(I76,"yyyymmdd"))&amp;$T$3&amp;A76&amp;$T$3&amp;B76&amp;$R$3</f>
        <v>20250418-4025-新莊祐信店(定保)</v>
      </c>
      <c r="Q76" s="140"/>
      <c r="R76" s="140"/>
      <c r="S76" s="140"/>
      <c r="T76" s="140"/>
      <c r="U76" s="257">
        <f>IF(AND(W76&lt;&gt;"", X76&lt;&gt;""), 2, IF(OR(W76&lt;&gt;"", X76&lt;&gt;""), 1, 0))</f>
        <v>2</v>
      </c>
      <c r="V76" s="245" t="str">
        <f>IF(I76="", "未到店",
   IF(M76&lt;&gt;"EDC", "異常",
      IF(OR(AND(Y76="STAR", N76="STAR"), AND(Y76&lt;&gt;"STAR", N76="")), "已完工", "異常")
   )
)</f>
        <v>已完工</v>
      </c>
      <c r="W76" s="3" t="s">
        <v>4421</v>
      </c>
      <c r="X76" s="5" t="s">
        <v>4422</v>
      </c>
      <c r="Y76" s="5" t="str">
        <f>IF(U76&gt;0,"STAR","")</f>
        <v>STAR</v>
      </c>
    </row>
    <row r="77" spans="1:25" ht="15.75" customHeight="1">
      <c r="A77" s="179">
        <v>4163</v>
      </c>
      <c r="B77" s="180" t="str">
        <f>VLOOKUP(A77,'0919門市清單主檔'!B:C,2,FALSE)</f>
        <v>新莊中泉店</v>
      </c>
      <c r="C77" s="181" t="str">
        <f>VLOOKUP($A77,'0919門市清單主檔'!B:V,20,FALSE)</f>
        <v>新北市</v>
      </c>
      <c r="D77" s="182" t="str">
        <f>VLOOKUP($A77,'0919門市清單主檔'!B:V,21,FALSE)</f>
        <v>新莊區</v>
      </c>
      <c r="E77" s="183" t="str">
        <f>VLOOKUP(D77,區域表!A:B,2,FALSE)</f>
        <v>湯家瑋</v>
      </c>
      <c r="F77" s="184" t="str">
        <f>IFERROR(IF(VLOOKUP(A77,門市狀態!A:D,4,FALSE)=0,"",VLOOKUP(A77,門市狀態!A:D,4,FALSE)),"")</f>
        <v/>
      </c>
      <c r="G77" s="185" t="s">
        <v>1745</v>
      </c>
      <c r="H77" s="186" t="str">
        <f>IF(I77&gt;0,(TEXT(I77,"yyyymmdd")&amp;$T$3&amp;A77&amp;$T$3&amp;B77&amp;$R$3),"")</f>
        <v>20250418-4163-新莊中泉店(定保)</v>
      </c>
      <c r="I77" s="190">
        <v>45765.677083333336</v>
      </c>
      <c r="J77" s="188" cm="1">
        <f t="array" ref="J77">IFERROR(INDEX(IM!$X$2:$X$650, MATCH(1, (IM!$F$2:$F$650=A77) * (ISNUMBER(SEARCH($C$1, IM!$AC$2:$AC$650))), 0)), "")</f>
        <v>45765.677083333336</v>
      </c>
      <c r="K77" s="159">
        <f>COUNTIFS(IM!F:F,A77,IM!AD:AD,"O",IM!X:X,"&gt;="&amp;$A$1,IM!X:X,"&lt;="&amp;$B$1)</f>
        <v>1</v>
      </c>
      <c r="L77" s="227" t="str" cm="1">
        <f t="array" ref="L77">IF(K77&gt;0,IFERROR(HYPERLINK("#'IM'!AC"&amp;MATCH(1,(IM!$F$1:$F$7700=A77)*(ISNUMBER(SEARCH("PMQ2",IM!$AC$1:$AC$7700))),0),"檢核"),"未登錄"),"")</f>
        <v>檢核</v>
      </c>
      <c r="M77" s="229" t="str" cm="1">
        <f t="array" ref="M77">IF(AND(SUMPRODUCT((IM!F2:F687=A77)*(ISNUMBER(SEARCH("EDC", IM!AC2:AC687))))&gt;0), "EDC", "")</f>
        <v>EDC</v>
      </c>
      <c r="N77" s="263" t="str" cm="1">
        <f t="array" ref="N77">IF(AND(SUMPRODUCT((IM!F2:F687=A77)*(ISNUMBER(SEARCH("STAR", IM!AC2:AC687))))&gt;0), "STAR", "")</f>
        <v>STAR</v>
      </c>
      <c r="O77" s="255" cm="1">
        <f t="array" ref="O77">IFERROR(INDEX(IM!$X$2:$X$650, MATCH(1, (IM!$F$2:$F$650=A77) * (ISNUMBER(SEARCH($D$1, IM!$AC$2:$AC$650))), 0)), "")</f>
        <v>45765.677083333336</v>
      </c>
      <c r="P77" s="191" t="str">
        <f>(TEXT(I77,"yyyymmdd"))&amp;$T$3&amp;A77&amp;$T$3&amp;B77&amp;$R$3</f>
        <v>20250418-4163-新莊中泉店(定保)</v>
      </c>
      <c r="Q77" s="140"/>
      <c r="R77" s="140"/>
      <c r="S77" s="140"/>
      <c r="T77" s="140"/>
      <c r="U77" s="257">
        <f>IF(AND(W77&lt;&gt;"", X77&lt;&gt;""), 2, IF(OR(W77&lt;&gt;"", X77&lt;&gt;""), 1, 0))</f>
        <v>2</v>
      </c>
      <c r="V77" s="245" t="str">
        <f>IF(I77="", "未到店",
   IF(M77&lt;&gt;"EDC", "異常",
      IF(OR(AND(Y77="STAR", N77="STAR"), AND(Y77&lt;&gt;"STAR", N77="")), "已完工", "異常")
   )
)</f>
        <v>已完工</v>
      </c>
      <c r="W77" s="3" t="s">
        <v>4201</v>
      </c>
      <c r="X77" s="5" t="s">
        <v>4202</v>
      </c>
      <c r="Y77" s="5" t="str">
        <f>IF(U77&gt;0,"STAR","")</f>
        <v>STAR</v>
      </c>
    </row>
    <row r="78" spans="1:25" ht="15.75" customHeight="1">
      <c r="A78" s="179">
        <v>2995</v>
      </c>
      <c r="B78" s="180" t="str">
        <f>VLOOKUP(A78,'0919門市清單主檔'!B:C,2,FALSE)</f>
        <v>板橋湳雅夜市</v>
      </c>
      <c r="C78" s="181" t="str">
        <f>VLOOKUP($A78,'0919門市清單主檔'!B:V,20,FALSE)</f>
        <v>新北市</v>
      </c>
      <c r="D78" s="182" t="str">
        <f>VLOOKUP($A78,'0919門市清單主檔'!B:V,21,FALSE)</f>
        <v>板橋區</v>
      </c>
      <c r="E78" s="183" t="str">
        <f>VLOOKUP(D78,區域表!A:B,2,FALSE)</f>
        <v>狄澤洋</v>
      </c>
      <c r="F78" s="184" t="str">
        <f>IFERROR(IF(VLOOKUP(A78,門市狀態!A:D,4,FALSE)=0,"",VLOOKUP(A78,門市狀態!A:D,4,FALSE)),"")</f>
        <v/>
      </c>
      <c r="G78" s="185" t="s">
        <v>1745</v>
      </c>
      <c r="H78" s="186" t="str">
        <f>IF(I78&gt;0,(TEXT(I78,"yyyymmdd")&amp;$T$3&amp;A78&amp;$T$3&amp;B78&amp;$R$3),"")</f>
        <v>20250418-2995-板橋湳雅夜市(定保)</v>
      </c>
      <c r="I78" s="190">
        <v>45765.677083333336</v>
      </c>
      <c r="J78" s="188" cm="1">
        <f t="array" ref="J78">IFERROR(INDEX(IM!$X$2:$X$650, MATCH(1, (IM!$F$2:$F$650=A78) * (ISNUMBER(SEARCH($C$1, IM!$AC$2:$AC$650))), 0)), "")</f>
        <v>45765.677083333336</v>
      </c>
      <c r="K78" s="159">
        <f>COUNTIFS(IM!F:F,A78,IM!AD:AD,"O",IM!X:X,"&gt;="&amp;$A$1,IM!X:X,"&lt;="&amp;$B$1)</f>
        <v>1</v>
      </c>
      <c r="L78" s="227" t="str" cm="1">
        <f t="array" ref="L78">IF(K78&gt;0,IFERROR(HYPERLINK("#'IM'!AC"&amp;MATCH(1,(IM!$F$1:$F$7700=A78)*(ISNUMBER(SEARCH("PMQ2",IM!$AC$1:$AC$7700))),0),"檢核"),"未登錄"),"")</f>
        <v>檢核</v>
      </c>
      <c r="M78" s="229" t="str" cm="1">
        <f t="array" ref="M78">IF(AND(SUMPRODUCT((IM!F2:F828=A78)*(ISNUMBER(SEARCH("EDC", IM!AC2:AC828))))&gt;0), "EDC", "")</f>
        <v>EDC</v>
      </c>
      <c r="N78" s="263" t="str" cm="1">
        <f t="array" ref="N78">IF(AND(SUMPRODUCT((IM!F2:F828=A78)*(ISNUMBER(SEARCH("STAR", IM!AC2:AC828))))&gt;0), "STAR", "")</f>
        <v>STAR</v>
      </c>
      <c r="O78" s="255" cm="1">
        <f t="array" ref="O78">IFERROR(INDEX(IM!$X$2:$X$650, MATCH(1, (IM!$F$2:$F$650=A78) * (ISNUMBER(SEARCH($D$1, IM!$AC$2:$AC$650))), 0)), "")</f>
        <v>45765.677083333336</v>
      </c>
      <c r="P78" s="191" t="str">
        <f>(TEXT(I78,"yyyymmdd"))&amp;$T$3&amp;A78&amp;$T$3&amp;B78&amp;$R$3</f>
        <v>20250418-2995-板橋湳雅夜市(定保)</v>
      </c>
      <c r="Q78" s="140"/>
      <c r="R78" s="140"/>
      <c r="S78" s="140"/>
      <c r="T78" s="140"/>
      <c r="U78" s="257">
        <f>IF(AND(W78&lt;&gt;"", X78&lt;&gt;""), 2, IF(OR(W78&lt;&gt;"", X78&lt;&gt;""), 1, 0))</f>
        <v>2</v>
      </c>
      <c r="V78" s="245" t="str">
        <f>IF(I78="", "未到店",
   IF(M78&lt;&gt;"EDC", "異常",
      IF(OR(AND(Y78="STAR", N78="STAR"), AND(Y78&lt;&gt;"STAR", N78="")), "已完工", "異常")
   )
)</f>
        <v>已完工</v>
      </c>
      <c r="W78" s="3" t="s">
        <v>4391</v>
      </c>
      <c r="X78" s="5" t="s">
        <v>4392</v>
      </c>
      <c r="Y78" s="5" t="str">
        <f>IF(U78&gt;0,"STAR","")</f>
        <v>STAR</v>
      </c>
    </row>
    <row r="79" spans="1:25" ht="15.75" customHeight="1">
      <c r="A79" s="179">
        <v>3878</v>
      </c>
      <c r="B79" s="180" t="str">
        <f>VLOOKUP(A79,'0919門市清單主檔'!B:C,2,FALSE)</f>
        <v>林口清梅店</v>
      </c>
      <c r="C79" s="181" t="str">
        <f>VLOOKUP($A79,'0919門市清單主檔'!B:V,20,FALSE)</f>
        <v>新北市</v>
      </c>
      <c r="D79" s="182" t="str">
        <f>VLOOKUP($A79,'0919門市清單主檔'!B:V,21,FALSE)</f>
        <v>林口區</v>
      </c>
      <c r="E79" s="183" t="str">
        <f>VLOOKUP(D79,區域表!A:B,2,FALSE)</f>
        <v>湯家瑋</v>
      </c>
      <c r="F79" s="184" t="str">
        <f>IFERROR(IF(VLOOKUP(A79,門市狀態!A:D,4,FALSE)=0,"",VLOOKUP(A79,門市狀態!A:D,4,FALSE)),"")</f>
        <v/>
      </c>
      <c r="G79" s="185" t="s">
        <v>1745</v>
      </c>
      <c r="H79" s="186" t="str">
        <f>IF(I79&gt;0,(TEXT(I79,"yyyymmdd")&amp;$T$3&amp;A79&amp;$T$3&amp;B79&amp;$R$3),"")</f>
        <v>20250421-3878-林口清梅店(定保)</v>
      </c>
      <c r="I79" s="190">
        <v>45768.708333333336</v>
      </c>
      <c r="J79" s="188" cm="1">
        <f t="array" ref="J79">IFERROR(INDEX(IM!$X$2:$X$650, MATCH(1, (IM!$F$2:$F$650=A79) * (ISNUMBER(SEARCH($C$1, IM!$AC$2:$AC$650))), 0)), "")</f>
        <v>45768.708333333336</v>
      </c>
      <c r="K79" s="159">
        <f>COUNTIFS(IM!F:F,A79,IM!AD:AD,"O",IM!X:X,"&gt;="&amp;$A$1,IM!X:X,"&lt;="&amp;$B$1)</f>
        <v>1</v>
      </c>
      <c r="L79" s="227" t="str" cm="1">
        <f t="array" ref="L79">IF(K79&gt;0,IFERROR(HYPERLINK("#'IM'!AC"&amp;MATCH(1,(IM!$F$1:$F$7700=A79)*(ISNUMBER(SEARCH("PMQ2",IM!$AC$1:$AC$7700))),0),"檢核"),"未登錄"),"")</f>
        <v>檢核</v>
      </c>
      <c r="M79" s="229" t="str" cm="1">
        <f t="array" ref="M79">IF(AND(SUMPRODUCT((IM!F2:F738=A79)*(ISNUMBER(SEARCH("EDC", IM!AC2:AC738))))&gt;0), "EDC", "")</f>
        <v>EDC</v>
      </c>
      <c r="N79" s="263" t="str" cm="1">
        <f t="array" ref="N79">IF(AND(SUMPRODUCT((IM!F2:F738=A79)*(ISNUMBER(SEARCH("STAR", IM!AC2:AC738))))&gt;0), "STAR", "")</f>
        <v>STAR</v>
      </c>
      <c r="O79" s="255" cm="1">
        <f t="array" ref="O79">IFERROR(INDEX(IM!$X$2:$X$650, MATCH(1, (IM!$F$2:$F$650=A79) * (ISNUMBER(SEARCH($D$1, IM!$AC$2:$AC$650))), 0)), "")</f>
        <v>45768.708333333336</v>
      </c>
      <c r="P79" s="191" t="str">
        <f>(TEXT(I79,"yyyymmdd"))&amp;$T$3&amp;A79&amp;$T$3&amp;B79&amp;$R$3</f>
        <v>20250421-3878-林口清梅店(定保)</v>
      </c>
      <c r="Q79" s="140"/>
      <c r="R79" s="140"/>
      <c r="S79" s="140"/>
      <c r="T79" s="140"/>
      <c r="U79" s="257">
        <f>IF(AND(W79&lt;&gt;"", X79&lt;&gt;""), 2, IF(OR(W79&lt;&gt;"", X79&lt;&gt;""), 1, 0))</f>
        <v>1</v>
      </c>
      <c r="V79" s="245" t="str">
        <f>IF(I79="", "未到店",
   IF(M79&lt;&gt;"EDC", "異常",
      IF(OR(AND(Y79="STAR", N79="STAR"), AND(Y79&lt;&gt;"STAR", N79="")), "已完工", "異常")
   )
)</f>
        <v>已完工</v>
      </c>
      <c r="W79" s="3" t="s">
        <v>4260</v>
      </c>
      <c r="X79" s="5"/>
      <c r="Y79" s="5" t="str">
        <f>IF(U79&gt;0,"STAR","")</f>
        <v>STAR</v>
      </c>
    </row>
    <row r="80" spans="1:25" ht="15.75" customHeight="1">
      <c r="A80" s="179">
        <v>3652</v>
      </c>
      <c r="B80" s="180" t="str">
        <f>VLOOKUP(A80,'0919門市清單主檔'!B:C,2,FALSE)</f>
        <v>北縣莊民店</v>
      </c>
      <c r="C80" s="181" t="str">
        <f>VLOOKUP($A80,'0919門市清單主檔'!B:V,20,FALSE)</f>
        <v>新北市</v>
      </c>
      <c r="D80" s="182" t="str">
        <f>VLOOKUP($A80,'0919門市清單主檔'!B:V,21,FALSE)</f>
        <v>新莊區</v>
      </c>
      <c r="E80" s="183" t="str">
        <f>VLOOKUP(D80,區域表!A:B,2,FALSE)</f>
        <v>湯家瑋</v>
      </c>
      <c r="F80" s="184" t="str">
        <f>IFERROR(IF(VLOOKUP(A80,門市狀態!A:D,4,FALSE)=0,"",VLOOKUP(A80,門市狀態!A:D,4,FALSE)),"")</f>
        <v/>
      </c>
      <c r="G80" s="185" t="s">
        <v>1745</v>
      </c>
      <c r="H80" s="186" t="str">
        <f>IF(I80&gt;0,(TEXT(I80,"yyyymmdd")&amp;$T$3&amp;A80&amp;$T$3&amp;B80&amp;$R$3),"")</f>
        <v>20250422-3652-北縣莊民店(定保)</v>
      </c>
      <c r="I80" s="190">
        <v>45769.416666666664</v>
      </c>
      <c r="J80" s="188" cm="1">
        <f t="array" ref="J80">IFERROR(INDEX(IM!$X$2:$X$650, MATCH(1, (IM!$F$2:$F$650=A80) * (ISNUMBER(SEARCH($C$1, IM!$AC$2:$AC$650))), 0)), "")</f>
        <v>45769.416666666664</v>
      </c>
      <c r="K80" s="159">
        <f>COUNTIFS(IM!F:F,A80,IM!AD:AD,"O",IM!X:X,"&gt;="&amp;$A$1,IM!X:X,"&lt;="&amp;$B$1)</f>
        <v>1</v>
      </c>
      <c r="L80" s="227" t="str" cm="1">
        <f t="array" ref="L80">IF(K80&gt;0,IFERROR(HYPERLINK("#'IM'!AC"&amp;MATCH(1,(IM!$F$1:$F$7700=A80)*(ISNUMBER(SEARCH("PMQ2",IM!$AC$1:$AC$7700))),0),"檢核"),"未登錄"),"")</f>
        <v>檢核</v>
      </c>
      <c r="M80" s="229" t="str" cm="1">
        <f t="array" ref="M80">IF(AND(SUMPRODUCT((IM!F2:F824=A80)*(ISNUMBER(SEARCH("EDC", IM!AC2:AC824))))&gt;0), "EDC", "")</f>
        <v>EDC</v>
      </c>
      <c r="N80" s="263" t="str" cm="1">
        <f t="array" ref="N80">IF(AND(SUMPRODUCT((IM!F2:F824=A80)*(ISNUMBER(SEARCH("STAR", IM!AC2:AC824))))&gt;0), "STAR", "")</f>
        <v>STAR</v>
      </c>
      <c r="O80" s="255" cm="1">
        <f t="array" ref="O80">IFERROR(INDEX(IM!$X$2:$X$650, MATCH(1, (IM!$F$2:$F$650=A80) * (ISNUMBER(SEARCH($D$1, IM!$AC$2:$AC$650))), 0)), "")</f>
        <v>45769.416666666664</v>
      </c>
      <c r="P80" s="191" t="str">
        <f>(TEXT(I80,"yyyymmdd"))&amp;$T$3&amp;A80&amp;$T$3&amp;B80&amp;$R$3</f>
        <v>20250422-3652-北縣莊民店(定保)</v>
      </c>
      <c r="Q80" s="140"/>
      <c r="R80" s="140"/>
      <c r="S80" s="140"/>
      <c r="T80" s="140"/>
      <c r="U80" s="257">
        <f>IF(AND(W80&lt;&gt;"", X80&lt;&gt;""), 2, IF(OR(W80&lt;&gt;"", X80&lt;&gt;""), 1, 0))</f>
        <v>2</v>
      </c>
      <c r="V80" s="245" t="str">
        <f>IF(I80="", "未到店",
   IF(M80&lt;&gt;"EDC", "異常",
      IF(OR(AND(Y80="STAR", N80="STAR"), AND(Y80&lt;&gt;"STAR", N80="")), "已完工", "異常")
   )
)</f>
        <v>已完工</v>
      </c>
      <c r="W80" s="3" t="s">
        <v>4415</v>
      </c>
      <c r="X80" s="5" t="s">
        <v>4416</v>
      </c>
      <c r="Y80" s="5" t="str">
        <f>IF(U80&gt;0,"STAR","")</f>
        <v>STAR</v>
      </c>
    </row>
    <row r="81" spans="1:25" ht="15.75" customHeight="1">
      <c r="A81" s="179">
        <v>4845</v>
      </c>
      <c r="B81" s="180" t="str">
        <f>VLOOKUP(A81,'0919門市清單主檔'!B:C,2,FALSE)</f>
        <v>石門海角店</v>
      </c>
      <c r="C81" s="181" t="str">
        <f>VLOOKUP($A81,'0919門市清單主檔'!B:V,20,FALSE)</f>
        <v>新北市</v>
      </c>
      <c r="D81" s="182" t="str">
        <f>VLOOKUP($A81,'0919門市清單主檔'!B:V,21,FALSE)</f>
        <v>石門區</v>
      </c>
      <c r="E81" s="183" t="str">
        <f>VLOOKUP(D81,區域表!A:B,2,FALSE)</f>
        <v>吳宗鴻</v>
      </c>
      <c r="F81" s="184" t="str">
        <f>IFERROR(IF(VLOOKUP(A81,門市狀態!A:D,4,FALSE)=0,"",VLOOKUP(A81,門市狀態!A:D,4,FALSE)),"")</f>
        <v/>
      </c>
      <c r="G81" s="185" t="s">
        <v>1745</v>
      </c>
      <c r="H81" s="186" t="str">
        <f>IF(I81&gt;0,(TEXT(I81,"yyyymmdd")&amp;$T$3&amp;A81&amp;$T$3&amp;B81&amp;$R$3),"")</f>
        <v>20250422-4845-石門海角店(定保)</v>
      </c>
      <c r="I81" s="190">
        <v>45769.544444444444</v>
      </c>
      <c r="J81" s="188" cm="1">
        <f t="array" ref="J81">IFERROR(INDEX(IM!$X$2:$X$650, MATCH(1, (IM!$F$2:$F$650=A81) * (ISNUMBER(SEARCH($C$1, IM!$AC$2:$AC$650))), 0)), "")</f>
        <v>45769.544444444444</v>
      </c>
      <c r="K81" s="159">
        <f>COUNTIFS(IM!F:F,A81,IM!AD:AD,"O",IM!X:X,"&gt;="&amp;$A$1,IM!X:X,"&lt;="&amp;$B$1)</f>
        <v>1</v>
      </c>
      <c r="L81" s="227" t="str" cm="1">
        <f t="array" ref="L81">IF(K81&gt;0,IFERROR(HYPERLINK("#'IM'!AC"&amp;MATCH(1,(IM!$F$1:$F$7700=A81)*(ISNUMBER(SEARCH("PMQ2",IM!$AC$1:$AC$7700))),0),"檢核"),"未登錄"),"")</f>
        <v>檢核</v>
      </c>
      <c r="M81" s="229" t="str" cm="1">
        <f t="array" ref="M81">IF(AND(SUMPRODUCT((IM!F2:F721=A81)*(ISNUMBER(SEARCH("EDC", IM!AC2:AC721))))&gt;0), "EDC", "")</f>
        <v>EDC</v>
      </c>
      <c r="N81" s="263" t="str" cm="1">
        <f t="array" ref="N81">IF(AND(SUMPRODUCT((IM!F2:F721=A81)*(ISNUMBER(SEARCH("STAR", IM!AC2:AC721))))&gt;0), "STAR", "")</f>
        <v>STAR</v>
      </c>
      <c r="O81" s="255" cm="1">
        <f t="array" ref="O81">IFERROR(INDEX(IM!$X$2:$X$650, MATCH(1, (IM!$F$2:$F$650=A81) * (ISNUMBER(SEARCH($D$1, IM!$AC$2:$AC$650))), 0)), "")</f>
        <v>45769.544444444444</v>
      </c>
      <c r="P81" s="191" t="str">
        <f>(TEXT(I81,"yyyymmdd"))&amp;$T$3&amp;A81&amp;$T$3&amp;B81&amp;$R$3</f>
        <v>20250422-4845-石門海角店(定保)</v>
      </c>
      <c r="Q81" s="140"/>
      <c r="R81" s="140"/>
      <c r="S81" s="140"/>
      <c r="T81" s="140"/>
      <c r="U81" s="257">
        <f>IF(AND(W81&lt;&gt;"", X81&lt;&gt;""), 2, IF(OR(W81&lt;&gt;"", X81&lt;&gt;""), 1, 0))</f>
        <v>2</v>
      </c>
      <c r="V81" s="245" t="str">
        <f>IF(I81="", "未到店",
   IF(M81&lt;&gt;"EDC", "異常",
      IF(OR(AND(Y81="STAR", N81="STAR"), AND(Y81&lt;&gt;"STAR", N81="")), "已完工", "異常")
   )
)</f>
        <v>已完工</v>
      </c>
      <c r="W81" s="3" t="s">
        <v>4241</v>
      </c>
      <c r="X81" s="5" t="s">
        <v>4242</v>
      </c>
      <c r="Y81" s="5" t="str">
        <f>IF(U81&gt;0,"STAR","")</f>
        <v>STAR</v>
      </c>
    </row>
    <row r="82" spans="1:25" ht="15.75" customHeight="1">
      <c r="A82" s="179">
        <v>2154</v>
      </c>
      <c r="B82" s="180" t="str">
        <f>VLOOKUP(A82,'0919門市清單主檔'!B:C,2,FALSE)</f>
        <v>北縣板莊店</v>
      </c>
      <c r="C82" s="181" t="str">
        <f>VLOOKUP($A82,'0919門市清單主檔'!B:V,20,FALSE)</f>
        <v>新北市</v>
      </c>
      <c r="D82" s="182" t="str">
        <f>VLOOKUP($A82,'0919門市清單主檔'!B:V,21,FALSE)</f>
        <v>板橋區</v>
      </c>
      <c r="E82" s="183" t="str">
        <f>VLOOKUP(D82,區域表!A:B,2,FALSE)</f>
        <v>狄澤洋</v>
      </c>
      <c r="F82" s="184" t="str">
        <f>IFERROR(IF(VLOOKUP(A82,門市狀態!A:D,4,FALSE)=0,"",VLOOKUP(A82,門市狀態!A:D,4,FALSE)),"")</f>
        <v/>
      </c>
      <c r="G82" s="185" t="s">
        <v>1745</v>
      </c>
      <c r="H82" s="186" t="str">
        <f>IF(I82&gt;0,(TEXT(I82,"yyyymmdd")&amp;$T$3&amp;A82&amp;$T$3&amp;B82&amp;$R$3),"")</f>
        <v>20250422-2154-北縣板莊店(定保)</v>
      </c>
      <c r="I82" s="190">
        <v>45769.570138888892</v>
      </c>
      <c r="J82" s="188" cm="1">
        <f t="array" ref="J82">IFERROR(INDEX(IM!$X$2:$X$650, MATCH(1, (IM!$F$2:$F$650=A82) * (ISNUMBER(SEARCH($C$1, IM!$AC$2:$AC$650))), 0)), "")</f>
        <v>45769.570138888892</v>
      </c>
      <c r="K82" s="159">
        <f>COUNTIFS(IM!F:F,A82,IM!AD:AD,"O",IM!X:X,"&gt;="&amp;$A$1,IM!X:X,"&lt;="&amp;$B$1)</f>
        <v>1</v>
      </c>
      <c r="L82" s="227" t="str" cm="1">
        <f t="array" ref="L82">IF(K82&gt;0,IFERROR(HYPERLINK("#'IM'!AC"&amp;MATCH(1,(IM!$F$1:$F$7700=A82)*(ISNUMBER(SEARCH("PMQ2",IM!$AC$1:$AC$7700))),0),"檢核"),"未登錄"),"")</f>
        <v>檢核</v>
      </c>
      <c r="M82" s="229" t="str" cm="1">
        <f t="array" ref="M82">IF(AND(SUMPRODUCT((IM!F2:F844=A82)*(ISNUMBER(SEARCH("EDC", IM!AC2:AC844))))&gt;0), "EDC", "")</f>
        <v>EDC</v>
      </c>
      <c r="N82" s="263" t="str" cm="1">
        <f t="array" ref="N82">IF(AND(SUMPRODUCT((IM!F2:F844=A82)*(ISNUMBER(SEARCH("STAR", IM!AC2:AC844))))&gt;0), "STAR", "")</f>
        <v/>
      </c>
      <c r="O82" s="255" t="str" cm="1">
        <f t="array" ref="O82">IFERROR(INDEX(IM!$X$2:$X$650, MATCH(1, (IM!$F$2:$F$650=A82) * (ISNUMBER(SEARCH($D$1, IM!$AC$2:$AC$650))), 0)), "")</f>
        <v/>
      </c>
      <c r="P82" s="191" t="str">
        <f>(TEXT(I82,"yyyymmdd"))&amp;$T$3&amp;A82&amp;$T$3&amp;B82&amp;$R$3</f>
        <v>20250422-2154-北縣板莊店(定保)</v>
      </c>
      <c r="Q82" s="140"/>
      <c r="R82" s="140"/>
      <c r="S82" s="140"/>
      <c r="T82" s="140"/>
      <c r="U82" s="257">
        <f>IF(AND(W82&lt;&gt;"", X82&lt;&gt;""), 2, IF(OR(W82&lt;&gt;"", X82&lt;&gt;""), 1, 0))</f>
        <v>0</v>
      </c>
      <c r="V82" s="245" t="str">
        <f>IF(I82="", "未到店",
   IF(M82&lt;&gt;"EDC", "異常",
      IF(OR(AND(Y82="STAR", N82="STAR"), AND(Y82&lt;&gt;"STAR", N82="")), "已完工", "異常")
   )
)</f>
        <v>已完工</v>
      </c>
      <c r="X82" s="5"/>
      <c r="Y82" s="5" t="str">
        <f>IF(U82&gt;0,"STAR","")</f>
        <v/>
      </c>
    </row>
    <row r="83" spans="1:25" ht="15.75" customHeight="1">
      <c r="A83" s="179">
        <v>5060</v>
      </c>
      <c r="B83" s="180" t="str">
        <f>VLOOKUP(A83,'0919門市清單主檔'!B:C,2,FALSE)</f>
        <v>淡水魚市店</v>
      </c>
      <c r="C83" s="181" t="str">
        <f>VLOOKUP($A83,'0919門市清單主檔'!B:V,20,FALSE)</f>
        <v>新北市</v>
      </c>
      <c r="D83" s="182" t="str">
        <f>VLOOKUP($A83,'0919門市清單主檔'!B:V,21,FALSE)</f>
        <v>淡水區</v>
      </c>
      <c r="E83" s="183" t="str">
        <f>VLOOKUP(D83,區域表!A:B,2,FALSE)</f>
        <v>吳宗鴻</v>
      </c>
      <c r="F83" s="184" t="str">
        <f>IFERROR(IF(VLOOKUP(A83,門市狀態!A:D,4,FALSE)=0,"",VLOOKUP(A83,門市狀態!A:D,4,FALSE)),"")</f>
        <v/>
      </c>
      <c r="G83" s="185" t="s">
        <v>1745</v>
      </c>
      <c r="H83" s="186" t="str">
        <f>IF(I83&gt;0,(TEXT(I83,"yyyymmdd")&amp;$T$3&amp;A83&amp;$T$3&amp;B83&amp;$R$3),"")</f>
        <v>20250423-5060-淡水魚市店(定保)</v>
      </c>
      <c r="I83" s="190">
        <v>45770.666666666664</v>
      </c>
      <c r="J83" s="188" cm="1">
        <f t="array" ref="J83">IFERROR(INDEX(IM!$X$2:$X$650, MATCH(1, (IM!$F$2:$F$650=A83) * (ISNUMBER(SEARCH($C$1, IM!$AC$2:$AC$650))), 0)), "")</f>
        <v>45770.666666666664</v>
      </c>
      <c r="K83" s="159">
        <f>COUNTIFS(IM!F:F,A83,IM!AD:AD,"O",IM!X:X,"&gt;="&amp;$A$1,IM!X:X,"&lt;="&amp;$B$1)</f>
        <v>1</v>
      </c>
      <c r="L83" s="227" t="str" cm="1">
        <f t="array" ref="L83">IF(K83&gt;0,IFERROR(HYPERLINK("#'IM'!AC"&amp;MATCH(1,(IM!$F$1:$F$7700=A83)*(ISNUMBER(SEARCH("PMQ2",IM!$AC$1:$AC$7700))),0),"檢核"),"未登錄"),"")</f>
        <v>檢核</v>
      </c>
      <c r="M83" s="229" t="str" cm="1">
        <f t="array" ref="M83">IF(AND(SUMPRODUCT((IM!F2:F825=A83)*(ISNUMBER(SEARCH("EDC", IM!AC2:AC825))))&gt;0), "EDC", "")</f>
        <v>EDC</v>
      </c>
      <c r="N83" s="263" t="str" cm="1">
        <f t="array" ref="N83">IF(AND(SUMPRODUCT((IM!F2:F825=A83)*(ISNUMBER(SEARCH("STAR", IM!AC2:AC825))))&gt;0), "STAR", "")</f>
        <v/>
      </c>
      <c r="O83" s="255" t="str" cm="1">
        <f t="array" ref="O83">IFERROR(INDEX(IM!$X$2:$X$650, MATCH(1, (IM!$F$2:$F$650=A83) * (ISNUMBER(SEARCH($D$1, IM!$AC$2:$AC$650))), 0)), "")</f>
        <v/>
      </c>
      <c r="P83" s="191" t="str">
        <f>(TEXT(I83,"yyyymmdd"))&amp;$T$3&amp;A83&amp;$T$3&amp;B83&amp;$R$3</f>
        <v>20250423-5060-淡水魚市店(定保)</v>
      </c>
      <c r="Q83" s="140"/>
      <c r="R83" s="140"/>
      <c r="S83" s="140"/>
      <c r="T83" s="140"/>
      <c r="U83" s="257">
        <f>IF(AND(W83&lt;&gt;"", X83&lt;&gt;""), 2, IF(OR(W83&lt;&gt;"", X83&lt;&gt;""), 1, 0))</f>
        <v>0</v>
      </c>
      <c r="V83" s="245" t="str">
        <f>IF(I83="", "未到店",
   IF(M83&lt;&gt;"EDC", "異常",
      IF(OR(AND(Y83="STAR", N83="STAR"), AND(Y83&lt;&gt;"STAR", N83="")), "已完工", "異常")
   )
)</f>
        <v>已完工</v>
      </c>
      <c r="X83" s="5"/>
      <c r="Y83" s="5" t="str">
        <f>IF(U83&gt;0,"STAR","")</f>
        <v/>
      </c>
    </row>
    <row r="84" spans="1:25" ht="15.75" customHeight="1">
      <c r="A84" s="179">
        <v>3359</v>
      </c>
      <c r="B84" s="180" t="str">
        <f>VLOOKUP(A84,'0919門市清單主檔'!B:C,2,FALSE)</f>
        <v>三重金陵店</v>
      </c>
      <c r="C84" s="181" t="str">
        <f>VLOOKUP($A84,'0919門市清單主檔'!B:V,20,FALSE)</f>
        <v>新北市</v>
      </c>
      <c r="D84" s="182" t="str">
        <f>VLOOKUP($A84,'0919門市清單主檔'!B:V,21,FALSE)</f>
        <v>三重區</v>
      </c>
      <c r="E84" s="183" t="str">
        <f>VLOOKUP(D84,區域表!A:B,2,FALSE)</f>
        <v>吳宗鴻</v>
      </c>
      <c r="F84" s="184" t="str">
        <f>IFERROR(IF(VLOOKUP(A84,門市狀態!A:D,4,FALSE)=0,"",VLOOKUP(A84,門市狀態!A:D,4,FALSE)),"")</f>
        <v/>
      </c>
      <c r="G84" s="185" t="s">
        <v>4085</v>
      </c>
      <c r="H84" s="186" t="str">
        <f>IF(I84&gt;0,(TEXT(I84,"yyyymmdd")&amp;$T$3&amp;A84&amp;$T$3&amp;B84&amp;$R$3),"")</f>
        <v>20250424-3359-三重金陵店(定保)</v>
      </c>
      <c r="I84" s="190">
        <v>45771.614583333336</v>
      </c>
      <c r="J84" s="188" cm="1">
        <f t="array" ref="J84">IFERROR(INDEX(IM!$X$2:$X$650, MATCH(1, (IM!$F$2:$F$650=A84) * (ISNUMBER(SEARCH($C$1, IM!$AC$2:$AC$650))), 0)), "")</f>
        <v>45771.614583333336</v>
      </c>
      <c r="K84" s="159">
        <f>COUNTIFS(IM!F:F,A84,IM!AD:AD,"O",IM!X:X,"&gt;="&amp;$A$1,IM!X:X,"&lt;="&amp;$B$1)</f>
        <v>1</v>
      </c>
      <c r="L84" s="227" t="str" cm="1">
        <f t="array" ref="L84">IF(K84&gt;0,IFERROR(HYPERLINK("#'IM'!AC"&amp;MATCH(1,(IM!$F$1:$F$7700=A84)*(ISNUMBER(SEARCH("PMQ2",IM!$AC$1:$AC$7700))),0),"檢核"),"未登錄"),"")</f>
        <v>檢核</v>
      </c>
      <c r="M84" s="229" t="str" cm="1">
        <f t="array" ref="M84">IF(AND(SUMPRODUCT((IM!F2:F726=A84)*(ISNUMBER(SEARCH("EDC", IM!AC2:AC726))))&gt;0), "EDC", "")</f>
        <v>EDC</v>
      </c>
      <c r="N84" s="263" t="str" cm="1">
        <f t="array" ref="N84">IF(AND(SUMPRODUCT((IM!F2:F726=A84)*(ISNUMBER(SEARCH("STAR", IM!AC2:AC726))))&gt;0), "STAR", "")</f>
        <v>STAR</v>
      </c>
      <c r="O84" s="255" cm="1">
        <f t="array" ref="O84">IFERROR(INDEX(IM!$X$2:$X$650, MATCH(1, (IM!$F$2:$F$650=A84) * (ISNUMBER(SEARCH($D$1, IM!$AC$2:$AC$650))), 0)), "")</f>
        <v>45771.614583333336</v>
      </c>
      <c r="P84" s="191" t="str">
        <f>(TEXT(I84,"yyyymmdd"))&amp;$T$3&amp;A84&amp;$T$3&amp;B84&amp;$R$3</f>
        <v>20250424-3359-三重金陵店(定保)</v>
      </c>
      <c r="Q84" s="140"/>
      <c r="R84" s="140"/>
      <c r="S84" s="140"/>
      <c r="T84" s="140"/>
      <c r="U84" s="257">
        <f>IF(AND(W84&lt;&gt;"", X84&lt;&gt;""), 2, IF(OR(W84&lt;&gt;"", X84&lt;&gt;""), 1, 0))</f>
        <v>2</v>
      </c>
      <c r="V84" s="245" t="str">
        <f>IF(I84="", "未到店",
   IF(M84&lt;&gt;"EDC", "異常",
      IF(OR(AND(Y84="STAR", N84="STAR"), AND(Y84&lt;&gt;"STAR", N84="")), "已完工", "異常")
   )
)</f>
        <v>已完工</v>
      </c>
      <c r="W84" s="3" t="s">
        <v>4245</v>
      </c>
      <c r="X84" s="5" t="s">
        <v>4246</v>
      </c>
      <c r="Y84" s="5" t="str">
        <f>IF(U84&gt;0,"STAR","")</f>
        <v>STAR</v>
      </c>
    </row>
    <row r="85" spans="1:25" ht="15.75" customHeight="1">
      <c r="A85" s="179" t="s">
        <v>25</v>
      </c>
      <c r="B85" s="180" t="str">
        <f>VLOOKUP(A85,'0919門市清單主檔'!B:C,2,FALSE)</f>
        <v>三重興德店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1745</v>
      </c>
      <c r="H85" s="186" t="str">
        <f>IF(I85&gt;0,(TEXT(I85,"yyyymmdd")&amp;$T$3&amp;A85&amp;$T$3&amp;B85&amp;$R$3),"")</f>
        <v>20250424-D191-三重興德店(定保)</v>
      </c>
      <c r="I85" s="190">
        <v>45771.677777777775</v>
      </c>
      <c r="J85" s="188" cm="1">
        <f t="array" ref="J85">IFERROR(INDEX(IM!$X$2:$X$650, MATCH(1, (IM!$F$2:$F$650=A85) * (ISNUMBER(SEARCH($C$1, IM!$AC$2:$AC$650))), 0)), "")</f>
        <v>45771.677777777775</v>
      </c>
      <c r="K85" s="159">
        <f>COUNTIFS(IM!F:F,A85,IM!AD:AD,"O",IM!X:X,"&gt;="&amp;$A$1,IM!X:X,"&lt;="&amp;$B$1)</f>
        <v>1</v>
      </c>
      <c r="L85" s="227" t="str" cm="1">
        <f t="array" ref="L85">IF(K85&gt;0,IFERROR(HYPERLINK("#'IM'!AC"&amp;MATCH(1,(IM!$F$1:$F$7700=A85)*(ISNUMBER(SEARCH("PMQ2",IM!$AC$1:$AC$7700))),0),"檢核"),"未登錄"),"")</f>
        <v>檢核</v>
      </c>
      <c r="M85" s="229" t="str" cm="1">
        <f t="array" ref="M85">IF(AND(SUMPRODUCT((IM!F2:F727=A85)*(ISNUMBER(SEARCH("EDC", IM!AC2:AC727))))&gt;0), "EDC", "")</f>
        <v>EDC</v>
      </c>
      <c r="N85" s="263" t="str" cm="1">
        <f t="array" ref="N85">IF(AND(SUMPRODUCT((IM!F2:F727=A85)*(ISNUMBER(SEARCH("STAR", IM!AC2:AC727))))&gt;0), "STAR", "")</f>
        <v>STAR</v>
      </c>
      <c r="O85" s="255" cm="1">
        <f t="array" ref="O85">IFERROR(INDEX(IM!$X$2:$X$650, MATCH(1, (IM!$F$2:$F$650=A85) * (ISNUMBER(SEARCH($D$1, IM!$AC$2:$AC$650))), 0)), "")</f>
        <v>45771.677777777775</v>
      </c>
      <c r="P85" s="191" t="str">
        <f>(TEXT(I85,"yyyymmdd"))&amp;$T$3&amp;A85&amp;$T$3&amp;B85&amp;$R$3</f>
        <v>20250424-D191-三重興德店(定保)</v>
      </c>
      <c r="Q85" s="140"/>
      <c r="R85" s="140"/>
      <c r="S85" s="140"/>
      <c r="T85" s="140"/>
      <c r="U85" s="257">
        <f>IF(AND(W85&lt;&gt;"", X85&lt;&gt;""), 2, IF(OR(W85&lt;&gt;"", X85&lt;&gt;""), 1, 0))</f>
        <v>2</v>
      </c>
      <c r="V85" s="245" t="str">
        <f>IF(I85="", "未到店",
   IF(M85&lt;&gt;"EDC", "異常",
      IF(OR(AND(Y85="STAR", N85="STAR"), AND(Y85&lt;&gt;"STAR", N85="")), "已完工", "異常")
   )
)</f>
        <v>已完工</v>
      </c>
      <c r="W85" s="3" t="s">
        <v>4247</v>
      </c>
      <c r="X85" s="5" t="s">
        <v>4248</v>
      </c>
      <c r="Y85" s="5" t="str">
        <f>IF(U85&gt;0,"STAR","")</f>
        <v>STAR</v>
      </c>
    </row>
    <row r="86" spans="1:25" ht="15.75" customHeight="1">
      <c r="A86" s="179">
        <v>2267</v>
      </c>
      <c r="B86" s="180" t="str">
        <f>VLOOKUP(A86,'0919門市清單主檔'!B:C,2,FALSE)</f>
        <v>北縣金陽店</v>
      </c>
      <c r="C86" s="181" t="str">
        <f>VLOOKUP($A86,'0919門市清單主檔'!B:V,20,FALSE)</f>
        <v>新北市</v>
      </c>
      <c r="D86" s="182" t="str">
        <f>VLOOKUP($A86,'0919門市清單主檔'!B:V,21,FALSE)</f>
        <v>金山區</v>
      </c>
      <c r="E86" s="183" t="str">
        <f>VLOOKUP(D86,區域表!A:B,2,FALSE)</f>
        <v>吳宗鴻</v>
      </c>
      <c r="F86" s="184" t="str">
        <f>IFERROR(IF(VLOOKUP(A86,門市狀態!A:D,4,FALSE)=0,"",VLOOKUP(A86,門市狀態!A:D,4,FALSE)),"")</f>
        <v/>
      </c>
      <c r="G86" s="185" t="s">
        <v>1745</v>
      </c>
      <c r="H86" s="186" t="str">
        <f>IF(I86&gt;0,(TEXT(I86,"yyyymmdd")&amp;$T$3&amp;A86&amp;$T$3&amp;B86&amp;$R$3),"")</f>
        <v>20250425-2267-北縣金陽店(定保)</v>
      </c>
      <c r="I86" s="190">
        <v>45772.586805555555</v>
      </c>
      <c r="J86" s="188" cm="1">
        <f t="array" ref="J86">IFERROR(INDEX(IM!$X$2:$X$650, MATCH(1, (IM!$F$2:$F$650=A86) * (ISNUMBER(SEARCH($C$1, IM!$AC$2:$AC$650))), 0)), "")</f>
        <v>45772.586805555555</v>
      </c>
      <c r="K86" s="159">
        <f>COUNTIFS(IM!F:F,A86,IM!AD:AD,"O",IM!X:X,"&gt;="&amp;$A$1,IM!X:X,"&lt;="&amp;$B$1)</f>
        <v>1</v>
      </c>
      <c r="L86" s="227" t="str" cm="1">
        <f t="array" ref="L86">IF(K86&gt;0,IFERROR(HYPERLINK("#'IM'!AC"&amp;MATCH(1,(IM!$F$1:$F$7700=A86)*(ISNUMBER(SEARCH("PMQ2",IM!$AC$1:$AC$7700))),0),"檢核"),"未登錄"),"")</f>
        <v>檢核</v>
      </c>
      <c r="M86" s="229" t="str" cm="1">
        <f t="array" ref="M86">IF(AND(SUMPRODUCT((IM!F2:F719=A86)*(ISNUMBER(SEARCH("EDC", IM!AC2:AC719))))&gt;0), "EDC", "")</f>
        <v>EDC</v>
      </c>
      <c r="N86" s="263" t="str" cm="1">
        <f t="array" ref="N86">IF(AND(SUMPRODUCT((IM!F2:F719=A86)*(ISNUMBER(SEARCH("STAR", IM!AC2:AC719))))&gt;0), "STAR", "")</f>
        <v>STAR</v>
      </c>
      <c r="O86" s="255" cm="1">
        <f t="array" ref="O86">IFERROR(INDEX(IM!$X$2:$X$650, MATCH(1, (IM!$F$2:$F$650=A86) * (ISNUMBER(SEARCH($D$1, IM!$AC$2:$AC$650))), 0)), "")</f>
        <v>45772.586805555555</v>
      </c>
      <c r="P86" s="191" t="str">
        <f>(TEXT(I86,"yyyymmdd"))&amp;$T$3&amp;A86&amp;$T$3&amp;B86&amp;$R$3</f>
        <v>20250425-2267-北縣金陽店(定保)</v>
      </c>
      <c r="Q86" s="140"/>
      <c r="R86" s="140"/>
      <c r="S86" s="140"/>
      <c r="T86" s="140"/>
      <c r="U86" s="257">
        <f>IF(AND(W86&lt;&gt;"", X86&lt;&gt;""), 2, IF(OR(W86&lt;&gt;"", X86&lt;&gt;""), 1, 0))</f>
        <v>2</v>
      </c>
      <c r="V86" s="245" t="str">
        <f>IF(I86="", "未到店",
   IF(M86&lt;&gt;"EDC", "異常",
      IF(OR(AND(Y86="STAR", N86="STAR"), AND(Y86&lt;&gt;"STAR", N86="")), "已完工", "異常")
   )
)</f>
        <v>已完工</v>
      </c>
      <c r="W86" s="3" t="s">
        <v>4239</v>
      </c>
      <c r="X86" s="5" t="s">
        <v>4240</v>
      </c>
      <c r="Y86" s="5" t="str">
        <f>IF(U86&gt;0,"STAR","")</f>
        <v>STAR</v>
      </c>
    </row>
    <row r="87" spans="1:25" ht="15.75" customHeight="1">
      <c r="A87" s="179">
        <v>3358</v>
      </c>
      <c r="B87" s="180" t="str">
        <f>VLOOKUP(A87,'0919門市清單主檔'!B:C,2,FALSE)</f>
        <v>新莊棒球場</v>
      </c>
      <c r="C87" s="181" t="str">
        <f>VLOOKUP($A87,'0919門市清單主檔'!B:V,20,FALSE)</f>
        <v>新北市</v>
      </c>
      <c r="D87" s="182" t="str">
        <f>VLOOKUP($A87,'0919門市清單主檔'!B:V,21,FALSE)</f>
        <v>新莊區</v>
      </c>
      <c r="E87" s="183" t="str">
        <f>VLOOKUP(D87,區域表!A:B,2,FALSE)</f>
        <v>湯家瑋</v>
      </c>
      <c r="F87" s="184" t="str">
        <f>IFERROR(IF(VLOOKUP(A87,門市狀態!A:D,4,FALSE)=0,"",VLOOKUP(A87,門市狀態!A:D,4,FALSE)),"")</f>
        <v/>
      </c>
      <c r="G87" s="185" t="s">
        <v>1745</v>
      </c>
      <c r="H87" s="186" t="str">
        <f>IF(I87&gt;0,(TEXT(I87,"yyyymmdd")&amp;$T$3&amp;A87&amp;$T$3&amp;B87&amp;$R$3),"")</f>
        <v>20250429-3358-新莊棒球場(定保)</v>
      </c>
      <c r="I87" s="190">
        <v>45776.4375</v>
      </c>
      <c r="J87" s="188" cm="1">
        <f t="array" ref="J87">IFERROR(INDEX(IM!$X$2:$X$650, MATCH(1, (IM!$F$2:$F$650=A87) * (ISNUMBER(SEARCH($C$1, IM!$AC$2:$AC$650))), 0)), "")</f>
        <v>45776.4375</v>
      </c>
      <c r="K87" s="159">
        <f>COUNTIFS(IM!F:F,A87,IM!AD:AD,"O",IM!X:X,"&gt;="&amp;$A$1,IM!X:X,"&lt;="&amp;$B$1)</f>
        <v>1</v>
      </c>
      <c r="L87" s="227" t="str" cm="1">
        <f t="array" ref="L87">IF(K87&gt;0,IFERROR(HYPERLINK("#'IM'!AC"&amp;MATCH(1,(IM!$F$1:$F$7700=A87)*(ISNUMBER(SEARCH("PMQ2",IM!$AC$1:$AC$7700))),0),"檢核"),"未登錄"),"")</f>
        <v>檢核</v>
      </c>
      <c r="M87" s="229" t="str" cm="1">
        <f t="array" ref="M87">IF(AND(SUMPRODUCT((IM!F2:F837=A87)*(ISNUMBER(SEARCH("EDC", IM!AC2:AC837))))&gt;0), "EDC", "")</f>
        <v>EDC</v>
      </c>
      <c r="N87" s="263" t="str" cm="1">
        <f t="array" ref="N87">IF(AND(SUMPRODUCT((IM!F2:F837=A87)*(ISNUMBER(SEARCH("STAR", IM!AC2:AC837))))&gt;0), "STAR", "")</f>
        <v/>
      </c>
      <c r="O87" s="255" t="str" cm="1">
        <f t="array" ref="O87">IFERROR(INDEX(IM!$X$2:$X$650, MATCH(1, (IM!$F$2:$F$650=A87) * (ISNUMBER(SEARCH($D$1, IM!$AC$2:$AC$650))), 0)), "")</f>
        <v/>
      </c>
      <c r="P87" s="191" t="str">
        <f>(TEXT(I87,"yyyymmdd"))&amp;$T$3&amp;A87&amp;$T$3&amp;B87&amp;$R$3</f>
        <v>20250429-3358-新莊棒球場(定保)</v>
      </c>
      <c r="Q87" s="140"/>
      <c r="R87" s="140"/>
      <c r="S87" s="140"/>
      <c r="T87" s="140"/>
      <c r="U87" s="257">
        <f>IF(AND(W87&lt;&gt;"", X87&lt;&gt;""), 2, IF(OR(W87&lt;&gt;"", X87&lt;&gt;""), 1, 0))</f>
        <v>0</v>
      </c>
      <c r="V87" s="245" t="str">
        <f>IF(I87="", "未到店",
   IF(M87&lt;&gt;"EDC", "異常",
      IF(OR(AND(Y87="STAR", N87="STAR"), AND(Y87&lt;&gt;"STAR", N87="")), "已完工", "異常")
   )
)</f>
        <v>已完工</v>
      </c>
      <c r="X87" s="5"/>
      <c r="Y87" s="5" t="str">
        <f>IF(U87&gt;0,"STAR","")</f>
        <v/>
      </c>
    </row>
    <row r="88" spans="1:25" ht="15.75" customHeight="1">
      <c r="A88" s="179">
        <v>3623</v>
      </c>
      <c r="B88" s="180" t="str">
        <f>VLOOKUP(A88,'0919門市清單主檔'!B:C,2,FALSE)</f>
        <v>三重自強店</v>
      </c>
      <c r="C88" s="181" t="str">
        <f>VLOOKUP($A88,'0919門市清單主檔'!B:V,20,FALSE)</f>
        <v>新北市</v>
      </c>
      <c r="D88" s="182" t="str">
        <f>VLOOKUP($A88,'0919門市清單主檔'!B:V,21,FALSE)</f>
        <v>三重區</v>
      </c>
      <c r="E88" s="183" t="str">
        <f>VLOOKUP(D88,區域表!A:B,2,FALSE)</f>
        <v>吳宗鴻</v>
      </c>
      <c r="F88" s="184" t="str">
        <f>IFERROR(IF(VLOOKUP(A88,門市狀態!A:D,4,FALSE)=0,"",VLOOKUP(A88,門市狀態!A:D,4,FALSE)),"")</f>
        <v/>
      </c>
      <c r="G88" s="185" t="s">
        <v>1745</v>
      </c>
      <c r="H88" s="186" t="str">
        <f>IF(I88&gt;0,(TEXT(I88,"yyyymmdd")&amp;$T$3&amp;A88&amp;$T$3&amp;B88&amp;$R$3),"")</f>
        <v>20250429-3623-三重自強店(定保)</v>
      </c>
      <c r="I88" s="190">
        <v>45776.625</v>
      </c>
      <c r="J88" s="188" cm="1">
        <f t="array" ref="J88">IFERROR(INDEX(IM!$X$2:$X$650, MATCH(1, (IM!$F$2:$F$650=A88) * (ISNUMBER(SEARCH($C$1, IM!$AC$2:$AC$650))), 0)), "")</f>
        <v>45776.625</v>
      </c>
      <c r="K88" s="159">
        <f>COUNTIFS(IM!F:F,A88,IM!AD:AD,"O",IM!X:X,"&gt;="&amp;$A$1,IM!X:X,"&lt;="&amp;$B$1)</f>
        <v>1</v>
      </c>
      <c r="L88" s="227" t="str" cm="1">
        <f t="array" ref="L88">IF(K88&gt;0,IFERROR(HYPERLINK("#'IM'!AC"&amp;MATCH(1,(IM!$F$1:$F$7700=A88)*(ISNUMBER(SEARCH("PMQ2",IM!$AC$1:$AC$7700))),0),"檢核"),"未登錄"),"")</f>
        <v>檢核</v>
      </c>
      <c r="M88" s="229" t="str" cm="1">
        <f t="array" ref="M88">IF(AND(SUMPRODUCT((IM!F2:F761=A88)*(ISNUMBER(SEARCH("EDC", IM!AC2:AC761))))&gt;0), "EDC", "")</f>
        <v>EDC</v>
      </c>
      <c r="N88" s="263" t="str" cm="1">
        <f t="array" ref="N88">IF(AND(SUMPRODUCT((IM!F2:F761=A88)*(ISNUMBER(SEARCH("STAR", IM!AC2:AC761))))&gt;0), "STAR", "")</f>
        <v>STAR</v>
      </c>
      <c r="O88" s="255" cm="1">
        <f t="array" ref="O88">IFERROR(INDEX(IM!$X$2:$X$650, MATCH(1, (IM!$F$2:$F$650=A88) * (ISNUMBER(SEARCH($D$1, IM!$AC$2:$AC$650))), 0)), "")</f>
        <v>45776.625</v>
      </c>
      <c r="P88" s="191" t="str">
        <f>(TEXT(I88,"yyyymmdd"))&amp;$T$3&amp;A88&amp;$T$3&amp;B88&amp;$R$3</f>
        <v>20250429-3623-三重自強店(定保)</v>
      </c>
      <c r="Q88" s="140"/>
      <c r="R88" s="140"/>
      <c r="S88" s="140"/>
      <c r="T88" s="140"/>
      <c r="U88" s="257">
        <f>IF(AND(W88&lt;&gt;"", X88&lt;&gt;""), 2, IF(OR(W88&lt;&gt;"", X88&lt;&gt;""), 1, 0))</f>
        <v>2</v>
      </c>
      <c r="V88" s="245" t="str">
        <f>IF(I88="", "未到店",
   IF(M88&lt;&gt;"EDC", "異常",
      IF(OR(AND(Y88="STAR", N88="STAR"), AND(Y88&lt;&gt;"STAR", N88="")), "已完工", "異常")
   )
)</f>
        <v>已完工</v>
      </c>
      <c r="W88" s="3" t="s">
        <v>4293</v>
      </c>
      <c r="X88" s="5" t="s">
        <v>4294</v>
      </c>
      <c r="Y88" s="5" t="str">
        <f>IF(U88&gt;0,"STAR","")</f>
        <v>STAR</v>
      </c>
    </row>
    <row r="89" spans="1:25" ht="15.75" customHeight="1">
      <c r="A89" s="179">
        <v>2318</v>
      </c>
      <c r="B89" s="180" t="str">
        <f>VLOOKUP(A89,'0919門市清單主檔'!B:C,2,FALSE)</f>
        <v>北縣淡俊店</v>
      </c>
      <c r="C89" s="181" t="str">
        <f>VLOOKUP($A89,'0919門市清單主檔'!B:V,20,FALSE)</f>
        <v>新北市</v>
      </c>
      <c r="D89" s="182" t="str">
        <f>VLOOKUP($A89,'0919門市清單主檔'!B:V,21,FALSE)</f>
        <v>淡水區</v>
      </c>
      <c r="E89" s="183" t="str">
        <f>VLOOKUP(D89,區域表!A:B,2,FALSE)</f>
        <v>吳宗鴻</v>
      </c>
      <c r="F89" s="184" t="str">
        <f>IFERROR(IF(VLOOKUP(A89,門市狀態!A:D,4,FALSE)=0,"",VLOOKUP(A89,門市狀態!A:D,4,FALSE)),"")</f>
        <v/>
      </c>
      <c r="G89" s="185" t="s">
        <v>1745</v>
      </c>
      <c r="H89" s="186" t="str">
        <f>IF(I89&gt;0,(TEXT(I89,"yyyymmdd")&amp;$T$3&amp;A89&amp;$T$3&amp;B89&amp;$R$3),"")</f>
        <v>20250430-2318-北縣淡俊店(定保)</v>
      </c>
      <c r="I89" s="190">
        <v>45777.59375</v>
      </c>
      <c r="J89" s="188" cm="1">
        <f t="array" ref="J89">IFERROR(INDEX(IM!$X$2:$X$650, MATCH(1, (IM!$F$2:$F$650=A89) * (ISNUMBER(SEARCH($C$1, IM!$AC$2:$AC$650))), 0)), "")</f>
        <v>45777.59375</v>
      </c>
      <c r="K89" s="159">
        <f>COUNTIFS(IM!F:F,A89,IM!AD:AD,"O",IM!X:X,"&gt;="&amp;$A$1,IM!X:X,"&lt;="&amp;$B$1)</f>
        <v>1</v>
      </c>
      <c r="L89" s="227" t="str" cm="1">
        <f t="array" ref="L89">IF(K89&gt;0,IFERROR(HYPERLINK("#'IM'!AC"&amp;MATCH(1,(IM!$F$1:$F$7700=A89)*(ISNUMBER(SEARCH("PMQ2",IM!$AC$1:$AC$7700))),0),"檢核"),"未登錄"),"")</f>
        <v>檢核</v>
      </c>
      <c r="M89" s="229" t="str" cm="1">
        <f t="array" ref="M89">IF(AND(SUMPRODUCT((IM!F2:F753=A89)*(ISNUMBER(SEARCH("EDC", IM!AC2:AC753))))&gt;0), "EDC", "")</f>
        <v>EDC</v>
      </c>
      <c r="N89" s="263" t="str" cm="1">
        <f t="array" ref="N89">IF(AND(SUMPRODUCT((IM!F2:F753=A89)*(ISNUMBER(SEARCH("STAR", IM!AC2:AC753))))&gt;0), "STAR", "")</f>
        <v>STAR</v>
      </c>
      <c r="O89" s="255" cm="1">
        <f t="array" ref="O89">IFERROR(INDEX(IM!$X$2:$X$650, MATCH(1, (IM!$F$2:$F$650=A89) * (ISNUMBER(SEARCH($D$1, IM!$AC$2:$AC$650))), 0)), "")</f>
        <v>45777.59375</v>
      </c>
      <c r="P89" s="191" t="str">
        <f>(TEXT(I89,"yyyymmdd"))&amp;$T$3&amp;A89&amp;$T$3&amp;B89&amp;$R$3</f>
        <v>20250430-2318-北縣淡俊店(定保)</v>
      </c>
      <c r="Q89" s="140"/>
      <c r="R89" s="140"/>
      <c r="S89" s="140"/>
      <c r="T89" s="140"/>
      <c r="U89" s="257">
        <f>IF(AND(W89&lt;&gt;"", X89&lt;&gt;""), 2, IF(OR(W89&lt;&gt;"", X89&lt;&gt;""), 1, 0))</f>
        <v>1</v>
      </c>
      <c r="V89" s="245" t="str">
        <f>IF(I89="", "未到店",
   IF(M89&lt;&gt;"EDC", "異常",
      IF(OR(AND(Y89="STAR", N89="STAR"), AND(Y89&lt;&gt;"STAR", N89="")), "已完工", "異常")
   )
)</f>
        <v>已完工</v>
      </c>
      <c r="X89" s="5" t="s">
        <v>4279</v>
      </c>
      <c r="Y89" s="5" t="str">
        <f>IF(U89&gt;0,"STAR","")</f>
        <v>STAR</v>
      </c>
    </row>
    <row r="90" spans="1:25" ht="15.75" customHeight="1">
      <c r="A90" s="179">
        <v>2897</v>
      </c>
      <c r="B90" s="180" t="str">
        <f>VLOOKUP(A90,'0919門市清單主檔'!B:C,2,FALSE)</f>
        <v>淡水台電宿舍</v>
      </c>
      <c r="C90" s="181" t="str">
        <f>VLOOKUP($A90,'0919門市清單主檔'!B:V,20,FALSE)</f>
        <v>新北市</v>
      </c>
      <c r="D90" s="182" t="str">
        <f>VLOOKUP($A90,'0919門市清單主檔'!B:V,21,FALSE)</f>
        <v>淡水區</v>
      </c>
      <c r="E90" s="183" t="str">
        <f>VLOOKUP(D90,區域表!A:B,2,FALSE)</f>
        <v>吳宗鴻</v>
      </c>
      <c r="F90" s="184" t="str">
        <f>IFERROR(IF(VLOOKUP(A90,門市狀態!A:D,4,FALSE)=0,"",VLOOKUP(A90,門市狀態!A:D,4,FALSE)),"")</f>
        <v/>
      </c>
      <c r="G90" s="185" t="s">
        <v>1745</v>
      </c>
      <c r="H90" s="186" t="str">
        <f>IF(I90&gt;0,(TEXT(I90,"yyyymmdd")&amp;$T$3&amp;A90&amp;$T$3&amp;B90&amp;$R$3),"")</f>
        <v>20250430-2897-淡水台電宿舍(定保)</v>
      </c>
      <c r="I90" s="190">
        <v>45777.647222222222</v>
      </c>
      <c r="J90" s="188" cm="1">
        <f t="array" ref="J90">IFERROR(INDEX(IM!$X$2:$X$650, MATCH(1, (IM!$F$2:$F$650=A90) * (ISNUMBER(SEARCH($C$1, IM!$AC$2:$AC$650))), 0)), "")</f>
        <v>45777.647222222222</v>
      </c>
      <c r="K90" s="159">
        <f>COUNTIFS(IM!F:F,A90,IM!AD:AD,"O",IM!X:X,"&gt;="&amp;$A$1,IM!X:X,"&lt;="&amp;$B$1)</f>
        <v>1</v>
      </c>
      <c r="L90" s="227" t="str" cm="1">
        <f t="array" ref="L90">IF(K90&gt;0,IFERROR(HYPERLINK("#'IM'!AC"&amp;MATCH(1,(IM!$F$1:$F$7700=A90)*(ISNUMBER(SEARCH("PMQ2",IM!$AC$1:$AC$7700))),0),"檢核"),"未登錄"),"")</f>
        <v>檢核</v>
      </c>
      <c r="M90" s="229" t="str" cm="1">
        <f t="array" ref="M90">IF(AND(SUMPRODUCT((IM!F2:F817=A90)*(ISNUMBER(SEARCH("EDC", IM!AC2:AC817))))&gt;0), "EDC", "")</f>
        <v>EDC</v>
      </c>
      <c r="N90" s="263" t="str" cm="1">
        <f t="array" ref="N90">IF(AND(SUMPRODUCT((IM!F2:F817=A90)*(ISNUMBER(SEARCH("STAR", IM!AC2:AC817))))&gt;0), "STAR", "")</f>
        <v>STAR</v>
      </c>
      <c r="O90" s="255" cm="1">
        <f t="array" ref="O90">IFERROR(INDEX(IM!$X$2:$X$650, MATCH(1, (IM!$F$2:$F$650=A90) * (ISNUMBER(SEARCH($D$1, IM!$AC$2:$AC$650))), 0)), "")</f>
        <v>45777.647222222222</v>
      </c>
      <c r="P90" s="191" t="str">
        <f>(TEXT(I90,"yyyymmdd"))&amp;$T$3&amp;A90&amp;$T$3&amp;B90&amp;$R$3</f>
        <v>20250430-2897-淡水台電宿舍(定保)</v>
      </c>
      <c r="Q90" s="140"/>
      <c r="R90" s="140"/>
      <c r="S90" s="140"/>
      <c r="T90" s="140"/>
      <c r="U90" s="257">
        <f>IF(AND(W90&lt;&gt;"", X90&lt;&gt;""), 2, IF(OR(W90&lt;&gt;"", X90&lt;&gt;""), 1, 0))</f>
        <v>2</v>
      </c>
      <c r="V90" s="245" t="str">
        <f>IF(I90="", "未到店",
   IF(M90&lt;&gt;"EDC", "異常",
      IF(OR(AND(Y90="STAR", N90="STAR"), AND(Y90&lt;&gt;"STAR", N90="")), "已完工", "異常")
   )
)</f>
        <v>已完工</v>
      </c>
      <c r="W90" s="3" t="s">
        <v>4339</v>
      </c>
      <c r="X90" s="5" t="s">
        <v>4340</v>
      </c>
      <c r="Y90" s="5" t="str">
        <f>IF(U90&gt;0,"STAR","")</f>
        <v>STAR</v>
      </c>
    </row>
    <row r="91" spans="1:25" ht="15.75" customHeight="1">
      <c r="A91" s="179">
        <v>2403</v>
      </c>
      <c r="B91" s="180" t="str">
        <f>VLOOKUP(A91,'0919門市清單主檔'!B:C,2,FALSE)</f>
        <v>北縣板龍店</v>
      </c>
      <c r="C91" s="181" t="str">
        <f>VLOOKUP($A91,'0919門市清單主檔'!B:V,20,FALSE)</f>
        <v>新北市</v>
      </c>
      <c r="D91" s="182" t="str">
        <f>VLOOKUP($A91,'0919門市清單主檔'!B:V,21,FALSE)</f>
        <v>板橋區</v>
      </c>
      <c r="E91" s="183" t="str">
        <f>VLOOKUP(D91,區域表!A:B,2,FALSE)</f>
        <v>狄澤洋</v>
      </c>
      <c r="F91" s="184" t="str">
        <f>IFERROR(IF(VLOOKUP(A91,門市狀態!A:D,4,FALSE)=0,"",VLOOKUP(A91,門市狀態!A:D,4,FALSE)),"")</f>
        <v/>
      </c>
      <c r="G91" s="185" t="s">
        <v>1745</v>
      </c>
      <c r="H91" s="186" t="str">
        <f>IF(I91&gt;0,(TEXT(I91,"yyyymmdd")&amp;$T$3&amp;A91&amp;$T$3&amp;B91&amp;$R$3),"")</f>
        <v>20250502-2403-北縣板龍店(定保)</v>
      </c>
      <c r="I91" s="190">
        <v>45779.527777777781</v>
      </c>
      <c r="J91" s="188" cm="1">
        <f t="array" ref="J91">IFERROR(INDEX(IM!$X$2:$X$650, MATCH(1, (IM!$F$2:$F$650=A91) * (ISNUMBER(SEARCH($C$1, IM!$AC$2:$AC$650))), 0)), "")</f>
        <v>45779.527777777781</v>
      </c>
      <c r="K91" s="159">
        <f>COUNTIFS(IM!F:F,A91,IM!AD:AD,"O",IM!X:X,"&gt;="&amp;$A$1,IM!X:X,"&lt;="&amp;$B$1)</f>
        <v>1</v>
      </c>
      <c r="L91" s="227" t="str" cm="1">
        <f t="array" ref="L91">IF(K91&gt;0,IFERROR(HYPERLINK("#'IM'!AC"&amp;MATCH(1,(IM!$F$1:$F$7700=A91)*(ISNUMBER(SEARCH("PMQ2",IM!$AC$1:$AC$7700))),0),"檢核"),"未登錄"),"")</f>
        <v>檢核</v>
      </c>
      <c r="M91" s="229" t="str" cm="1">
        <f t="array" ref="M91">IF(AND(SUMPRODUCT((IM!F2:F834=A91)*(ISNUMBER(SEARCH("EDC", IM!AC2:AC834))))&gt;0), "EDC", "")</f>
        <v>EDC</v>
      </c>
      <c r="N91" s="263" t="str" cm="1">
        <f t="array" ref="N91">IF(AND(SUMPRODUCT((IM!F2:F834=A91)*(ISNUMBER(SEARCH("STAR", IM!AC2:AC834))))&gt;0), "STAR", "")</f>
        <v/>
      </c>
      <c r="O91" s="255" t="str" cm="1">
        <f t="array" ref="O91">IFERROR(INDEX(IM!$X$2:$X$650, MATCH(1, (IM!$F$2:$F$650=A91) * (ISNUMBER(SEARCH($D$1, IM!$AC$2:$AC$650))), 0)), "")</f>
        <v/>
      </c>
      <c r="P91" s="191" t="str">
        <f>(TEXT(I91,"yyyymmdd"))&amp;$T$3&amp;A91&amp;$T$3&amp;B91&amp;$R$3</f>
        <v>20250502-2403-北縣板龍店(定保)</v>
      </c>
      <c r="Q91" s="140"/>
      <c r="R91" s="140"/>
      <c r="S91" s="140"/>
      <c r="T91" s="140"/>
      <c r="U91" s="257">
        <f>IF(AND(W91&lt;&gt;"", X91&lt;&gt;""), 2, IF(OR(W91&lt;&gt;"", X91&lt;&gt;""), 1, 0))</f>
        <v>2</v>
      </c>
      <c r="V91" s="245" t="str">
        <f>IF(I91="", "未到店",
   IF(M91&lt;&gt;"EDC", "異常",
      IF(OR(AND(Y91="STAR", N91="STAR"), AND(Y91&lt;&gt;"STAR", N91="")), "已完工", "異常")
   )
)</f>
        <v>異常</v>
      </c>
      <c r="W91" s="3" t="s">
        <v>4367</v>
      </c>
      <c r="X91" s="5" t="s">
        <v>4368</v>
      </c>
      <c r="Y91" s="5" t="str">
        <f>IF(U91&gt;0,"STAR","")</f>
        <v>STAR</v>
      </c>
    </row>
    <row r="92" spans="1:25" ht="15.75" customHeight="1">
      <c r="A92" s="179">
        <v>3052</v>
      </c>
      <c r="B92" s="180" t="str">
        <f>VLOOKUP(A92,'0919門市清單主檔'!B:C,2,FALSE)</f>
        <v>北縣莊玲店</v>
      </c>
      <c r="C92" s="181" t="str">
        <f>VLOOKUP($A92,'0919門市清單主檔'!B:V,20,FALSE)</f>
        <v>新北市</v>
      </c>
      <c r="D92" s="182" t="str">
        <f>VLOOKUP($A92,'0919門市清單主檔'!B:V,21,FALSE)</f>
        <v>新莊區</v>
      </c>
      <c r="E92" s="183" t="str">
        <f>VLOOKUP(D92,區域表!A:B,2,FALSE)</f>
        <v>湯家瑋</v>
      </c>
      <c r="F92" s="184" t="str">
        <f>IFERROR(IF(VLOOKUP(A92,門市狀態!A:D,4,FALSE)=0,"",VLOOKUP(A92,門市狀態!A:D,4,FALSE)),"")</f>
        <v/>
      </c>
      <c r="G92" s="185" t="s">
        <v>1745</v>
      </c>
      <c r="H92" s="186" t="str">
        <f>IF(I92&gt;0,(TEXT(I92,"yyyymmdd")&amp;$T$3&amp;A92&amp;$T$3&amp;B92&amp;$R$3),"")</f>
        <v>20250502-3052-北縣莊玲店(定保)</v>
      </c>
      <c r="I92" s="190">
        <v>45779.604166666664</v>
      </c>
      <c r="J92" s="188" cm="1">
        <f t="array" ref="J92">IFERROR(INDEX(IM!$X$2:$X$650, MATCH(1, (IM!$F$2:$F$650=A92) * (ISNUMBER(SEARCH($C$1, IM!$AC$2:$AC$650))), 0)), "")</f>
        <v>45779.604166666664</v>
      </c>
      <c r="K92" s="159">
        <f>COUNTIFS(IM!F:F,A92,IM!AD:AD,"O",IM!X:X,"&gt;="&amp;$A$1,IM!X:X,"&lt;="&amp;$B$1)</f>
        <v>1</v>
      </c>
      <c r="L92" s="227" t="str" cm="1">
        <f t="array" ref="L92">IF(K92&gt;0,IFERROR(HYPERLINK("#'IM'!AC"&amp;MATCH(1,(IM!$F$1:$F$7700=A92)*(ISNUMBER(SEARCH("PMQ2",IM!$AC$1:$AC$7700))),0),"檢核"),"未登錄"),"")</f>
        <v>檢核</v>
      </c>
      <c r="M92" s="229" t="str" cm="1">
        <f t="array" ref="M92">IF(AND(SUMPRODUCT((IM!F2:F660=A92)*(ISNUMBER(SEARCH("EDC", IM!AC2:AC660))))&gt;0), "EDC", "")</f>
        <v>EDC</v>
      </c>
      <c r="N92" s="263" t="str" cm="1">
        <f t="array" ref="N92">IF(AND(SUMPRODUCT((IM!F2:F660=A92)*(ISNUMBER(SEARCH("STAR", IM!AC2:AC660))))&gt;0), "STAR", "")</f>
        <v/>
      </c>
      <c r="O92" s="255" t="str" cm="1">
        <f t="array" ref="O92">IFERROR(INDEX(IM!$X$2:$X$650, MATCH(1, (IM!$F$2:$F$650=A92) * (ISNUMBER(SEARCH($D$1, IM!$AC$2:$AC$650))), 0)), "")</f>
        <v/>
      </c>
      <c r="P92" s="191" t="str">
        <f>(TEXT(I92,"yyyymmdd"))&amp;$T$3&amp;A92&amp;$T$3&amp;B92&amp;$R$3</f>
        <v>20250502-3052-北縣莊玲店(定保)</v>
      </c>
      <c r="Q92" s="140"/>
      <c r="R92" s="140"/>
      <c r="S92" s="140"/>
      <c r="T92" s="140"/>
      <c r="U92" s="257">
        <f>IF(AND(W92&lt;&gt;"", X92&lt;&gt;""), 2, IF(OR(W92&lt;&gt;"", X92&lt;&gt;""), 1, 0))</f>
        <v>2</v>
      </c>
      <c r="V92" s="245" t="str">
        <f>IF(I92="", "未到店",
   IF(M92&lt;&gt;"EDC", "異常",
      IF(OR(AND(Y92="STAR", N92="STAR"), AND(Y92&lt;&gt;"STAR", N92="")), "已完工", "異常")
   )
)</f>
        <v>異常</v>
      </c>
      <c r="W92" s="3" t="s">
        <v>4160</v>
      </c>
      <c r="X92" s="5" t="s">
        <v>4161</v>
      </c>
      <c r="Y92" s="5" t="str">
        <f>IF(U92&gt;0,"STAR","")</f>
        <v>STAR</v>
      </c>
    </row>
    <row r="93" spans="1:25" ht="15.75" customHeight="1">
      <c r="A93" s="179" t="s">
        <v>18</v>
      </c>
      <c r="B93" s="180" t="str">
        <f>VLOOKUP(A93,'0919門市清單主檔'!B:C,2,FALSE)</f>
        <v>三重溪尾店</v>
      </c>
      <c r="C93" s="181" t="str">
        <f>VLOOKUP($A93,'0919門市清單主檔'!B:V,20,FALSE)</f>
        <v>新北市</v>
      </c>
      <c r="D93" s="182" t="str">
        <f>VLOOKUP($A93,'0919門市清單主檔'!B:V,21,FALSE)</f>
        <v>三重區</v>
      </c>
      <c r="E93" s="183" t="str">
        <f>VLOOKUP(D93,區域表!A:B,2,FALSE)</f>
        <v>吳宗鴻</v>
      </c>
      <c r="F93" s="184" t="str">
        <f>IFERROR(IF(VLOOKUP(A93,門市狀態!A:D,4,FALSE)=0,"",VLOOKUP(A93,門市狀態!A:D,4,FALSE)),"")</f>
        <v/>
      </c>
      <c r="G93" s="185" t="s">
        <v>1745</v>
      </c>
      <c r="H93" s="186" t="str">
        <f>IF(I93&gt;0,(TEXT(I93,"yyyymmdd")&amp;$T$3&amp;A93&amp;$T$3&amp;B93&amp;$R$3),"")</f>
        <v>20250502-D022-三重溪尾店(定保)</v>
      </c>
      <c r="I93" s="190">
        <v>45779.628472222219</v>
      </c>
      <c r="J93" s="188" cm="1">
        <f t="array" ref="J93">IFERROR(INDEX(IM!$X$2:$X$650, MATCH(1, (IM!$F$2:$F$650=A93) * (ISNUMBER(SEARCH($C$1, IM!$AC$2:$AC$650))), 0)), "")</f>
        <v>45779.628472222219</v>
      </c>
      <c r="K93" s="159">
        <f>COUNTIFS(IM!F:F,A93,IM!AD:AD,"O",IM!X:X,"&gt;="&amp;$A$1,IM!X:X,"&lt;="&amp;$B$1)</f>
        <v>1</v>
      </c>
      <c r="L93" s="227" t="str" cm="1">
        <f t="array" ref="L93">IF(K93&gt;0,IFERROR(HYPERLINK("#'IM'!AC"&amp;MATCH(1,(IM!$F$1:$F$7700=A93)*(ISNUMBER(SEARCH("PMQ2",IM!$AC$1:$AC$7700))),0),"檢核"),"未登錄"),"")</f>
        <v>檢核</v>
      </c>
      <c r="M93" s="229" t="str" cm="1">
        <f t="array" ref="M93">IF(AND(SUMPRODUCT((IM!F2:F724=A93)*(ISNUMBER(SEARCH("EDC", IM!AC2:AC724))))&gt;0), "EDC", "")</f>
        <v>EDC</v>
      </c>
      <c r="N93" s="263" t="str" cm="1">
        <f t="array" ref="N93">IF(AND(SUMPRODUCT((IM!F2:F724=A93)*(ISNUMBER(SEARCH("STAR", IM!AC2:AC724))))&gt;0), "STAR", "")</f>
        <v>STAR</v>
      </c>
      <c r="O93" s="255" cm="1">
        <f t="array" ref="O93">IFERROR(INDEX(IM!$X$2:$X$650, MATCH(1, (IM!$F$2:$F$650=A93) * (ISNUMBER(SEARCH($D$1, IM!$AC$2:$AC$650))), 0)), "")</f>
        <v>45779.628472222219</v>
      </c>
      <c r="P93" s="191" t="str">
        <f>(TEXT(I93,"yyyymmdd"))&amp;$T$3&amp;A93&amp;$T$3&amp;B93&amp;$R$3</f>
        <v>20250502-D022-三重溪尾店(定保)</v>
      </c>
      <c r="Q93" s="140"/>
      <c r="R93" s="140"/>
      <c r="S93" s="140"/>
      <c r="T93" s="140"/>
      <c r="U93" s="257">
        <f>IF(AND(W93&lt;&gt;"", X93&lt;&gt;""), 2, IF(OR(W93&lt;&gt;"", X93&lt;&gt;""), 1, 0))</f>
        <v>0</v>
      </c>
      <c r="V93" s="245" t="str">
        <f>IF(I93="", "未到店",
   IF(M93&lt;&gt;"EDC", "異常",
      IF(OR(AND(Y93="STAR", N93="STAR"), AND(Y93&lt;&gt;"STAR", N93="")), "已完工", "異常")
   )
)</f>
        <v>異常</v>
      </c>
      <c r="X93" s="5"/>
      <c r="Y93" s="5" t="str">
        <f>IF(U93&gt;0,"STAR","")</f>
        <v/>
      </c>
    </row>
    <row r="94" spans="1:25" ht="15.75" customHeight="1">
      <c r="A94" s="179">
        <v>4191</v>
      </c>
      <c r="B94" s="180" t="str">
        <f>VLOOKUP(A94,'0919門市清單主檔'!B:C,2,FALSE)</f>
        <v>三重溪美店</v>
      </c>
      <c r="C94" s="181" t="str">
        <f>VLOOKUP($A94,'0919門市清單主檔'!B:V,20,FALSE)</f>
        <v>新北市</v>
      </c>
      <c r="D94" s="182" t="str">
        <f>VLOOKUP($A94,'0919門市清單主檔'!B:V,21,FALSE)</f>
        <v>三重區</v>
      </c>
      <c r="E94" s="183" t="str">
        <f>VLOOKUP(D94,區域表!A:B,2,FALSE)</f>
        <v>吳宗鴻</v>
      </c>
      <c r="F94" s="184" t="str">
        <f>IFERROR(IF(VLOOKUP(A94,門市狀態!A:D,4,FALSE)=0,"",VLOOKUP(A94,門市狀態!A:D,4,FALSE)),"")</f>
        <v/>
      </c>
      <c r="G94" s="185" t="s">
        <v>1745</v>
      </c>
      <c r="H94" s="186" t="str">
        <f>IF(I94&gt;0,(TEXT(I94,"yyyymmdd")&amp;$T$3&amp;A94&amp;$T$3&amp;B94&amp;$R$3),"")</f>
        <v>20250502-4191-三重溪美店(定保)</v>
      </c>
      <c r="I94" s="190">
        <v>45779.662499999999</v>
      </c>
      <c r="J94" s="188" cm="1">
        <f t="array" ref="J94">IFERROR(INDEX(IM!$X$2:$X$650, MATCH(1, (IM!$F$2:$F$650=A94) * (ISNUMBER(SEARCH($C$1, IM!$AC$2:$AC$650))), 0)), "")</f>
        <v>45779.662499999999</v>
      </c>
      <c r="K94" s="159">
        <f>COUNTIFS(IM!F:F,A94,IM!AD:AD,"O",IM!X:X,"&gt;="&amp;$A$1,IM!X:X,"&lt;="&amp;$B$1)</f>
        <v>1</v>
      </c>
      <c r="L94" s="227" t="str" cm="1">
        <f t="array" ref="L94">IF(K94&gt;0,IFERROR(HYPERLINK("#'IM'!AC"&amp;MATCH(1,(IM!$F$1:$F$7700=A94)*(ISNUMBER(SEARCH("PMQ2",IM!$AC$1:$AC$7700))),0),"檢核"),"未登錄"),"")</f>
        <v>檢核</v>
      </c>
      <c r="M94" s="229" t="str" cm="1">
        <f t="array" ref="M94">IF(AND(SUMPRODUCT((IM!F2:F652=A94)*(ISNUMBER(SEARCH("EDC", IM!AC2:AC652))))&gt;0), "EDC", "")</f>
        <v>EDC</v>
      </c>
      <c r="N94" s="263" t="str" cm="1">
        <f t="array" ref="N94">IF(AND(SUMPRODUCT((IM!F2:F652=A94)*(ISNUMBER(SEARCH("STAR", IM!AC2:AC652))))&gt;0), "STAR", "")</f>
        <v/>
      </c>
      <c r="O94" s="255" t="str" cm="1">
        <f t="array" ref="O94">IFERROR(INDEX(IM!$X$2:$X$650, MATCH(1, (IM!$F$2:$F$650=A94) * (ISNUMBER(SEARCH($D$1, IM!$AC$2:$AC$650))), 0)), "")</f>
        <v/>
      </c>
      <c r="P94" s="191" t="str">
        <f>(TEXT(I94,"yyyymmdd"))&amp;$T$3&amp;A94&amp;$T$3&amp;B94&amp;$R$3</f>
        <v>20250502-4191-三重溪美店(定保)</v>
      </c>
      <c r="Q94" s="266"/>
      <c r="R94" s="266"/>
      <c r="S94" s="266"/>
      <c r="T94" s="266"/>
      <c r="U94" s="257">
        <f>IF(AND(W94&lt;&gt;"", X94&lt;&gt;""), 2, IF(OR(W94&lt;&gt;"", X94&lt;&gt;""), 1, 0))</f>
        <v>2</v>
      </c>
      <c r="V94" s="245" t="str">
        <f>IF(I94="", "未到店",
   IF(M94&lt;&gt;"EDC", "異常",
      IF(OR(AND(Y94="STAR", N94="STAR"), AND(Y94&lt;&gt;"STAR", N94="")), "已完工", "異常")
   )
)</f>
        <v>異常</v>
      </c>
      <c r="W94" s="3" t="s">
        <v>4148</v>
      </c>
      <c r="X94" s="5" t="s">
        <v>4149</v>
      </c>
      <c r="Y94" s="5" t="str">
        <f>IF(U94&gt;0,"STAR","")</f>
        <v>STAR</v>
      </c>
    </row>
    <row r="95" spans="1:25" ht="15.75" customHeight="1">
      <c r="A95" s="179">
        <v>4586</v>
      </c>
      <c r="B95" s="180" t="str">
        <f>VLOOKUP(A95,'0919門市清單主檔'!B:C,2,FALSE)</f>
        <v>三重三文店</v>
      </c>
      <c r="C95" s="181" t="str">
        <f>VLOOKUP($A95,'0919門市清單主檔'!B:V,20,FALSE)</f>
        <v>新北市</v>
      </c>
      <c r="D95" s="182" t="str">
        <f>VLOOKUP($A95,'0919門市清單主檔'!B:V,21,FALSE)</f>
        <v>三重區</v>
      </c>
      <c r="E95" s="183" t="str">
        <f>VLOOKUP(D95,區域表!A:B,2,FALSE)</f>
        <v>吳宗鴻</v>
      </c>
      <c r="F95" s="184" t="str">
        <f>IFERROR(IF(VLOOKUP(A95,門市狀態!A:D,4,FALSE)=0,"",VLOOKUP(A95,門市狀態!A:D,4,FALSE)),"")</f>
        <v/>
      </c>
      <c r="G95" s="185" t="s">
        <v>1745</v>
      </c>
      <c r="H95" s="186" t="str">
        <f>IF(I95&gt;0,(TEXT(I95,"yyyymmdd")&amp;$T$3&amp;A95&amp;$T$3&amp;B95&amp;$R$3),"")</f>
        <v>20250502-4586-三重三文店(定保)</v>
      </c>
      <c r="I95" s="190">
        <v>45779.697222222225</v>
      </c>
      <c r="J95" s="188" cm="1">
        <f t="array" ref="J95">IFERROR(INDEX(IM!$X$2:$X$650, MATCH(1, (IM!$F$2:$F$650=A95) * (ISNUMBER(SEARCH($C$1, IM!$AC$2:$AC$650))), 0)), "")</f>
        <v>45779.697222222225</v>
      </c>
      <c r="K95" s="159">
        <f>COUNTIFS(IM!F:F,A95,IM!AD:AD,"O",IM!X:X,"&gt;="&amp;$A$1,IM!X:X,"&lt;="&amp;$B$1)</f>
        <v>1</v>
      </c>
      <c r="L95" s="227" t="str" cm="1">
        <f t="array" ref="L95">IF(K95&gt;0,IFERROR(HYPERLINK("#'IM'!AC"&amp;MATCH(1,(IM!$F$1:$F$7700=A95)*(ISNUMBER(SEARCH("PMQ2",IM!$AC$1:$AC$7700))),0),"檢核"),"未登錄"),"")</f>
        <v>檢核</v>
      </c>
      <c r="M95" s="229" t="str" cm="1">
        <f t="array" ref="M95">IF(AND(SUMPRODUCT((IM!F2:F690=A95)*(ISNUMBER(SEARCH("EDC", IM!AC2:AC690))))&gt;0), "EDC", "")</f>
        <v>EDC</v>
      </c>
      <c r="N95" s="263" t="str" cm="1">
        <f t="array" ref="N95">IF(AND(SUMPRODUCT((IM!F2:F690=A95)*(ISNUMBER(SEARCH("STAR", IM!AC2:AC690))))&gt;0), "STAR", "")</f>
        <v/>
      </c>
      <c r="O95" s="255" t="str" cm="1">
        <f t="array" ref="O95">IFERROR(INDEX(IM!$X$2:$X$650, MATCH(1, (IM!$F$2:$F$650=A95) * (ISNUMBER(SEARCH($D$1, IM!$AC$2:$AC$650))), 0)), "")</f>
        <v/>
      </c>
      <c r="P95" s="191" t="str">
        <f>(TEXT(I95,"yyyymmdd"))&amp;$T$3&amp;A95&amp;$T$3&amp;B95&amp;$R$3</f>
        <v>20250502-4586-三重三文店(定保)</v>
      </c>
      <c r="Q95" s="140"/>
      <c r="R95" s="140"/>
      <c r="S95" s="140"/>
      <c r="T95" s="140"/>
      <c r="U95" s="257">
        <f>IF(AND(W95&lt;&gt;"", X95&lt;&gt;""), 2, IF(OR(W95&lt;&gt;"", X95&lt;&gt;""), 1, 0))</f>
        <v>0</v>
      </c>
      <c r="V95" s="245" t="str">
        <f>IF(I95="", "未到店",
   IF(M95&lt;&gt;"EDC", "異常",
      IF(OR(AND(Y95="STAR", N95="STAR"), AND(Y95&lt;&gt;"STAR", N95="")), "已完工", "異常")
   )
)</f>
        <v>已完工</v>
      </c>
      <c r="X95" s="5"/>
      <c r="Y95" s="5" t="str">
        <f>IF(U95&gt;0,"STAR","")</f>
        <v/>
      </c>
    </row>
    <row r="96" spans="1:25" ht="15.75" customHeight="1">
      <c r="A96" s="179">
        <v>2349</v>
      </c>
      <c r="B96" s="180" t="str">
        <f>VLOOKUP(A96,'0919門市清單主檔'!B:C,2,FALSE)</f>
        <v>三重永福店</v>
      </c>
      <c r="C96" s="181" t="str">
        <f>VLOOKUP($A96,'0919門市清單主檔'!B:V,20,FALSE)</f>
        <v>新北市</v>
      </c>
      <c r="D96" s="182" t="str">
        <f>VLOOKUP($A96,'0919門市清單主檔'!B:V,21,FALSE)</f>
        <v>三重區</v>
      </c>
      <c r="E96" s="183" t="str">
        <f>VLOOKUP(D96,區域表!A:B,2,FALSE)</f>
        <v>吳宗鴻</v>
      </c>
      <c r="F96" s="184" t="str">
        <f>IFERROR(IF(VLOOKUP(A96,門市狀態!A:D,4,FALSE)=0,"",VLOOKUP(A96,門市狀態!A:D,4,FALSE)),"")</f>
        <v/>
      </c>
      <c r="G96" s="185" t="s">
        <v>1745</v>
      </c>
      <c r="H96" s="186" t="str">
        <f>IF(I96&gt;0,(TEXT(I96,"yyyymmdd")&amp;$T$3&amp;A96&amp;$T$3&amp;B96&amp;$R$3),"")</f>
        <v>20250505-2349-三重永福店(定保)</v>
      </c>
      <c r="I96" s="190">
        <v>45782.470138888886</v>
      </c>
      <c r="J96" s="188" cm="1">
        <f t="array" ref="J96">IFERROR(INDEX(IM!$X$2:$X$650, MATCH(1, (IM!$F$2:$F$650=A96) * (ISNUMBER(SEARCH($C$1, IM!$AC$2:$AC$650))), 0)), "")</f>
        <v>45782.470138888886</v>
      </c>
      <c r="K96" s="159">
        <f>COUNTIFS(IM!F:F,A96,IM!AD:AD,"O",IM!X:X,"&gt;="&amp;$A$1,IM!X:X,"&lt;="&amp;$B$1)</f>
        <v>1</v>
      </c>
      <c r="L96" s="227" t="str" cm="1">
        <f t="array" ref="L96">IF(K96&gt;0,IFERROR(HYPERLINK("#'IM'!AC"&amp;MATCH(1,(IM!$F$1:$F$7700=A96)*(ISNUMBER(SEARCH("PMQ2",IM!$AC$1:$AC$7700))),0),"檢核"),"未登錄"),"")</f>
        <v>檢核</v>
      </c>
      <c r="M96" s="229" t="str" cm="1">
        <f t="array" ref="M96">IF(AND(SUMPRODUCT((IM!F2:F769=A96)*(ISNUMBER(SEARCH("EDC", IM!AC2:AC769))))&gt;0), "EDC", "")</f>
        <v>EDC</v>
      </c>
      <c r="N96" s="263" t="str" cm="1">
        <f t="array" ref="N96">IF(AND(SUMPRODUCT((IM!F2:F769=A96)*(ISNUMBER(SEARCH("STAR", IM!AC2:AC769))))&gt;0), "STAR", "")</f>
        <v/>
      </c>
      <c r="O96" s="255" t="str" cm="1">
        <f t="array" ref="O96">IFERROR(INDEX(IM!$X$2:$X$650, MATCH(1, (IM!$F$2:$F$650=A96) * (ISNUMBER(SEARCH($D$1, IM!$AC$2:$AC$650))), 0)), "")</f>
        <v/>
      </c>
      <c r="P96" s="191" t="str">
        <f>(TEXT(I96,"yyyymmdd"))&amp;$T$3&amp;A96&amp;$T$3&amp;B96&amp;$R$3</f>
        <v>20250505-2349-三重永福店(定保)</v>
      </c>
      <c r="Q96" s="140"/>
      <c r="R96" s="140"/>
      <c r="S96" s="140"/>
      <c r="T96" s="140"/>
      <c r="U96" s="257">
        <f>IF(AND(W96&lt;&gt;"", X96&lt;&gt;""), 2, IF(OR(W96&lt;&gt;"", X96&lt;&gt;""), 1, 0))</f>
        <v>2</v>
      </c>
      <c r="V96" s="245" t="str">
        <f>IF(I96="", "未到店",
   IF(M96&lt;&gt;"EDC", "異常",
      IF(OR(AND(Y96="STAR", N96="STAR"), AND(Y96&lt;&gt;"STAR", N96="")), "已完工", "異常")
   )
)</f>
        <v>異常</v>
      </c>
      <c r="W96" s="3" t="s">
        <v>4300</v>
      </c>
      <c r="X96" s="5" t="s">
        <v>4301</v>
      </c>
      <c r="Y96" s="5" t="str">
        <f>IF(U96&gt;0,"STAR","")</f>
        <v>STAR</v>
      </c>
    </row>
    <row r="97" spans="1:25" ht="15.75" customHeight="1">
      <c r="A97" s="179">
        <v>4856</v>
      </c>
      <c r="B97" s="180" t="str">
        <f>VLOOKUP(A97,'0919門市清單主檔'!B:C,2,FALSE)</f>
        <v>新莊小胖店</v>
      </c>
      <c r="C97" s="181" t="str">
        <f>VLOOKUP($A97,'0919門市清單主檔'!B:V,20,FALSE)</f>
        <v>新北市</v>
      </c>
      <c r="D97" s="182" t="str">
        <f>VLOOKUP($A97,'0919門市清單主檔'!B:V,21,FALSE)</f>
        <v>新莊區</v>
      </c>
      <c r="E97" s="183" t="str">
        <f>VLOOKUP(D97,區域表!A:B,2,FALSE)</f>
        <v>湯家瑋</v>
      </c>
      <c r="F97" s="184" t="str">
        <f>IFERROR(IF(VLOOKUP(A97,門市狀態!A:D,4,FALSE)=0,"",VLOOKUP(A97,門市狀態!A:D,4,FALSE)),"")</f>
        <v/>
      </c>
      <c r="G97" s="185" t="s">
        <v>1745</v>
      </c>
      <c r="H97" s="186" t="str">
        <f>IF(I97&gt;0,(TEXT(I97,"yyyymmdd")&amp;$T$3&amp;A97&amp;$T$3&amp;B97&amp;$R$3),"")</f>
        <v>20250506-4856-新莊小胖店(定保)</v>
      </c>
      <c r="I97" s="190">
        <v>45783.4375</v>
      </c>
      <c r="J97" s="188" cm="1">
        <f t="array" ref="J97">IFERROR(INDEX(IM!$X$2:$X$650, MATCH(1, (IM!$F$2:$F$650=A97) * (ISNUMBER(SEARCH($C$1, IM!$AC$2:$AC$650))), 0)), "")</f>
        <v>45783.4375</v>
      </c>
      <c r="K97" s="159">
        <f>COUNTIFS(IM!F:F,A97,IM!AD:AD,"O",IM!X:X,"&gt;="&amp;$A$1,IM!X:X,"&lt;="&amp;$B$1)</f>
        <v>1</v>
      </c>
      <c r="L97" s="227" t="str" cm="1">
        <f t="array" ref="L97">IF(K97&gt;0,IFERROR(HYPERLINK("#'IM'!AC"&amp;MATCH(1,(IM!$F$1:$F$7700=A97)*(ISNUMBER(SEARCH("PMQ2",IM!$AC$1:$AC$7700))),0),"檢核"),"未登錄"),"")</f>
        <v>檢核</v>
      </c>
      <c r="M97" s="229" t="str" cm="1">
        <f t="array" ref="M97">IF(AND(SUMPRODUCT((IM!F2:F670=A97)*(ISNUMBER(SEARCH("EDC", IM!AC2:AC670))))&gt;0), "EDC", "")</f>
        <v>EDC</v>
      </c>
      <c r="N97" s="263" t="str" cm="1">
        <f t="array" ref="N97">IF(AND(SUMPRODUCT((IM!F2:F670=A97)*(ISNUMBER(SEARCH("STAR", IM!AC2:AC670))))&gt;0), "STAR", "")</f>
        <v/>
      </c>
      <c r="O97" s="255" t="str" cm="1">
        <f t="array" ref="O97">IFERROR(INDEX(IM!$X$2:$X$650, MATCH(1, (IM!$F$2:$F$650=A97) * (ISNUMBER(SEARCH($D$1, IM!$AC$2:$AC$650))), 0)), "")</f>
        <v/>
      </c>
      <c r="P97" s="191" t="str">
        <f>(TEXT(I97,"yyyymmdd"))&amp;$T$3&amp;A97&amp;$T$3&amp;B97&amp;$R$3</f>
        <v>20250506-4856-新莊小胖店(定保)</v>
      </c>
      <c r="Q97" s="140"/>
      <c r="R97" s="140"/>
      <c r="S97" s="140"/>
      <c r="T97" s="140"/>
      <c r="U97" s="257">
        <f>IF(AND(W97&lt;&gt;"", X97&lt;&gt;""), 2, IF(OR(W97&lt;&gt;"", X97&lt;&gt;""), 1, 0))</f>
        <v>1</v>
      </c>
      <c r="V97" s="245" t="str">
        <f>IF(I97="", "未到店",
   IF(M97&lt;&gt;"EDC", "異常",
      IF(OR(AND(Y97="STAR", N97="STAR"), AND(Y97&lt;&gt;"STAR", N97="")), "已完工", "異常")
   )
)</f>
        <v>異常</v>
      </c>
      <c r="X97" s="5" t="s">
        <v>4173</v>
      </c>
      <c r="Y97" s="5" t="str">
        <f>IF(U97&gt;0,"STAR","")</f>
        <v>STAR</v>
      </c>
    </row>
    <row r="98" spans="1:25" ht="15.75" customHeight="1">
      <c r="A98" s="179">
        <v>3921</v>
      </c>
      <c r="B98" s="180" t="str">
        <f>VLOOKUP(A98,'0919門市清單主檔'!B:C,2,FALSE)</f>
        <v>五股福鑫店</v>
      </c>
      <c r="C98" s="181" t="str">
        <f>VLOOKUP($A98,'0919門市清單主檔'!B:V,20,FALSE)</f>
        <v>新北市</v>
      </c>
      <c r="D98" s="182" t="str">
        <f>VLOOKUP($A98,'0919門市清單主檔'!B:V,21,FALSE)</f>
        <v>五股區</v>
      </c>
      <c r="E98" s="183" t="str">
        <f>VLOOKUP(D98,區域表!A:B,2,FALSE)</f>
        <v>湯家瑋</v>
      </c>
      <c r="F98" s="184" t="str">
        <f>IFERROR(IF(VLOOKUP(A98,門市狀態!A:D,4,FALSE)=0,"",VLOOKUP(A98,門市狀態!A:D,4,FALSE)),"")</f>
        <v/>
      </c>
      <c r="G98" s="185" t="s">
        <v>1745</v>
      </c>
      <c r="H98" s="186" t="str">
        <f>IF(I98&gt;0,(TEXT(I98,"yyyymmdd")&amp;$T$3&amp;A98&amp;$T$3&amp;B98&amp;$R$3),"")</f>
        <v>20250506-3921-五股福鑫店(定保)</v>
      </c>
      <c r="I98" s="190">
        <v>45783.489583333336</v>
      </c>
      <c r="J98" s="188" cm="1">
        <f t="array" ref="J98">IFERROR(INDEX(IM!$X$2:$X$650, MATCH(1, (IM!$F$2:$F$650=A98) * (ISNUMBER(SEARCH($C$1, IM!$AC$2:$AC$650))), 0)), "")</f>
        <v>45783.489583333336</v>
      </c>
      <c r="K98" s="159">
        <f>COUNTIFS(IM!F:F,A98,IM!AD:AD,"O",IM!X:X,"&gt;="&amp;$A$1,IM!X:X,"&lt;="&amp;$B$1)</f>
        <v>1</v>
      </c>
      <c r="L98" s="227" t="str" cm="1">
        <f t="array" ref="L98">IF(K98&gt;0,IFERROR(HYPERLINK("#'IM'!AC"&amp;MATCH(1,(IM!$F$1:$F$7700=A98)*(ISNUMBER(SEARCH("PMQ2",IM!$AC$1:$AC$7700))),0),"檢核"),"未登錄"),"")</f>
        <v>檢核</v>
      </c>
      <c r="M98" s="229" t="str" cm="1">
        <f t="array" ref="M98">IF(AND(SUMPRODUCT((IM!F2:F734=A98)*(ISNUMBER(SEARCH("EDC", IM!AC2:AC734))))&gt;0), "EDC", "")</f>
        <v>EDC</v>
      </c>
      <c r="N98" s="263" t="str" cm="1">
        <f t="array" ref="N98">IF(AND(SUMPRODUCT((IM!F2:F734=A98)*(ISNUMBER(SEARCH("STAR", IM!AC2:AC734))))&gt;0), "STAR", "")</f>
        <v/>
      </c>
      <c r="O98" s="255" t="str" cm="1">
        <f t="array" ref="O98">IFERROR(INDEX(IM!$X$2:$X$650, MATCH(1, (IM!$F$2:$F$650=A98) * (ISNUMBER(SEARCH($D$1, IM!$AC$2:$AC$650))), 0)), "")</f>
        <v/>
      </c>
      <c r="P98" s="191" t="str">
        <f>(TEXT(I98,"yyyymmdd"))&amp;$T$3&amp;A98&amp;$T$3&amp;B98&amp;$R$3</f>
        <v>20250506-3921-五股福鑫店(定保)</v>
      </c>
      <c r="Q98" s="140"/>
      <c r="R98" s="140"/>
      <c r="S98" s="140"/>
      <c r="T98" s="140"/>
      <c r="U98" s="257">
        <f>IF(AND(W98&lt;&gt;"", X98&lt;&gt;""), 2, IF(OR(W98&lt;&gt;"", X98&lt;&gt;""), 1, 0))</f>
        <v>2</v>
      </c>
      <c r="V98" s="245" t="str">
        <f>IF(I98="", "未到店",
   IF(M98&lt;&gt;"EDC", "異常",
      IF(OR(AND(Y98="STAR", N98="STAR"), AND(Y98&lt;&gt;"STAR", N98="")), "已完工", "異常")
   )
)</f>
        <v>異常</v>
      </c>
      <c r="W98" s="3" t="s">
        <v>4258</v>
      </c>
      <c r="X98" s="5" t="s">
        <v>4259</v>
      </c>
      <c r="Y98" s="5" t="str">
        <f>IF(U98&gt;0,"STAR","")</f>
        <v>STAR</v>
      </c>
    </row>
    <row r="99" spans="1:25" ht="15.75" customHeight="1">
      <c r="A99" s="179">
        <v>3243</v>
      </c>
      <c r="B99" s="180" t="str">
        <f>VLOOKUP(A99,'0919門市清單主檔'!B:C,2,FALSE)</f>
        <v>北縣醒吾店</v>
      </c>
      <c r="C99" s="181" t="str">
        <f>VLOOKUP($A99,'0919門市清單主檔'!B:V,20,FALSE)</f>
        <v>新北市</v>
      </c>
      <c r="D99" s="182" t="str">
        <f>VLOOKUP($A99,'0919門市清單主檔'!B:V,21,FALSE)</f>
        <v>林口區</v>
      </c>
      <c r="E99" s="183" t="str">
        <f>VLOOKUP(D99,區域表!A:B,2,FALSE)</f>
        <v>湯家瑋</v>
      </c>
      <c r="F99" s="184" t="str">
        <f>IFERROR(IF(VLOOKUP(A99,門市狀態!A:D,4,FALSE)=0,"",VLOOKUP(A99,門市狀態!A:D,4,FALSE)),"")</f>
        <v/>
      </c>
      <c r="G99" s="185" t="s">
        <v>4085</v>
      </c>
      <c r="H99" s="186" t="str">
        <f>IF(I99&gt;0,(TEXT(I99,"yyyymmdd")&amp;$T$3&amp;A99&amp;$T$3&amp;B99&amp;$R$3),"")</f>
        <v>20250506-3243-北縣醒吾店(定保)</v>
      </c>
      <c r="I99" s="190">
        <v>45783.572916666664</v>
      </c>
      <c r="J99" s="188" cm="1">
        <f t="array" ref="J99">IFERROR(INDEX(IM!$X$2:$X$650, MATCH(1, (IM!$F$2:$F$650=A99) * (ISNUMBER(SEARCH($C$1, IM!$AC$2:$AC$650))), 0)), "")</f>
        <v>45783.572916666664</v>
      </c>
      <c r="K99" s="159">
        <f>COUNTIFS(IM!F:F,A99,IM!AD:AD,"O",IM!X:X,"&gt;="&amp;$A$1,IM!X:X,"&lt;="&amp;$B$1)</f>
        <v>1</v>
      </c>
      <c r="L99" s="227" t="str" cm="1">
        <f t="array" ref="L99">IF(K99&gt;0,IFERROR(HYPERLINK("#'IM'!AC"&amp;MATCH(1,(IM!$F$1:$F$7700=A99)*(ISNUMBER(SEARCH("PMQ2",IM!$AC$1:$AC$7700))),0),"檢核"),"未登錄"),"")</f>
        <v>檢核</v>
      </c>
      <c r="M99" s="229" t="str" cm="1">
        <f t="array" ref="M99">IF(AND(SUMPRODUCT((IM!F2:F815=A99)*(ISNUMBER(SEARCH("EDC", IM!AC2:AC815))))&gt;0), "EDC", "")</f>
        <v>EDC</v>
      </c>
      <c r="N99" s="263" t="str" cm="1">
        <f t="array" ref="N99">IF(AND(SUMPRODUCT((IM!F2:F815=A99)*(ISNUMBER(SEARCH("STAR", IM!AC2:AC815))))&gt;0), "STAR", "")</f>
        <v/>
      </c>
      <c r="O99" s="255" t="str" cm="1">
        <f t="array" ref="O99">IFERROR(INDEX(IM!$X$2:$X$650, MATCH(1, (IM!$F$2:$F$650=A99) * (ISNUMBER(SEARCH($D$1, IM!$AC$2:$AC$650))), 0)), "")</f>
        <v/>
      </c>
      <c r="P99" s="191" t="str">
        <f>(TEXT(I99,"yyyymmdd"))&amp;$T$3&amp;A99&amp;$T$3&amp;B99&amp;$R$3</f>
        <v>20250506-3243-北縣醒吾店(定保)</v>
      </c>
      <c r="Q99" s="140"/>
      <c r="R99" s="140"/>
      <c r="S99" s="140"/>
      <c r="T99" s="140"/>
      <c r="U99" s="257">
        <f>IF(AND(W99&lt;&gt;"", X99&lt;&gt;""), 2, IF(OR(W99&lt;&gt;"", X99&lt;&gt;""), 1, 0))</f>
        <v>2</v>
      </c>
      <c r="V99" s="245" t="str">
        <f>IF(I99="", "未到店",
   IF(M99&lt;&gt;"EDC", "異常",
      IF(OR(AND(Y99="STAR", N99="STAR"), AND(Y99&lt;&gt;"STAR", N99="")), "已完工", "異常")
   )
)</f>
        <v>異常</v>
      </c>
      <c r="W99" s="3" t="s">
        <v>4407</v>
      </c>
      <c r="X99" s="5" t="s">
        <v>4408</v>
      </c>
      <c r="Y99" s="5" t="str">
        <f>IF(U99&gt;0,"STAR","")</f>
        <v>STAR</v>
      </c>
    </row>
    <row r="100" spans="1:25" ht="15.75" customHeight="1">
      <c r="A100" s="179" t="s">
        <v>20</v>
      </c>
      <c r="B100" s="180" t="str">
        <f>VLOOKUP(A100,'0919門市清單主檔'!B:C,2,FALSE)</f>
        <v>三重正義北店</v>
      </c>
      <c r="C100" s="181" t="str">
        <f>VLOOKUP($A100,'0919門市清單主檔'!B:V,20,FALSE)</f>
        <v>新北市</v>
      </c>
      <c r="D100" s="182" t="str">
        <f>VLOOKUP($A100,'0919門市清單主檔'!B:V,21,FALSE)</f>
        <v>三重區</v>
      </c>
      <c r="E100" s="183" t="str">
        <f>VLOOKUP(D100,區域表!A:B,2,FALSE)</f>
        <v>吳宗鴻</v>
      </c>
      <c r="F100" s="184" t="str">
        <f>IFERROR(IF(VLOOKUP(A100,門市狀態!A:D,4,FALSE)=0,"",VLOOKUP(A100,門市狀態!A:D,4,FALSE)),"")</f>
        <v/>
      </c>
      <c r="G100" s="185" t="s">
        <v>1745</v>
      </c>
      <c r="H100" s="186" t="str">
        <f>IF(I100&gt;0,(TEXT(I100,"yyyymmdd")&amp;$T$3&amp;A100&amp;$T$3&amp;B100&amp;$R$3),"")</f>
        <v>20250506-D028-三重正義北店(定保)</v>
      </c>
      <c r="I100" s="190">
        <v>45783.57916666667</v>
      </c>
      <c r="J100" s="188" cm="1">
        <f t="array" ref="J100">IFERROR(INDEX(IM!$X$2:$X$650, MATCH(1, (IM!$F$2:$F$650=A100) * (ISNUMBER(SEARCH($C$1, IM!$AC$2:$AC$650))), 0)), "")</f>
        <v>45783.57916666667</v>
      </c>
      <c r="K100" s="159">
        <f>COUNTIFS(IM!F:F,A100,IM!AD:AD,"O",IM!X:X,"&gt;="&amp;$A$1,IM!X:X,"&lt;="&amp;$B$1)</f>
        <v>1</v>
      </c>
      <c r="L100" s="227" t="str" cm="1">
        <f t="array" ref="L100">IF(K100&gt;0,IFERROR(HYPERLINK("#'IM'!AC"&amp;MATCH(1,(IM!$F$1:$F$7700=A100)*(ISNUMBER(SEARCH("PMQ2",IM!$AC$1:$AC$7700))),0),"檢核"),"未登錄"),"")</f>
        <v>檢核</v>
      </c>
      <c r="M100" s="229" t="str" cm="1">
        <f t="array" ref="M100">IF(AND(SUMPRODUCT((IM!F2:F758=A100)*(ISNUMBER(SEARCH("EDC", IM!AC2:AC758))))&gt;0), "EDC", "")</f>
        <v>EDC</v>
      </c>
      <c r="N100" s="263" t="str" cm="1">
        <f t="array" ref="N100">IF(AND(SUMPRODUCT((IM!F2:F758=A100)*(ISNUMBER(SEARCH("STAR", IM!AC2:AC758))))&gt;0), "STAR", "")</f>
        <v/>
      </c>
      <c r="O100" s="255" t="str" cm="1">
        <f t="array" ref="O100">IFERROR(INDEX(IM!$X$2:$X$650, MATCH(1, (IM!$F$2:$F$650=A100) * (ISNUMBER(SEARCH($D$1, IM!$AC$2:$AC$650))), 0)), "")</f>
        <v/>
      </c>
      <c r="P100" s="191" t="str">
        <f>(TEXT(I100,"yyyymmdd"))&amp;$T$3&amp;A100&amp;$T$3&amp;B100&amp;$R$3</f>
        <v>20250506-D028-三重正義北店(定保)</v>
      </c>
      <c r="Q100" s="140"/>
      <c r="R100" s="140"/>
      <c r="S100" s="140"/>
      <c r="T100" s="140"/>
      <c r="U100" s="257">
        <f>IF(AND(W100&lt;&gt;"", X100&lt;&gt;""), 2, IF(OR(W100&lt;&gt;"", X100&lt;&gt;""), 1, 0))</f>
        <v>1</v>
      </c>
      <c r="V100" s="245" t="str">
        <f>IF(I100="", "未到店",
   IF(M100&lt;&gt;"EDC", "異常",
      IF(OR(AND(Y100="STAR", N100="STAR"), AND(Y100&lt;&gt;"STAR", N100="")), "已完工", "異常")
   )
)</f>
        <v>異常</v>
      </c>
      <c r="W100" s="3" t="s">
        <v>4288</v>
      </c>
      <c r="X100" s="5"/>
      <c r="Y100" s="5" t="str">
        <f>IF(U100&gt;0,"STAR","")</f>
        <v>STAR</v>
      </c>
    </row>
    <row r="101" spans="1:25" ht="15.75" customHeight="1">
      <c r="A101" s="179">
        <v>4715</v>
      </c>
      <c r="B101" s="180" t="str">
        <f>VLOOKUP(A101,'0919門市清單主檔'!B:C,2,FALSE)</f>
        <v>林口捷韻店</v>
      </c>
      <c r="C101" s="181" t="str">
        <f>VLOOKUP($A101,'0919門市清單主檔'!B:V,20,FALSE)</f>
        <v>新北市</v>
      </c>
      <c r="D101" s="182" t="str">
        <f>VLOOKUP($A101,'0919門市清單主檔'!B:V,21,FALSE)</f>
        <v>林口區</v>
      </c>
      <c r="E101" s="183" t="str">
        <f>VLOOKUP(D101,區域表!A:B,2,FALSE)</f>
        <v>湯家瑋</v>
      </c>
      <c r="F101" s="184" t="str">
        <f>IFERROR(IF(VLOOKUP(A101,門市狀態!A:D,4,FALSE)=0,"",VLOOKUP(A101,門市狀態!A:D,4,FALSE)),"")</f>
        <v/>
      </c>
      <c r="G101" s="185" t="s">
        <v>1745</v>
      </c>
      <c r="H101" s="186" t="str">
        <f>IF(I101&gt;0,(TEXT(I101,"yyyymmdd")&amp;$T$3&amp;A101&amp;$T$3&amp;B101&amp;$R$3),"")</f>
        <v>20250506-4715-林口捷韻店(定保)</v>
      </c>
      <c r="I101" s="190">
        <v>45783.604166666664</v>
      </c>
      <c r="J101" s="188" cm="1">
        <f t="array" ref="J101">IFERROR(INDEX(IM!$X$2:$X$650, MATCH(1, (IM!$F$2:$F$650=A101) * (ISNUMBER(SEARCH($C$1, IM!$AC$2:$AC$650))), 0)), "")</f>
        <v>45783.604166666664</v>
      </c>
      <c r="K101" s="159">
        <f>COUNTIFS(IM!F:F,A101,IM!AD:AD,"O",IM!X:X,"&gt;="&amp;$A$1,IM!X:X,"&lt;="&amp;$B$1)</f>
        <v>1</v>
      </c>
      <c r="L101" s="227" t="str" cm="1">
        <f t="array" ref="L101">IF(K101&gt;0,IFERROR(HYPERLINK("#'IM'!AC"&amp;MATCH(1,(IM!$F$1:$F$7700=A101)*(ISNUMBER(SEARCH("PMQ2",IM!$AC$1:$AC$7700))),0),"檢核"),"未登錄"),"")</f>
        <v>檢核</v>
      </c>
      <c r="M101" s="229" t="str" cm="1">
        <f t="array" ref="M101">IF(AND(SUMPRODUCT((IM!F2:F763=A101)*(ISNUMBER(SEARCH("EDC", IM!AC2:AC763))))&gt;0), "EDC", "")</f>
        <v>EDC</v>
      </c>
      <c r="N101" s="263" t="str" cm="1">
        <f t="array" ref="N101">IF(AND(SUMPRODUCT((IM!F2:F763=A101)*(ISNUMBER(SEARCH("STAR", IM!AC2:AC763))))&gt;0), "STAR", "")</f>
        <v/>
      </c>
      <c r="O101" s="255" t="str" cm="1">
        <f t="array" ref="O101">IFERROR(INDEX(IM!$X$2:$X$650, MATCH(1, (IM!$F$2:$F$650=A101) * (ISNUMBER(SEARCH($D$1, IM!$AC$2:$AC$650))), 0)), "")</f>
        <v/>
      </c>
      <c r="P101" s="191" t="str">
        <f>(TEXT(I101,"yyyymmdd"))&amp;$T$3&amp;A101&amp;$T$3&amp;B101&amp;$R$3</f>
        <v>20250506-4715-林口捷韻店(定保)</v>
      </c>
      <c r="Q101" s="140"/>
      <c r="R101" s="140"/>
      <c r="S101" s="140"/>
      <c r="T101" s="140"/>
      <c r="U101" s="257">
        <f>IF(AND(W101&lt;&gt;"", X101&lt;&gt;""), 2, IF(OR(W101&lt;&gt;"", X101&lt;&gt;""), 1, 0))</f>
        <v>2</v>
      </c>
      <c r="V101" s="245" t="str">
        <f>IF(I101="", "未到店",
   IF(M101&lt;&gt;"EDC", "異常",
      IF(OR(AND(Y101="STAR", N101="STAR"), AND(Y101&lt;&gt;"STAR", N101="")), "已完工", "異常")
   )
)</f>
        <v>異常</v>
      </c>
      <c r="W101" s="3" t="s">
        <v>4401</v>
      </c>
      <c r="X101" s="5" t="s">
        <v>4402</v>
      </c>
      <c r="Y101" s="5" t="str">
        <f>IF(U101&gt;0,"STAR","")</f>
        <v>STAR</v>
      </c>
    </row>
    <row r="102" spans="1:25" ht="15.75" customHeight="1">
      <c r="A102" s="179">
        <v>4652</v>
      </c>
      <c r="B102" s="180" t="str">
        <f>VLOOKUP(A102,'0919門市清單主檔'!B:C,2,FALSE)</f>
        <v>三重天富店</v>
      </c>
      <c r="C102" s="181" t="str">
        <f>VLOOKUP($A102,'0919門市清單主檔'!B:V,20,FALSE)</f>
        <v>新北市</v>
      </c>
      <c r="D102" s="182" t="str">
        <f>VLOOKUP($A102,'0919門市清單主檔'!B:V,21,FALSE)</f>
        <v>三重區</v>
      </c>
      <c r="E102" s="183" t="str">
        <f>VLOOKUP(D102,區域表!A:B,2,FALSE)</f>
        <v>吳宗鴻</v>
      </c>
      <c r="F102" s="184" t="str">
        <f>IFERROR(IF(VLOOKUP(A102,門市狀態!A:D,4,FALSE)=0,"",VLOOKUP(A102,門市狀態!A:D,4,FALSE)),"")</f>
        <v/>
      </c>
      <c r="G102" s="185" t="s">
        <v>1745</v>
      </c>
      <c r="H102" s="186" t="str">
        <f>IF(I102&gt;0,(TEXT(I102,"yyyymmdd")&amp;$T$3&amp;A102&amp;$T$3&amp;B102&amp;$R$3),"")</f>
        <v>20250506-4652-三重天富店(定保)</v>
      </c>
      <c r="I102" s="190">
        <v>45783.611805555556</v>
      </c>
      <c r="J102" s="188" cm="1">
        <f t="array" ref="J102">IFERROR(INDEX(IM!$X$2:$X$650, MATCH(1, (IM!$F$2:$F$650=A102) * (ISNUMBER(SEARCH($C$1, IM!$AC$2:$AC$650))), 0)), "")</f>
        <v>45783.611805555556</v>
      </c>
      <c r="K102" s="159">
        <f>COUNTIFS(IM!F:F,A102,IM!AD:AD,"O",IM!X:X,"&gt;="&amp;$A$1,IM!X:X,"&lt;="&amp;$B$1)</f>
        <v>1</v>
      </c>
      <c r="L102" s="227" t="str" cm="1">
        <f t="array" ref="L102">IF(K102&gt;0,IFERROR(HYPERLINK("#'IM'!AC"&amp;MATCH(1,(IM!$F$1:$F$7700=A102)*(ISNUMBER(SEARCH("PMQ2",IM!$AC$1:$AC$7700))),0),"檢核"),"未登錄"),"")</f>
        <v>檢核</v>
      </c>
      <c r="M102" s="229" t="str" cm="1">
        <f t="array" ref="M102">IF(AND(SUMPRODUCT((IM!F2:F711=A102)*(ISNUMBER(SEARCH("EDC", IM!AC2:AC711))))&gt;0), "EDC", "")</f>
        <v>EDC</v>
      </c>
      <c r="N102" s="263" t="str" cm="1">
        <f t="array" ref="N102">IF(AND(SUMPRODUCT((IM!F2:F711=A102)*(ISNUMBER(SEARCH("STAR", IM!AC2:AC711))))&gt;0), "STAR", "")</f>
        <v/>
      </c>
      <c r="O102" s="255" t="str" cm="1">
        <f t="array" ref="O102">IFERROR(INDEX(IM!$X$2:$X$650, MATCH(1, (IM!$F$2:$F$650=A102) * (ISNUMBER(SEARCH($D$1, IM!$AC$2:$AC$650))), 0)), "")</f>
        <v/>
      </c>
      <c r="P102" s="191" t="str">
        <f>(TEXT(I102,"yyyymmdd"))&amp;$T$3&amp;A102&amp;$T$3&amp;B102&amp;$R$3</f>
        <v>20250506-4652-三重天富店(定保)</v>
      </c>
      <c r="Q102" s="140"/>
      <c r="R102" s="140"/>
      <c r="S102" s="140"/>
      <c r="T102" s="140"/>
      <c r="U102" s="257">
        <f>IF(AND(W102&lt;&gt;"", X102&lt;&gt;""), 2, IF(OR(W102&lt;&gt;"", X102&lt;&gt;""), 1, 0))</f>
        <v>0</v>
      </c>
      <c r="V102" s="245" t="str">
        <f>IF(I102="", "未到店",
   IF(M102&lt;&gt;"EDC", "異常",
      IF(OR(AND(Y102="STAR", N102="STAR"), AND(Y102&lt;&gt;"STAR", N102="")), "已完工", "異常")
   )
)</f>
        <v>已完工</v>
      </c>
      <c r="X102" s="5"/>
      <c r="Y102" s="5" t="str">
        <f>IF(U102&gt;0,"STAR","")</f>
        <v/>
      </c>
    </row>
    <row r="103" spans="1:25" ht="15.75" customHeight="1">
      <c r="A103" s="179">
        <v>5245</v>
      </c>
      <c r="B103" s="180" t="str">
        <f>VLOOKUP(A103,'0919門市清單主檔'!B:C,2,FALSE)</f>
        <v>三重護山店</v>
      </c>
      <c r="C103" s="181" t="str">
        <f>VLOOKUP($A103,'0919門市清單主檔'!B:V,20,FALSE)</f>
        <v>新北市</v>
      </c>
      <c r="D103" s="182" t="str">
        <f>VLOOKUP($A103,'0919門市清單主檔'!B:V,21,FALSE)</f>
        <v>三重區</v>
      </c>
      <c r="E103" s="183" t="str">
        <f>VLOOKUP(D103,區域表!A:B,2,FALSE)</f>
        <v>吳宗鴻</v>
      </c>
      <c r="F103" s="184" t="str">
        <f>IFERROR(IF(VLOOKUP(A103,門市狀態!A:D,4,FALSE)=0,"",VLOOKUP(A103,門市狀態!A:D,4,FALSE)),"")</f>
        <v/>
      </c>
      <c r="G103" s="185" t="s">
        <v>1745</v>
      </c>
      <c r="H103" s="186" t="str">
        <f>IF(I103&gt;0,(TEXT(I103,"yyyymmdd")&amp;$T$3&amp;A103&amp;$T$3&amp;B103&amp;$R$3),"")</f>
        <v>20250506-5245-三重護山店(定保)</v>
      </c>
      <c r="I103" s="190">
        <v>45783.632638888892</v>
      </c>
      <c r="J103" s="188" cm="1">
        <f t="array" ref="J103">IFERROR(INDEX(IM!$X$2:$X$650, MATCH(1, (IM!$F$2:$F$650=A103) * (ISNUMBER(SEARCH($C$1, IM!$AC$2:$AC$650))), 0)), "")</f>
        <v>45783.632638888892</v>
      </c>
      <c r="K103" s="159">
        <f>COUNTIFS(IM!F:F,A103,IM!AD:AD,"O",IM!X:X,"&gt;="&amp;$A$1,IM!X:X,"&lt;="&amp;$B$1)</f>
        <v>1</v>
      </c>
      <c r="L103" s="227" t="str" cm="1">
        <f t="array" ref="L103">IF(K103&gt;0,IFERROR(HYPERLINK("#'IM'!AC"&amp;MATCH(1,(IM!$F$1:$F$7700=A103)*(ISNUMBER(SEARCH("PMQ2",IM!$AC$1:$AC$7700))),0),"檢核"),"未登錄"),"")</f>
        <v>檢核</v>
      </c>
      <c r="M103" s="229" t="str" cm="1">
        <f t="array" ref="M103">IF(AND(SUMPRODUCT((IM!F2:F653=A103)*(ISNUMBER(SEARCH("EDC", IM!AC2:AC653))))&gt;0), "EDC", "")</f>
        <v>EDC</v>
      </c>
      <c r="N103" s="263" t="str" cm="1">
        <f t="array" ref="N103">IF(AND(SUMPRODUCT((IM!F2:F653=A103)*(ISNUMBER(SEARCH("STAR", IM!AC2:AC653))))&gt;0), "STAR", "")</f>
        <v/>
      </c>
      <c r="O103" s="255" t="str" cm="1">
        <f t="array" ref="O103">IFERROR(INDEX(IM!$X$2:$X$650, MATCH(1, (IM!$F$2:$F$650=A103) * (ISNUMBER(SEARCH($D$1, IM!$AC$2:$AC$650))), 0)), "")</f>
        <v/>
      </c>
      <c r="P103" s="191" t="str">
        <f>(TEXT(I103,"yyyymmdd"))&amp;$T$3&amp;A103&amp;$T$3&amp;B103&amp;$R$3</f>
        <v>20250506-5245-三重護山店(定保)</v>
      </c>
      <c r="Q103" s="140"/>
      <c r="R103" s="140"/>
      <c r="S103" s="140"/>
      <c r="T103" s="140"/>
      <c r="U103" s="257">
        <f>IF(AND(W103&lt;&gt;"", X103&lt;&gt;""), 2, IF(OR(W103&lt;&gt;"", X103&lt;&gt;""), 1, 0))</f>
        <v>0</v>
      </c>
      <c r="V103" s="245" t="str">
        <f>IF(I103="", "未到店",
   IF(M103&lt;&gt;"EDC", "異常",
      IF(OR(AND(Y103="STAR", N103="STAR"), AND(Y103&lt;&gt;"STAR", N103="")), "已完工", "異常")
   )
)</f>
        <v>已完工</v>
      </c>
      <c r="X103" s="5"/>
      <c r="Y103" s="5" t="str">
        <f>IF(U103&gt;0,"STAR","")</f>
        <v/>
      </c>
    </row>
    <row r="104" spans="1:25" ht="15.75" customHeight="1">
      <c r="A104" s="179">
        <v>4834</v>
      </c>
      <c r="B104" s="180" t="str">
        <f>VLOOKUP(A104,'0919門市清單主檔'!B:C,2,FALSE)</f>
        <v>林口大千苑店</v>
      </c>
      <c r="C104" s="181" t="str">
        <f>VLOOKUP($A104,'0919門市清單主檔'!B:V,20,FALSE)</f>
        <v>新北市</v>
      </c>
      <c r="D104" s="182" t="str">
        <f>VLOOKUP($A104,'0919門市清單主檔'!B:V,21,FALSE)</f>
        <v>林口區</v>
      </c>
      <c r="E104" s="183" t="str">
        <f>VLOOKUP(D104,區域表!A:B,2,FALSE)</f>
        <v>湯家瑋</v>
      </c>
      <c r="F104" s="184" t="str">
        <f>IFERROR(IF(VLOOKUP(A104,門市狀態!A:D,4,FALSE)=0,"",VLOOKUP(A104,門市狀態!A:D,4,FALSE)),"")</f>
        <v/>
      </c>
      <c r="G104" s="185" t="s">
        <v>1745</v>
      </c>
      <c r="H104" s="186" t="str">
        <f>IF(I104&gt;0,(TEXT(I104,"yyyymmdd")&amp;$T$3&amp;A104&amp;$T$3&amp;B104&amp;$R$3),"")</f>
        <v>20250506-4834-林口大千苑店(定保)</v>
      </c>
      <c r="I104" s="190">
        <v>45783.635416666664</v>
      </c>
      <c r="J104" s="188" cm="1">
        <f t="array" ref="J104">IFERROR(INDEX(IM!$X$2:$X$650, MATCH(1, (IM!$F$2:$F$650=A104) * (ISNUMBER(SEARCH($C$1, IM!$AC$2:$AC$650))), 0)), "")</f>
        <v>45783.635416666664</v>
      </c>
      <c r="K104" s="159">
        <f>COUNTIFS(IM!F:F,A104,IM!AD:AD,"O",IM!X:X,"&gt;="&amp;$A$1,IM!X:X,"&lt;="&amp;$B$1)</f>
        <v>1</v>
      </c>
      <c r="L104" s="227" t="str" cm="1">
        <f t="array" ref="L104">IF(K104&gt;0,IFERROR(HYPERLINK("#'IM'!AC"&amp;MATCH(1,(IM!$F$1:$F$7700=A104)*(ISNUMBER(SEARCH("PMQ2",IM!$AC$1:$AC$7700))),0),"檢核"),"未登錄"),"")</f>
        <v>檢核</v>
      </c>
      <c r="M104" s="229" t="str" cm="1">
        <f t="array" ref="M104">IF(AND(SUMPRODUCT((IM!F2:F765=A104)*(ISNUMBER(SEARCH("EDC", IM!AC2:AC765))))&gt;0), "EDC", "")</f>
        <v>EDC</v>
      </c>
      <c r="N104" s="263" t="str" cm="1">
        <f t="array" ref="N104">IF(AND(SUMPRODUCT((IM!F2:F765=A104)*(ISNUMBER(SEARCH("STAR", IM!AC2:AC765))))&gt;0), "STAR", "")</f>
        <v/>
      </c>
      <c r="O104" s="255" t="str" cm="1">
        <f t="array" ref="O104">IFERROR(INDEX(IM!$X$2:$X$650, MATCH(1, (IM!$F$2:$F$650=A104) * (ISNUMBER(SEARCH($D$1, IM!$AC$2:$AC$650))), 0)), "")</f>
        <v/>
      </c>
      <c r="P104" s="191" t="str">
        <f>(TEXT(I104,"yyyymmdd"))&amp;$T$3&amp;A104&amp;$T$3&amp;B104&amp;$R$3</f>
        <v>20250506-4834-林口大千苑店(定保)</v>
      </c>
      <c r="Q104" s="140"/>
      <c r="R104" s="140"/>
      <c r="S104" s="140"/>
      <c r="T104" s="140"/>
      <c r="U104" s="257">
        <f>IF(AND(W104&lt;&gt;"", X104&lt;&gt;""), 2, IF(OR(W104&lt;&gt;"", X104&lt;&gt;""), 1, 0))</f>
        <v>1</v>
      </c>
      <c r="V104" s="245" t="str">
        <f>IF(I104="", "未到店",
   IF(M104&lt;&gt;"EDC", "異常",
      IF(OR(AND(Y104="STAR", N104="STAR"), AND(Y104&lt;&gt;"STAR", N104="")), "已完工", "異常")
   )
)</f>
        <v>異常</v>
      </c>
      <c r="W104" s="3" t="s">
        <v>4403</v>
      </c>
      <c r="X104" s="5"/>
      <c r="Y104" s="5" t="str">
        <f>IF(U104&gt;0,"STAR","")</f>
        <v>STAR</v>
      </c>
    </row>
    <row r="105" spans="1:25" ht="15.75" customHeight="1">
      <c r="A105" s="179">
        <v>2399</v>
      </c>
      <c r="B105" s="180" t="str">
        <f>VLOOKUP(A105,'0919門市清單主檔'!B:C,2,FALSE)</f>
        <v>三重三陽店</v>
      </c>
      <c r="C105" s="181" t="str">
        <f>VLOOKUP($A105,'0919門市清單主檔'!B:V,20,FALSE)</f>
        <v>新北市</v>
      </c>
      <c r="D105" s="182" t="str">
        <f>VLOOKUP($A105,'0919門市清單主檔'!B:V,21,FALSE)</f>
        <v>三重區</v>
      </c>
      <c r="E105" s="183" t="str">
        <f>VLOOKUP(D105,區域表!A:B,2,FALSE)</f>
        <v>吳宗鴻</v>
      </c>
      <c r="F105" s="184" t="str">
        <f>IFERROR(IF(VLOOKUP(A105,門市狀態!A:D,4,FALSE)=0,"",VLOOKUP(A105,門市狀態!A:D,4,FALSE)),"")</f>
        <v/>
      </c>
      <c r="G105" s="185" t="s">
        <v>1745</v>
      </c>
      <c r="H105" s="186" t="str">
        <f>IF(I105&gt;0,(TEXT(I105,"yyyymmdd")&amp;$T$3&amp;A105&amp;$T$3&amp;B105&amp;$R$3),"")</f>
        <v>20250506-2399-三重三陽店(定保)</v>
      </c>
      <c r="I105" s="190">
        <v>45783.678472222222</v>
      </c>
      <c r="J105" s="188" cm="1">
        <f t="array" ref="J105">IFERROR(INDEX(IM!$X$2:$X$650, MATCH(1, (IM!$F$2:$F$650=A105) * (ISNUMBER(SEARCH($C$1, IM!$AC$2:$AC$650))), 0)), "")</f>
        <v>45783.678472222222</v>
      </c>
      <c r="K105" s="159">
        <f>COUNTIFS(IM!F:F,A105,IM!AD:AD,"O",IM!X:X,"&gt;="&amp;$A$1,IM!X:X,"&lt;="&amp;$B$1)</f>
        <v>2</v>
      </c>
      <c r="L105" s="227" t="str" cm="1">
        <f t="array" ref="L105">IF(K105&gt;0,IFERROR(HYPERLINK("#'IM'!AC"&amp;MATCH(1,(IM!$F$1:$F$7700=A105)*(ISNUMBER(SEARCH("PMQ2",IM!$AC$1:$AC$7700))),0),"檢核"),"未登錄"),"")</f>
        <v>檢核</v>
      </c>
      <c r="M105" s="229" t="str" cm="1">
        <f t="array" ref="M105">IF(AND(SUMPRODUCT((IM!F2:F713=A105)*(ISNUMBER(SEARCH("EDC", IM!AC2:AC713))))&gt;0), "EDC", "")</f>
        <v>EDC</v>
      </c>
      <c r="N105" s="263" t="str" cm="1">
        <f t="array" ref="N105">IF(AND(SUMPRODUCT((IM!F2:F713=A105)*(ISNUMBER(SEARCH("STAR", IM!AC2:AC713))))&gt;0), "STAR", "")</f>
        <v/>
      </c>
      <c r="O105" s="255" t="str" cm="1">
        <f t="array" ref="O105">IFERROR(INDEX(IM!$X$2:$X$650, MATCH(1, (IM!$F$2:$F$650=A105) * (ISNUMBER(SEARCH($D$1, IM!$AC$2:$AC$650))), 0)), "")</f>
        <v/>
      </c>
      <c r="P105" s="191" t="str">
        <f>(TEXT(I105,"yyyymmdd"))&amp;$T$3&amp;A105&amp;$T$3&amp;B105&amp;$R$3</f>
        <v>20250506-2399-三重三陽店(定保)</v>
      </c>
      <c r="Q105" s="140"/>
      <c r="R105" s="140"/>
      <c r="S105" s="140"/>
      <c r="T105" s="140"/>
      <c r="U105" s="257">
        <f>IF(AND(W105&lt;&gt;"", X105&lt;&gt;""), 2, IF(OR(W105&lt;&gt;"", X105&lt;&gt;""), 1, 0))</f>
        <v>0</v>
      </c>
      <c r="V105" s="245" t="str">
        <f>IF(I105="", "未到店",
   IF(M105&lt;&gt;"EDC", "異常",
      IF(OR(AND(Y105="STAR", N105="STAR"), AND(Y105&lt;&gt;"STAR", N105="")), "已完工", "異常")
   )
)</f>
        <v>已完工</v>
      </c>
      <c r="X105" s="5"/>
      <c r="Y105" s="5" t="str">
        <f>IF(U105&gt;0,"STAR","")</f>
        <v/>
      </c>
    </row>
    <row r="106" spans="1:25" ht="15.75" customHeight="1">
      <c r="A106" s="179">
        <v>3362</v>
      </c>
      <c r="B106" s="180" t="str">
        <f>VLOOKUP(A106,'0919門市清單主檔'!B:C,2,FALSE)</f>
        <v>北縣重武店</v>
      </c>
      <c r="C106" s="181" t="str">
        <f>VLOOKUP($A106,'0919門市清單主檔'!B:V,20,FALSE)</f>
        <v>新北市</v>
      </c>
      <c r="D106" s="182" t="str">
        <f>VLOOKUP($A106,'0919門市清單主檔'!B:V,21,FALSE)</f>
        <v>三重區</v>
      </c>
      <c r="E106" s="183" t="str">
        <f>VLOOKUP(D106,區域表!A:B,2,FALSE)</f>
        <v>吳宗鴻</v>
      </c>
      <c r="F106" s="184" t="str">
        <f>IFERROR(IF(VLOOKUP(A106,門市狀態!A:D,4,FALSE)=0,"",VLOOKUP(A106,門市狀態!A:D,4,FALSE)),"")</f>
        <v/>
      </c>
      <c r="G106" s="185" t="s">
        <v>1745</v>
      </c>
      <c r="H106" s="186" t="str">
        <f>IF(I106&gt;0,(TEXT(I106,"yyyymmdd")&amp;$T$3&amp;A106&amp;$T$3&amp;B106&amp;$R$3),"")</f>
        <v>20250507-3362-北縣重武店(定保)</v>
      </c>
      <c r="I106" s="190">
        <v>45784.458333333336</v>
      </c>
      <c r="J106" s="188" cm="1">
        <f t="array" ref="J106">IFERROR(INDEX(IM!$X$2:$X$650, MATCH(1, (IM!$F$2:$F$650=A106) * (ISNUMBER(SEARCH($C$1, IM!$AC$2:$AC$650))), 0)), "")</f>
        <v>45784.458333333336</v>
      </c>
      <c r="K106" s="159">
        <f>COUNTIFS(IM!F:F,A106,IM!AD:AD,"O",IM!X:X,"&gt;="&amp;$A$1,IM!X:X,"&lt;="&amp;$B$1)</f>
        <v>1</v>
      </c>
      <c r="L106" s="227" t="str" cm="1">
        <f t="array" ref="L106">IF(K106&gt;0,IFERROR(HYPERLINK("#'IM'!AC"&amp;MATCH(1,(IM!$F$1:$F$7700=A106)*(ISNUMBER(SEARCH("PMQ2",IM!$AC$1:$AC$7700))),0),"檢核"),"未登錄"),"")</f>
        <v>檢核</v>
      </c>
      <c r="M106" s="229" t="str" cm="1">
        <f t="array" ref="M106">IF(AND(SUMPRODUCT((IM!F2:F650=A106)*(ISNUMBER(SEARCH("EDC", IM!AC2:AC650))))&gt;0), "EDC", "")</f>
        <v>EDC</v>
      </c>
      <c r="N106" s="263" t="str" cm="1">
        <f t="array" ref="N106">IF(AND(SUMPRODUCT((IM!F2:F650=A106)*(ISNUMBER(SEARCH("STAR", IM!AC2:AC650))))&gt;0), "STAR", "")</f>
        <v/>
      </c>
      <c r="O106" s="255" t="str" cm="1">
        <f t="array" ref="O106">IFERROR(INDEX(IM!$X$2:$X$650, MATCH(1, (IM!$F$2:$F$650=A106) * (ISNUMBER(SEARCH($D$1, IM!$AC$2:$AC$650))), 0)), "")</f>
        <v/>
      </c>
      <c r="P106" s="191" t="str">
        <f>(TEXT(I106,"yyyymmdd"))&amp;$T$3&amp;A106&amp;$T$3&amp;B106&amp;$R$3</f>
        <v>20250507-3362-北縣重武店(定保)</v>
      </c>
      <c r="Q106" s="266"/>
      <c r="R106" s="266"/>
      <c r="S106" s="266"/>
      <c r="T106" s="266"/>
      <c r="U106" s="257">
        <f>IF(AND(W106&lt;&gt;"", X106&lt;&gt;""), 2, IF(OR(W106&lt;&gt;"", X106&lt;&gt;""), 1, 0))</f>
        <v>1</v>
      </c>
      <c r="V106" s="245" t="str">
        <f>IF(I106="", "未到店",
   IF(M106&lt;&gt;"EDC", "異常",
      IF(OR(AND(Y106="STAR", N106="STAR"), AND(Y106&lt;&gt;"STAR", N106="")), "已完工", "異常")
   )
)</f>
        <v>異常</v>
      </c>
      <c r="W106" s="267"/>
      <c r="X106" s="268" t="s">
        <v>4145</v>
      </c>
      <c r="Y106" s="5" t="str">
        <f>IF(U106&gt;0,"STAR","")</f>
        <v>STAR</v>
      </c>
    </row>
    <row r="107" spans="1:25" ht="15.75" customHeight="1">
      <c r="A107" s="192">
        <v>2209</v>
      </c>
      <c r="B107" s="180" t="str">
        <f>VLOOKUP(A107,'0919門市清單主檔'!B:C,2,FALSE)</f>
        <v>北縣重強店</v>
      </c>
      <c r="C107" s="193" t="str">
        <f>VLOOKUP($A107,'0919門市清單主檔'!B:V,20,FALSE)</f>
        <v>新北市</v>
      </c>
      <c r="D107" s="194" t="str">
        <f>VLOOKUP($A107,'0919門市清單主檔'!B:V,21,FALSE)</f>
        <v>三重區</v>
      </c>
      <c r="E107" s="183" t="str">
        <f>VLOOKUP(D107,區域表!A:B,2,FALSE)</f>
        <v>吳宗鴻</v>
      </c>
      <c r="F107" s="184" t="str">
        <f>IFERROR(IF(VLOOKUP(A107,門市狀態!A:D,4,FALSE)=0,"",VLOOKUP(A107,門市狀態!A:D,4,FALSE)),"")</f>
        <v/>
      </c>
      <c r="G107" s="185" t="s">
        <v>1745</v>
      </c>
      <c r="H107" s="186" t="str">
        <f>IF(I107&gt;0,(TEXT(I107,"yyyymmdd")&amp;$T$3&amp;A107&amp;$T$3&amp;B107&amp;$R$3),"")</f>
        <v>20250507-2209-北縣重強店(定保)</v>
      </c>
      <c r="I107" s="190">
        <v>45784.496527777781</v>
      </c>
      <c r="J107" s="188" cm="1">
        <f t="array" ref="J107">IFERROR(INDEX(IM!$X$2:$X$650, MATCH(1, (IM!$F$2:$F$650=A107) * (ISNUMBER(SEARCH($C$1, IM!$AC$2:$AC$650))), 0)), "")</f>
        <v>45784.496527777781</v>
      </c>
      <c r="K107" s="159">
        <f>COUNTIFS(IM!F:F,A107,IM!AD:AD,"O",IM!X:X,"&gt;="&amp;$A$1,IM!X:X,"&lt;="&amp;$B$1)</f>
        <v>1</v>
      </c>
      <c r="L107" s="227" t="str" cm="1">
        <f t="array" ref="L107">IF(K107&gt;0,IFERROR(HYPERLINK("#'IM'!AC"&amp;MATCH(1,(IM!$F$1:$F$7700=A107)*(ISNUMBER(SEARCH("PMQ2",IM!$AC$1:$AC$7700))),0),"檢核"),"未登錄"),"")</f>
        <v>檢核</v>
      </c>
      <c r="M107" s="229" t="str" cm="1">
        <f t="array" ref="M107">IF(AND(SUMPRODUCT((IM!F2:F685=A107)*(ISNUMBER(SEARCH("EDC", IM!AC2:AC685))))&gt;0), "EDC", "")</f>
        <v>EDC</v>
      </c>
      <c r="N107" s="263" t="str" cm="1">
        <f t="array" ref="N107">IF(AND(SUMPRODUCT((IM!F2:F685=A107)*(ISNUMBER(SEARCH("STAR", IM!AC2:AC685))))&gt;0), "STAR", "")</f>
        <v/>
      </c>
      <c r="O107" s="255" t="str" cm="1">
        <f t="array" ref="O107">IFERROR(INDEX(IM!$X$2:$X$650, MATCH(1, (IM!$F$2:$F$650=A107) * (ISNUMBER(SEARCH($D$1, IM!$AC$2:$AC$650))), 0)), "")</f>
        <v/>
      </c>
      <c r="P107" s="191" t="str">
        <f>(TEXT(I107,"yyyymmdd"))&amp;$T$3&amp;A107&amp;$T$3&amp;B107&amp;$R$3</f>
        <v>20250507-2209-北縣重強店(定保)</v>
      </c>
      <c r="Q107" s="140"/>
      <c r="R107" s="140"/>
      <c r="S107" s="140"/>
      <c r="T107" s="140"/>
      <c r="U107" s="257">
        <f>IF(AND(W107&lt;&gt;"", X107&lt;&gt;""), 2, IF(OR(W107&lt;&gt;"", X107&lt;&gt;""), 1, 0))</f>
        <v>1</v>
      </c>
      <c r="V107" s="245" t="str">
        <f>IF(I107="", "未到店",
   IF(M107&lt;&gt;"EDC", "異常",
      IF(OR(AND(Y107="STAR", N107="STAR"), AND(Y107&lt;&gt;"STAR", N107="")), "已完工", "異常")
   )
)</f>
        <v>異常</v>
      </c>
      <c r="X107" s="5" t="s">
        <v>4198</v>
      </c>
      <c r="Y107" s="5" t="str">
        <f>IF(U107&gt;0,"STAR","")</f>
        <v>STAR</v>
      </c>
    </row>
    <row r="108" spans="1:25" ht="15.75" customHeight="1">
      <c r="A108" s="179">
        <v>3840</v>
      </c>
      <c r="B108" s="180" t="str">
        <f>VLOOKUP(A108,'0919門市清單主檔'!B:C,2,FALSE)</f>
        <v>北縣天龍店</v>
      </c>
      <c r="C108" s="181" t="str">
        <f>VLOOKUP($A108,'0919門市清單主檔'!B:V,20,FALSE)</f>
        <v>新北市</v>
      </c>
      <c r="D108" s="182" t="str">
        <f>VLOOKUP($A108,'0919門市清單主檔'!B:V,21,FALSE)</f>
        <v>三重區</v>
      </c>
      <c r="E108" s="183" t="str">
        <f>VLOOKUP(D108,區域表!A:B,2,FALSE)</f>
        <v>吳宗鴻</v>
      </c>
      <c r="F108" s="184" t="str">
        <f>IFERROR(IF(VLOOKUP(A108,門市狀態!A:D,4,FALSE)=0,"",VLOOKUP(A108,門市狀態!A:D,4,FALSE)),"")</f>
        <v/>
      </c>
      <c r="G108" s="185" t="s">
        <v>1745</v>
      </c>
      <c r="H108" s="186" t="str">
        <f>IF(I108&gt;0,(TEXT(I108,"yyyymmdd")&amp;$T$3&amp;A108&amp;$T$3&amp;B108&amp;$R$3),"")</f>
        <v>20250507-3840-北縣天龍店(定保)</v>
      </c>
      <c r="I108" s="190">
        <v>45784.527777777781</v>
      </c>
      <c r="J108" s="188" cm="1">
        <f t="array" ref="J108">IFERROR(INDEX(IM!$X$2:$X$650, MATCH(1, (IM!$F$2:$F$650=A108) * (ISNUMBER(SEARCH($C$1, IM!$AC$2:$AC$650))), 0)), "")</f>
        <v>45784.527777777781</v>
      </c>
      <c r="K108" s="159">
        <f>COUNTIFS(IM!F:F,A108,IM!AD:AD,"O",IM!X:X,"&gt;="&amp;$A$1,IM!X:X,"&lt;="&amp;$B$1)</f>
        <v>1</v>
      </c>
      <c r="L108" s="227" t="str" cm="1">
        <f t="array" ref="L108">IF(K108&gt;0,IFERROR(HYPERLINK("#'IM'!AC"&amp;MATCH(1,(IM!$F$1:$F$7700=A108)*(ISNUMBER(SEARCH("PMQ2",IM!$AC$1:$AC$7700))),0),"檢核"),"未登錄"),"")</f>
        <v>檢核</v>
      </c>
      <c r="M108" s="229" t="str" cm="1">
        <f t="array" ref="M108">IF(AND(SUMPRODUCT((IM!F2:F786=A108)*(ISNUMBER(SEARCH("EDC", IM!AC2:AC786))))&gt;0), "EDC", "")</f>
        <v>EDC</v>
      </c>
      <c r="N108" s="263" t="str" cm="1">
        <f t="array" ref="N108">IF(AND(SUMPRODUCT((IM!F2:F786=A108)*(ISNUMBER(SEARCH("STAR", IM!AC2:AC786))))&gt;0), "STAR", "")</f>
        <v/>
      </c>
      <c r="O108" s="255" t="str" cm="1">
        <f t="array" ref="O108">IFERROR(INDEX(IM!$X$2:$X$650, MATCH(1, (IM!$F$2:$F$650=A108) * (ISNUMBER(SEARCH($D$1, IM!$AC$2:$AC$650))), 0)), "")</f>
        <v/>
      </c>
      <c r="P108" s="191" t="str">
        <f>(TEXT(I108,"yyyymmdd"))&amp;$T$3&amp;A108&amp;$T$3&amp;B108&amp;$R$3</f>
        <v>20250507-3840-北縣天龍店(定保)</v>
      </c>
      <c r="Q108" s="140"/>
      <c r="R108" s="140"/>
      <c r="S108" s="140"/>
      <c r="T108" s="140"/>
      <c r="U108" s="257">
        <f>IF(AND(W108&lt;&gt;"", X108&lt;&gt;""), 2, IF(OR(W108&lt;&gt;"", X108&lt;&gt;""), 1, 0))</f>
        <v>2</v>
      </c>
      <c r="V108" s="245" t="str">
        <f>IF(I108="", "未到店",
   IF(M108&lt;&gt;"EDC", "異常",
      IF(OR(AND(Y108="STAR", N108="STAR"), AND(Y108&lt;&gt;"STAR", N108="")), "已完工", "異常")
   )
)</f>
        <v>異常</v>
      </c>
      <c r="W108" s="3" t="s">
        <v>4329</v>
      </c>
      <c r="X108" s="5" t="s">
        <v>4330</v>
      </c>
      <c r="Y108" s="5" t="str">
        <f>IF(U108&gt;0,"STAR","")</f>
        <v>STAR</v>
      </c>
    </row>
    <row r="109" spans="1:25" ht="15.75" customHeight="1">
      <c r="A109" s="179">
        <v>4029</v>
      </c>
      <c r="B109" s="180" t="str">
        <f>VLOOKUP(A109,'0919門市清單主檔'!B:C,2,FALSE)</f>
        <v>三重龍濱店</v>
      </c>
      <c r="C109" s="181" t="str">
        <f>VLOOKUP($A109,'0919門市清單主檔'!B:V,20,FALSE)</f>
        <v>新北市</v>
      </c>
      <c r="D109" s="182" t="str">
        <f>VLOOKUP($A109,'0919門市清單主檔'!B:V,21,FALSE)</f>
        <v>三重區</v>
      </c>
      <c r="E109" s="183" t="str">
        <f>VLOOKUP(D109,區域表!A:B,2,FALSE)</f>
        <v>吳宗鴻</v>
      </c>
      <c r="F109" s="184" t="str">
        <f>IFERROR(IF(VLOOKUP(A109,門市狀態!A:D,4,FALSE)=0,"",VLOOKUP(A109,門市狀態!A:D,4,FALSE)),"")</f>
        <v/>
      </c>
      <c r="G109" s="185" t="s">
        <v>1745</v>
      </c>
      <c r="H109" s="186" t="str">
        <f>IF(I109&gt;0,(TEXT(I109,"yyyymmdd")&amp;$T$3&amp;A109&amp;$T$3&amp;B109&amp;$R$3),"")</f>
        <v>20250507-4029-三重龍濱店(定保)</v>
      </c>
      <c r="I109" s="190">
        <v>45784.618055555555</v>
      </c>
      <c r="J109" s="188" cm="1">
        <f t="array" ref="J109">IFERROR(INDEX(IM!$X$2:$X$650, MATCH(1, (IM!$F$2:$F$650=A109) * (ISNUMBER(SEARCH($C$1, IM!$AC$2:$AC$650))), 0)), "")</f>
        <v>45784.618055555555</v>
      </c>
      <c r="K109" s="159">
        <f>COUNTIFS(IM!F:F,A109,IM!AD:AD,"O",IM!X:X,"&gt;="&amp;$A$1,IM!X:X,"&lt;="&amp;$B$1)</f>
        <v>1</v>
      </c>
      <c r="L109" s="227" t="str" cm="1">
        <f t="array" ref="L109">IF(K109&gt;0,IFERROR(HYPERLINK("#'IM'!AC"&amp;MATCH(1,(IM!$F$1:$F$7700=A109)*(ISNUMBER(SEARCH("PMQ2",IM!$AC$1:$AC$7700))),0),"檢核"),"未登錄"),"")</f>
        <v>檢核</v>
      </c>
      <c r="M109" s="229" t="str" cm="1">
        <f t="array" ref="M109">IF(AND(SUMPRODUCT((IM!F2:F759=A109)*(ISNUMBER(SEARCH("EDC", IM!AC2:AC759))))&gt;0), "EDC", "")</f>
        <v>EDC</v>
      </c>
      <c r="N109" s="263" t="str" cm="1">
        <f t="array" ref="N109">IF(AND(SUMPRODUCT((IM!F2:F759=A109)*(ISNUMBER(SEARCH("STAR", IM!AC2:AC759))))&gt;0), "STAR", "")</f>
        <v/>
      </c>
      <c r="O109" s="255" t="str" cm="1">
        <f t="array" ref="O109">IFERROR(INDEX(IM!$X$2:$X$650, MATCH(1, (IM!$F$2:$F$650=A109) * (ISNUMBER(SEARCH($D$1, IM!$AC$2:$AC$650))), 0)), "")</f>
        <v/>
      </c>
      <c r="P109" s="191" t="str">
        <f>(TEXT(I109,"yyyymmdd"))&amp;$T$3&amp;A109&amp;$T$3&amp;B109&amp;$R$3</f>
        <v>20250507-4029-三重龍濱店(定保)</v>
      </c>
      <c r="Q109" s="140"/>
      <c r="R109" s="140"/>
      <c r="S109" s="140"/>
      <c r="T109" s="140"/>
      <c r="U109" s="257">
        <f>IF(AND(W109&lt;&gt;"", X109&lt;&gt;""), 2, IF(OR(W109&lt;&gt;"", X109&lt;&gt;""), 1, 0))</f>
        <v>2</v>
      </c>
      <c r="V109" s="245" t="str">
        <f>IF(I109="", "未到店",
   IF(M109&lt;&gt;"EDC", "異常",
      IF(OR(AND(Y109="STAR", N109="STAR"), AND(Y109&lt;&gt;"STAR", N109="")), "已完工", "異常")
   )
)</f>
        <v>異常</v>
      </c>
      <c r="W109" s="3" t="s">
        <v>4289</v>
      </c>
      <c r="X109" s="5" t="s">
        <v>4290</v>
      </c>
      <c r="Y109" s="5" t="str">
        <f>IF(U109&gt;0,"STAR","")</f>
        <v>STAR</v>
      </c>
    </row>
    <row r="110" spans="1:25" ht="15.75" customHeight="1">
      <c r="A110" s="179">
        <v>4560</v>
      </c>
      <c r="B110" s="180" t="str">
        <f>VLOOKUP(A110,'0919門市清單主檔'!B:C,2,FALSE)</f>
        <v>三重大院店</v>
      </c>
      <c r="C110" s="181" t="str">
        <f>VLOOKUP($A110,'0919門市清單主檔'!B:V,20,FALSE)</f>
        <v>新北市</v>
      </c>
      <c r="D110" s="182" t="str">
        <f>VLOOKUP($A110,'0919門市清單主檔'!B:V,21,FALSE)</f>
        <v>三重區</v>
      </c>
      <c r="E110" s="183" t="str">
        <f>VLOOKUP(D110,區域表!A:B,2,FALSE)</f>
        <v>吳宗鴻</v>
      </c>
      <c r="F110" s="184" t="str">
        <f>IFERROR(IF(VLOOKUP(A110,門市狀態!A:D,4,FALSE)=0,"",VLOOKUP(A110,門市狀態!A:D,4,FALSE)),"")</f>
        <v/>
      </c>
      <c r="G110" s="185" t="s">
        <v>1745</v>
      </c>
      <c r="H110" s="186" t="str">
        <f>IF(I110&gt;0,(TEXT(I110,"yyyymmdd")&amp;$T$3&amp;A110&amp;$T$3&amp;B110&amp;$R$3),"")</f>
        <v>20250507-4560-三重大院店(定保)</v>
      </c>
      <c r="I110" s="190">
        <v>45784.63958333333</v>
      </c>
      <c r="J110" s="188" cm="1">
        <f t="array" ref="J110">IFERROR(INDEX(IM!$X$2:$X$650, MATCH(1, (IM!$F$2:$F$650=A110) * (ISNUMBER(SEARCH($C$1, IM!$AC$2:$AC$650))), 0)), "")</f>
        <v>45784.63958333333</v>
      </c>
      <c r="K110" s="159">
        <f>COUNTIFS(IM!F:F,A110,IM!AD:AD,"O",IM!X:X,"&gt;="&amp;$A$1,IM!X:X,"&lt;="&amp;$B$1)</f>
        <v>1</v>
      </c>
      <c r="L110" s="227" t="str" cm="1">
        <f t="array" ref="L110">IF(K110&gt;0,IFERROR(HYPERLINK("#'IM'!AC"&amp;MATCH(1,(IM!$F$1:$F$7700=A110)*(ISNUMBER(SEARCH("PMQ2",IM!$AC$1:$AC$7700))),0),"檢核"),"未登錄"),"")</f>
        <v>檢核</v>
      </c>
      <c r="M110" s="229" t="str" cm="1">
        <f t="array" ref="M110">IF(AND(SUMPRODUCT((IM!F2:F760=A110)*(ISNUMBER(SEARCH("EDC", IM!AC2:AC760))))&gt;0), "EDC", "")</f>
        <v>EDC</v>
      </c>
      <c r="N110" s="263" t="str" cm="1">
        <f t="array" ref="N110">IF(AND(SUMPRODUCT((IM!F2:F760=A110)*(ISNUMBER(SEARCH("STAR", IM!AC2:AC760))))&gt;0), "STAR", "")</f>
        <v/>
      </c>
      <c r="O110" s="255" t="str" cm="1">
        <f t="array" ref="O110">IFERROR(INDEX(IM!$X$2:$X$650, MATCH(1, (IM!$F$2:$F$650=A110) * (ISNUMBER(SEARCH($D$1, IM!$AC$2:$AC$650))), 0)), "")</f>
        <v/>
      </c>
      <c r="P110" s="191" t="str">
        <f>(TEXT(I110,"yyyymmdd"))&amp;$T$3&amp;A110&amp;$T$3&amp;B110&amp;$R$3</f>
        <v>20250507-4560-三重大院店(定保)</v>
      </c>
      <c r="Q110" s="140"/>
      <c r="R110" s="140"/>
      <c r="S110" s="140"/>
      <c r="T110" s="140"/>
      <c r="U110" s="257">
        <f>IF(AND(W110&lt;&gt;"", X110&lt;&gt;""), 2, IF(OR(W110&lt;&gt;"", X110&lt;&gt;""), 1, 0))</f>
        <v>2</v>
      </c>
      <c r="V110" s="245" t="str">
        <f>IF(I110="", "未到店",
   IF(M110&lt;&gt;"EDC", "異常",
      IF(OR(AND(Y110="STAR", N110="STAR"), AND(Y110&lt;&gt;"STAR", N110="")), "已完工", "異常")
   )
)</f>
        <v>異常</v>
      </c>
      <c r="W110" s="3" t="s">
        <v>4291</v>
      </c>
      <c r="X110" s="5" t="s">
        <v>4292</v>
      </c>
      <c r="Y110" s="5" t="str">
        <f>IF(U110&gt;0,"STAR","")</f>
        <v>STAR</v>
      </c>
    </row>
    <row r="111" spans="1:25" ht="15.75" customHeight="1">
      <c r="A111" s="179">
        <v>3890</v>
      </c>
      <c r="B111" s="180" t="str">
        <f>VLOOKUP(A111,'0919門市清單主檔'!B:C,2,FALSE)</f>
        <v>三重美堤店</v>
      </c>
      <c r="C111" s="181" t="str">
        <f>VLOOKUP($A111,'0919門市清單主檔'!B:V,20,FALSE)</f>
        <v>新北市</v>
      </c>
      <c r="D111" s="182" t="str">
        <f>VLOOKUP($A111,'0919門市清單主檔'!B:V,21,FALSE)</f>
        <v>三重區</v>
      </c>
      <c r="E111" s="183" t="str">
        <f>VLOOKUP(D111,區域表!A:B,2,FALSE)</f>
        <v>吳宗鴻</v>
      </c>
      <c r="F111" s="184" t="str">
        <f>IFERROR(IF(VLOOKUP(A111,門市狀態!A:D,4,FALSE)=0,"",VLOOKUP(A111,門市狀態!A:D,4,FALSE)),"")</f>
        <v/>
      </c>
      <c r="G111" s="185" t="s">
        <v>1745</v>
      </c>
      <c r="H111" s="186" t="str">
        <f>IF(I111&gt;0,(TEXT(I111,"yyyymmdd")&amp;$T$3&amp;A111&amp;$T$3&amp;B111&amp;$R$3),"")</f>
        <v>-3890-三重美堤店(定保)</v>
      </c>
      <c r="I111" s="190" t="s">
        <v>1745</v>
      </c>
      <c r="J111" s="188" t="str" cm="1">
        <f t="array" ref="J111">IFERROR(INDEX(IM!$X$2:$X$650, MATCH(1, (IM!$F$2:$F$650=A111) * (ISNUMBER(SEARCH($C$1, IM!$AC$2:$AC$650))), 0)), "")</f>
        <v/>
      </c>
      <c r="K111" s="159">
        <f>COUNTIFS(IM!F:F,A111,IM!AD:AD,"O",IM!X:X,"&gt;="&amp;$A$1,IM!X:X,"&lt;="&amp;$B$1)</f>
        <v>0</v>
      </c>
      <c r="L111" s="227" t="str" cm="1">
        <f t="array" ref="L111">IF(K111&gt;0,IFERROR(HYPERLINK("#'IM'!AC"&amp;MATCH(1,(IM!$F$1:$F$7700=A111)*(ISNUMBER(SEARCH("PMQ2",IM!$AC$1:$AC$7700))),0),"檢核"),"未登錄"),"")</f>
        <v/>
      </c>
      <c r="M111" s="229" t="str" cm="1">
        <f t="array" ref="M111">IF(AND(SUMPRODUCT((IM!F2:F651=A111)*(ISNUMBER(SEARCH("EDC", IM!AC2:AC651))))&gt;0), "EDC", "")</f>
        <v/>
      </c>
      <c r="N111" s="263" t="str" cm="1">
        <f t="array" ref="N111">IF(AND(SUMPRODUCT((IM!F2:F651=A111)*(ISNUMBER(SEARCH("STAR", IM!AC2:AC651))))&gt;0), "STAR", "")</f>
        <v/>
      </c>
      <c r="O111" s="255" t="str" cm="1">
        <f t="array" ref="O111">IFERROR(INDEX(IM!$X$2:$X$650, MATCH(1, (IM!$F$2:$F$650=A111) * (ISNUMBER(SEARCH($D$1, IM!$AC$2:$AC$650))), 0)), "")</f>
        <v/>
      </c>
      <c r="P111" s="191" t="str">
        <f>(TEXT(I111,"yyyymmdd"))&amp;$T$3&amp;A111&amp;$T$3&amp;B111&amp;$R$3</f>
        <v>-3890-三重美堤店(定保)</v>
      </c>
      <c r="Q111" s="266"/>
      <c r="R111" s="266"/>
      <c r="S111" s="266"/>
      <c r="T111" s="266"/>
      <c r="U111" s="257">
        <f>IF(AND(W111&lt;&gt;"", X111&lt;&gt;""), 2, IF(OR(W111&lt;&gt;"", X111&lt;&gt;""), 1, 0))</f>
        <v>2</v>
      </c>
      <c r="V111" s="245" t="str">
        <f>IF(I111="", "未到店",
   IF(M111&lt;&gt;"EDC", "異常",
      IF(OR(AND(Y111="STAR", N111="STAR"), AND(Y111&lt;&gt;"STAR", N111="")), "已完工", "異常")
   )
)</f>
        <v>未到店</v>
      </c>
      <c r="W111" s="3" t="s">
        <v>4146</v>
      </c>
      <c r="X111" s="5" t="s">
        <v>4147</v>
      </c>
      <c r="Y111" s="5" t="str">
        <f>IF(U111&gt;0,"STAR","")</f>
        <v>STAR</v>
      </c>
    </row>
    <row r="112" spans="1:25" ht="15.75" customHeight="1">
      <c r="A112" s="179" t="s">
        <v>34</v>
      </c>
      <c r="B112" s="180" t="str">
        <f>VLOOKUP(A112,'0919門市清單主檔'!B:C,2,FALSE)</f>
        <v>板橋寶翠店</v>
      </c>
      <c r="C112" s="181" t="str">
        <f>VLOOKUP($A112,'0919門市清單主檔'!B:V,20,FALSE)</f>
        <v>新北市</v>
      </c>
      <c r="D112" s="182" t="str">
        <f>VLOOKUP($A112,'0919門市清單主檔'!B:V,21,FALSE)</f>
        <v>板橋區</v>
      </c>
      <c r="E112" s="183" t="str">
        <f>VLOOKUP(D112,區域表!A:B,2,FALSE)</f>
        <v>狄澤洋</v>
      </c>
      <c r="F112" s="184" t="str">
        <f>IFERROR(IF(VLOOKUP(A112,門市狀態!A:D,4,FALSE)=0,"",VLOOKUP(A112,門市狀態!A:D,4,FALSE)),"")</f>
        <v/>
      </c>
      <c r="G112" s="185" t="s">
        <v>1745</v>
      </c>
      <c r="H112" s="186" t="str">
        <f>IF(I112&gt;0,(TEXT(I112,"yyyymmdd")&amp;$T$3&amp;A112&amp;$T$3&amp;B112&amp;$R$3),"")</f>
        <v>-D767-板橋寶翠店(定保)</v>
      </c>
      <c r="I112" s="190" t="s">
        <v>1745</v>
      </c>
      <c r="J112" s="188" t="str" cm="1">
        <f t="array" ref="J112">IFERROR(INDEX(IM!$X$2:$X$650, MATCH(1, (IM!$F$2:$F$650=A112) * (ISNUMBER(SEARCH($C$1, IM!$AC$2:$AC$650))), 0)), "")</f>
        <v/>
      </c>
      <c r="K112" s="159">
        <f>COUNTIFS(IM!F:F,A112,IM!AD:AD,"O",IM!X:X,"&gt;="&amp;$A$1,IM!X:X,"&lt;="&amp;$B$1)</f>
        <v>0</v>
      </c>
      <c r="L112" s="227" t="str" cm="1">
        <f t="array" ref="L112">IF(K112&gt;0,IFERROR(HYPERLINK("#'IM'!AC"&amp;MATCH(1,(IM!$F$1:$F$7700=A112)*(ISNUMBER(SEARCH("PMQ2",IM!$AC$1:$AC$7700))),0),"檢核"),"未登錄"),"")</f>
        <v/>
      </c>
      <c r="M112" s="229" t="str" cm="1">
        <f t="array" ref="M112">IF(AND(SUMPRODUCT((IM!F2:F658=A112)*(ISNUMBER(SEARCH("EDC", IM!AC2:AC658))))&gt;0), "EDC", "")</f>
        <v/>
      </c>
      <c r="N112" s="263" t="str" cm="1">
        <f t="array" ref="N112">IF(AND(SUMPRODUCT((IM!F2:F658=A112)*(ISNUMBER(SEARCH("STAR", IM!AC2:AC658))))&gt;0), "STAR", "")</f>
        <v/>
      </c>
      <c r="O112" s="255" t="str" cm="1">
        <f t="array" ref="O112">IFERROR(INDEX(IM!$X$2:$X$650, MATCH(1, (IM!$F$2:$F$650=A112) * (ISNUMBER(SEARCH($D$1, IM!$AC$2:$AC$650))), 0)), "")</f>
        <v/>
      </c>
      <c r="P112" s="191" t="str">
        <f>(TEXT(I112,"yyyymmdd"))&amp;$T$3&amp;A112&amp;$T$3&amp;B112&amp;$R$3</f>
        <v>-D767-板橋寶翠店(定保)</v>
      </c>
      <c r="Q112" s="140"/>
      <c r="R112" s="140"/>
      <c r="S112" s="140"/>
      <c r="T112" s="140"/>
      <c r="U112" s="257">
        <f>IF(AND(W112&lt;&gt;"", X112&lt;&gt;""), 2, IF(OR(W112&lt;&gt;"", X112&lt;&gt;""), 1, 0))</f>
        <v>2</v>
      </c>
      <c r="V112" s="245" t="str">
        <f>IF(I112="", "未到店",
   IF(M112&lt;&gt;"EDC", "異常",
      IF(OR(AND(Y112="STAR", N112="STAR"), AND(Y112&lt;&gt;"STAR", N112="")), "已完工", "異常")
   )
)</f>
        <v>未到店</v>
      </c>
      <c r="W112" s="3" t="s">
        <v>4157</v>
      </c>
      <c r="X112" s="5" t="s">
        <v>4158</v>
      </c>
      <c r="Y112" s="5" t="str">
        <f>IF(U112&gt;0,"STAR","")</f>
        <v>STAR</v>
      </c>
    </row>
    <row r="113" spans="1:25" ht="15.75" customHeight="1">
      <c r="A113" s="179">
        <v>4036</v>
      </c>
      <c r="B113" s="180" t="str">
        <f>VLOOKUP(A113,'0919門市清單主檔'!B:C,2,FALSE)</f>
        <v>蘆洲永樂店</v>
      </c>
      <c r="C113" s="181" t="str">
        <f>VLOOKUP($A113,'0919門市清單主檔'!B:V,20,FALSE)</f>
        <v>新北市</v>
      </c>
      <c r="D113" s="182" t="str">
        <f>VLOOKUP($A113,'0919門市清單主檔'!B:V,21,FALSE)</f>
        <v>蘆洲區</v>
      </c>
      <c r="E113" s="183" t="str">
        <f>VLOOKUP(D113,區域表!A:B,2,FALSE)</f>
        <v>吳宗鴻</v>
      </c>
      <c r="F113" s="184" t="str">
        <f>IFERROR(IF(VLOOKUP(A113,門市狀態!A:D,4,FALSE)=0,"",VLOOKUP(A113,門市狀態!A:D,4,FALSE)),"")</f>
        <v/>
      </c>
      <c r="G113" s="185" t="s">
        <v>1745</v>
      </c>
      <c r="H113" s="186" t="str">
        <f>IF(I113&gt;0,(TEXT(I113,"yyyymmdd")&amp;$T$3&amp;A113&amp;$T$3&amp;B113&amp;$R$3),"")</f>
        <v>-4036-蘆洲永樂店(定保)</v>
      </c>
      <c r="I113" s="190" t="s">
        <v>1745</v>
      </c>
      <c r="J113" s="188" t="str" cm="1">
        <f t="array" ref="J113">IFERROR(INDEX(IM!$X$2:$X$650, MATCH(1, (IM!$F$2:$F$650=A113) * (ISNUMBER(SEARCH($C$1, IM!$AC$2:$AC$650))), 0)), "")</f>
        <v/>
      </c>
      <c r="K113" s="159">
        <f>COUNTIFS(IM!F:F,A113,IM!AD:AD,"O",IM!X:X,"&gt;="&amp;$A$1,IM!X:X,"&lt;="&amp;$B$1)</f>
        <v>0</v>
      </c>
      <c r="L113" s="227" t="str" cm="1">
        <f t="array" ref="L113">IF(K113&gt;0,IFERROR(HYPERLINK("#'IM'!AC"&amp;MATCH(1,(IM!$F$1:$F$7700=A113)*(ISNUMBER(SEARCH("PMQ2",IM!$AC$1:$AC$7700))),0),"檢核"),"未登錄"),"")</f>
        <v/>
      </c>
      <c r="M113" s="229" t="str" cm="1">
        <f t="array" ref="M113">IF(AND(SUMPRODUCT((IM!F2:F659=A113)*(ISNUMBER(SEARCH("EDC", IM!AC2:AC659))))&gt;0), "EDC", "")</f>
        <v/>
      </c>
      <c r="N113" s="263" t="str" cm="1">
        <f t="array" ref="N113">IF(AND(SUMPRODUCT((IM!F2:F659=A113)*(ISNUMBER(SEARCH("STAR", IM!AC2:AC659))))&gt;0), "STAR", "")</f>
        <v/>
      </c>
      <c r="O113" s="255" t="str" cm="1">
        <f t="array" ref="O113">IFERROR(INDEX(IM!$X$2:$X$650, MATCH(1, (IM!$F$2:$F$650=A113) * (ISNUMBER(SEARCH($D$1, IM!$AC$2:$AC$650))), 0)), "")</f>
        <v/>
      </c>
      <c r="P113" s="191" t="str">
        <f>(TEXT(I113,"yyyymmdd"))&amp;$T$3&amp;A113&amp;$T$3&amp;B113&amp;$R$3</f>
        <v>-4036-蘆洲永樂店(定保)</v>
      </c>
      <c r="Q113" s="140"/>
      <c r="R113" s="140"/>
      <c r="S113" s="140"/>
      <c r="T113" s="140"/>
      <c r="U113" s="257">
        <f>IF(AND(W113&lt;&gt;"", X113&lt;&gt;""), 2, IF(OR(W113&lt;&gt;"", X113&lt;&gt;""), 1, 0))</f>
        <v>1</v>
      </c>
      <c r="V113" s="245" t="str">
        <f>IF(I113="", "未到店",
   IF(M113&lt;&gt;"EDC", "異常",
      IF(OR(AND(Y113="STAR", N113="STAR"), AND(Y113&lt;&gt;"STAR", N113="")), "已完工", "異常")
   )
)</f>
        <v>未到店</v>
      </c>
      <c r="W113" s="3" t="s">
        <v>4159</v>
      </c>
      <c r="X113" s="5"/>
      <c r="Y113" s="5" t="str">
        <f>IF(U113&gt;0,"STAR","")</f>
        <v>STAR</v>
      </c>
    </row>
    <row r="114" spans="1:25" ht="15.75" customHeight="1">
      <c r="A114" s="179">
        <v>3380</v>
      </c>
      <c r="B114" s="180" t="str">
        <f>VLOOKUP(A114,'0919門市清單主檔'!B:C,2,FALSE)</f>
        <v>北縣莊勝店</v>
      </c>
      <c r="C114" s="181" t="str">
        <f>VLOOKUP($A114,'0919門市清單主檔'!B:V,20,FALSE)</f>
        <v>新北市</v>
      </c>
      <c r="D114" s="182" t="str">
        <f>VLOOKUP($A114,'0919門市清單主檔'!B:V,21,FALSE)</f>
        <v>新莊區</v>
      </c>
      <c r="E114" s="183" t="str">
        <f>VLOOKUP(D114,區域表!A:B,2,FALSE)</f>
        <v>湯家瑋</v>
      </c>
      <c r="F114" s="184" t="str">
        <f>IFERROR(IF(VLOOKUP(A114,門市狀態!A:D,4,FALSE)=0,"",VLOOKUP(A114,門市狀態!A:D,4,FALSE)),"")</f>
        <v/>
      </c>
      <c r="G114" s="185" t="s">
        <v>1745</v>
      </c>
      <c r="H114" s="186" t="str">
        <f>IF(I114&gt;0,(TEXT(I114,"yyyymmdd")&amp;$T$3&amp;A114&amp;$T$3&amp;B114&amp;$R$3),"")</f>
        <v>-3380-北縣莊勝店(定保)</v>
      </c>
      <c r="I114" s="190" t="s">
        <v>1745</v>
      </c>
      <c r="J114" s="188" t="str" cm="1">
        <f t="array" ref="J114">IFERROR(INDEX(IM!$X$2:$X$650, MATCH(1, (IM!$F$2:$F$650=A114) * (ISNUMBER(SEARCH($C$1, IM!$AC$2:$AC$650))), 0)), "")</f>
        <v/>
      </c>
      <c r="K114" s="159">
        <f>COUNTIFS(IM!F:F,A114,IM!AD:AD,"O",IM!X:X,"&gt;="&amp;$A$1,IM!X:X,"&lt;="&amp;$B$1)</f>
        <v>0</v>
      </c>
      <c r="L114" s="227" t="str" cm="1">
        <f t="array" ref="L114">IF(K114&gt;0,IFERROR(HYPERLINK("#'IM'!AC"&amp;MATCH(1,(IM!$F$1:$F$7700=A114)*(ISNUMBER(SEARCH("PMQ2",IM!$AC$1:$AC$7700))),0),"檢核"),"未登錄"),"")</f>
        <v/>
      </c>
      <c r="M114" s="229" t="str" cm="1">
        <f t="array" ref="M114">IF(AND(SUMPRODUCT((IM!F2:F661=A114)*(ISNUMBER(SEARCH("EDC", IM!AC2:AC661))))&gt;0), "EDC", "")</f>
        <v/>
      </c>
      <c r="N114" s="263" t="str" cm="1">
        <f t="array" ref="N114">IF(AND(SUMPRODUCT((IM!F2:F661=A114)*(ISNUMBER(SEARCH("STAR", IM!AC2:AC661))))&gt;0), "STAR", "")</f>
        <v/>
      </c>
      <c r="O114" s="255" t="str" cm="1">
        <f t="array" ref="O114">IFERROR(INDEX(IM!$X$2:$X$650, MATCH(1, (IM!$F$2:$F$650=A114) * (ISNUMBER(SEARCH($D$1, IM!$AC$2:$AC$650))), 0)), "")</f>
        <v/>
      </c>
      <c r="P114" s="191" t="str">
        <f>(TEXT(I114,"yyyymmdd"))&amp;$T$3&amp;A114&amp;$T$3&amp;B114&amp;$R$3</f>
        <v>-3380-北縣莊勝店(定保)</v>
      </c>
      <c r="Q114" s="140"/>
      <c r="R114" s="140"/>
      <c r="S114" s="140"/>
      <c r="T114" s="140"/>
      <c r="U114" s="257">
        <f>IF(AND(W114&lt;&gt;"", X114&lt;&gt;""), 2, IF(OR(W114&lt;&gt;"", X114&lt;&gt;""), 1, 0))</f>
        <v>1</v>
      </c>
      <c r="V114" s="245" t="str">
        <f>IF(I114="", "未到店",
   IF(M114&lt;&gt;"EDC", "異常",
      IF(OR(AND(Y114="STAR", N114="STAR"), AND(Y114&lt;&gt;"STAR", N114="")), "已完工", "異常")
   )
)</f>
        <v>未到店</v>
      </c>
      <c r="X114" s="5" t="s">
        <v>4162</v>
      </c>
      <c r="Y114" s="5" t="str">
        <f>IF(U114&gt;0,"STAR","")</f>
        <v>STAR</v>
      </c>
    </row>
    <row r="115" spans="1:25" ht="15.75" customHeight="1">
      <c r="A115" s="179" t="s">
        <v>17</v>
      </c>
      <c r="B115" s="180" t="str">
        <f>VLOOKUP(A115,'0919門市清單主檔'!B:C,2,FALSE)</f>
        <v>蘆洲權義店</v>
      </c>
      <c r="C115" s="181" t="str">
        <f>VLOOKUP($A115,'0919門市清單主檔'!B:V,20,FALSE)</f>
        <v>新北市</v>
      </c>
      <c r="D115" s="182" t="str">
        <f>VLOOKUP($A115,'0919門市清單主檔'!B:V,21,FALSE)</f>
        <v>蘆洲區</v>
      </c>
      <c r="E115" s="183" t="str">
        <f>VLOOKUP(D115,區域表!A:B,2,FALSE)</f>
        <v>吳宗鴻</v>
      </c>
      <c r="F115" s="184" t="str">
        <f>IFERROR(IF(VLOOKUP(A115,門市狀態!A:D,4,FALSE)=0,"",VLOOKUP(A115,門市狀態!A:D,4,FALSE)),"")</f>
        <v/>
      </c>
      <c r="G115" s="185" t="s">
        <v>1745</v>
      </c>
      <c r="H115" s="186" t="str">
        <f>IF(I115&gt;0,(TEXT(I115,"yyyymmdd")&amp;$T$3&amp;A115&amp;$T$3&amp;B115&amp;$R$3),"")</f>
        <v>-D193-蘆洲權義店(定保)</v>
      </c>
      <c r="I115" s="190" t="s">
        <v>1745</v>
      </c>
      <c r="J115" s="188" t="str" cm="1">
        <f t="array" ref="J115">IFERROR(INDEX(IM!$X$2:$X$650, MATCH(1, (IM!$F$2:$F$650=A115) * (ISNUMBER(SEARCH($C$1, IM!$AC$2:$AC$650))), 0)), "")</f>
        <v/>
      </c>
      <c r="K115" s="159">
        <f>COUNTIFS(IM!F:F,A115,IM!AD:AD,"O",IM!X:X,"&gt;="&amp;$A$1,IM!X:X,"&lt;="&amp;$B$1)</f>
        <v>0</v>
      </c>
      <c r="L115" s="227" t="str" cm="1">
        <f t="array" ref="L115">IF(K115&gt;0,IFERROR(HYPERLINK("#'IM'!AC"&amp;MATCH(1,(IM!$F$1:$F$7700=A115)*(ISNUMBER(SEARCH("PMQ2",IM!$AC$1:$AC$7700))),0),"檢核"),"未登錄"),"")</f>
        <v/>
      </c>
      <c r="M115" s="229" t="str" cm="1">
        <f t="array" ref="M115">IF(AND(SUMPRODUCT((IM!F2:F662=A115)*(ISNUMBER(SEARCH("EDC", IM!AC2:AC662))))&gt;0), "EDC", "")</f>
        <v/>
      </c>
      <c r="N115" s="263" t="str" cm="1">
        <f t="array" ref="N115">IF(AND(SUMPRODUCT((IM!F2:F662=A115)*(ISNUMBER(SEARCH("STAR", IM!AC2:AC662))))&gt;0), "STAR", "")</f>
        <v/>
      </c>
      <c r="O115" s="255" t="str" cm="1">
        <f t="array" ref="O115">IFERROR(INDEX(IM!$X$2:$X$650, MATCH(1, (IM!$F$2:$F$650=A115) * (ISNUMBER(SEARCH($D$1, IM!$AC$2:$AC$650))), 0)), "")</f>
        <v/>
      </c>
      <c r="P115" s="191" t="str">
        <f>(TEXT(I115,"yyyymmdd"))&amp;$T$3&amp;A115&amp;$T$3&amp;B115&amp;$R$3</f>
        <v>-D193-蘆洲權義店(定保)</v>
      </c>
      <c r="Q115" s="140"/>
      <c r="R115" s="140"/>
      <c r="S115" s="140"/>
      <c r="T115" s="140"/>
      <c r="U115" s="257">
        <f>IF(AND(W115&lt;&gt;"", X115&lt;&gt;""), 2, IF(OR(W115&lt;&gt;"", X115&lt;&gt;""), 1, 0))</f>
        <v>2</v>
      </c>
      <c r="V115" s="245" t="str">
        <f>IF(I115="", "未到店",
   IF(M115&lt;&gt;"EDC", "異常",
      IF(OR(AND(Y115="STAR", N115="STAR"), AND(Y115&lt;&gt;"STAR", N115="")), "已完工", "異常")
   )
)</f>
        <v>未到店</v>
      </c>
      <c r="W115" s="3" t="s">
        <v>4163</v>
      </c>
      <c r="X115" s="5" t="s">
        <v>4164</v>
      </c>
      <c r="Y115" s="5" t="str">
        <f>IF(U115&gt;0,"STAR","")</f>
        <v>STAR</v>
      </c>
    </row>
    <row r="116" spans="1:25" ht="15.75" customHeight="1">
      <c r="A116" s="179">
        <v>5082</v>
      </c>
      <c r="B116" s="180" t="str">
        <f>VLOOKUP(A116,'0919門市清單主檔'!B:C,2,FALSE)</f>
        <v>蘆洲水湳店</v>
      </c>
      <c r="C116" s="181" t="str">
        <f>VLOOKUP($A116,'0919門市清單主檔'!B:V,20,FALSE)</f>
        <v>新北市</v>
      </c>
      <c r="D116" s="182" t="str">
        <f>VLOOKUP($A116,'0919門市清單主檔'!B:V,21,FALSE)</f>
        <v>蘆洲區</v>
      </c>
      <c r="E116" s="183" t="str">
        <f>VLOOKUP(D116,區域表!A:B,2,FALSE)</f>
        <v>吳宗鴻</v>
      </c>
      <c r="F116" s="184" t="str">
        <f>IFERROR(IF(VLOOKUP(A116,門市狀態!A:D,4,FALSE)=0,"",VLOOKUP(A116,門市狀態!A:D,4,FALSE)),"")</f>
        <v/>
      </c>
      <c r="G116" s="185" t="s">
        <v>1745</v>
      </c>
      <c r="H116" s="186" t="str">
        <f>IF(I116&gt;0,(TEXT(I116,"yyyymmdd")&amp;$T$3&amp;A116&amp;$T$3&amp;B116&amp;$R$3),"")</f>
        <v>-5082-蘆洲水湳店(定保)</v>
      </c>
      <c r="I116" s="190" t="s">
        <v>1745</v>
      </c>
      <c r="J116" s="188" t="str" cm="1">
        <f t="array" ref="J116">IFERROR(INDEX(IM!$X$2:$X$650, MATCH(1, (IM!$F$2:$F$650=A116) * (ISNUMBER(SEARCH($C$1, IM!$AC$2:$AC$650))), 0)), "")</f>
        <v/>
      </c>
      <c r="K116" s="159">
        <f>COUNTIFS(IM!F:F,A116,IM!AD:AD,"O",IM!X:X,"&gt;="&amp;$A$1,IM!X:X,"&lt;="&amp;$B$1)</f>
        <v>0</v>
      </c>
      <c r="L116" s="227" t="str" cm="1">
        <f t="array" ref="L116">IF(K116&gt;0,IFERROR(HYPERLINK("#'IM'!AC"&amp;MATCH(1,(IM!$F$1:$F$7700=A116)*(ISNUMBER(SEARCH("PMQ2",IM!$AC$1:$AC$7700))),0),"檢核"),"未登錄"),"")</f>
        <v/>
      </c>
      <c r="M116" s="229" t="str" cm="1">
        <f t="array" ref="M116">IF(AND(SUMPRODUCT((IM!F2:F663=A116)*(ISNUMBER(SEARCH("EDC", IM!AC2:AC663))))&gt;0), "EDC", "")</f>
        <v/>
      </c>
      <c r="N116" s="263" t="str" cm="1">
        <f t="array" ref="N116">IF(AND(SUMPRODUCT((IM!F2:F663=A116)*(ISNUMBER(SEARCH("STAR", IM!AC2:AC663))))&gt;0), "STAR", "")</f>
        <v/>
      </c>
      <c r="O116" s="255" t="str" cm="1">
        <f t="array" ref="O116">IFERROR(INDEX(IM!$X$2:$X$650, MATCH(1, (IM!$F$2:$F$650=A116) * (ISNUMBER(SEARCH($D$1, IM!$AC$2:$AC$650))), 0)), "")</f>
        <v/>
      </c>
      <c r="P116" s="191" t="str">
        <f>(TEXT(I116,"yyyymmdd"))&amp;$T$3&amp;A116&amp;$T$3&amp;B116&amp;$R$3</f>
        <v>-5082-蘆洲水湳店(定保)</v>
      </c>
      <c r="Q116" s="140"/>
      <c r="R116" s="140"/>
      <c r="S116" s="140"/>
      <c r="T116" s="140"/>
      <c r="U116" s="257">
        <f>IF(AND(W116&lt;&gt;"", X116&lt;&gt;""), 2, IF(OR(W116&lt;&gt;"", X116&lt;&gt;""), 1, 0))</f>
        <v>0</v>
      </c>
      <c r="V116" s="245" t="str">
        <f>IF(I116="", "未到店",
   IF(M116&lt;&gt;"EDC", "異常",
      IF(OR(AND(Y116="STAR", N116="STAR"), AND(Y116&lt;&gt;"STAR", N116="")), "已完工", "異常")
   )
)</f>
        <v>未到店</v>
      </c>
      <c r="X116" s="5"/>
      <c r="Y116" s="5" t="str">
        <f>IF(U116&gt;0,"STAR","")</f>
        <v/>
      </c>
    </row>
    <row r="117" spans="1:25" ht="15.75" customHeight="1">
      <c r="A117" s="179">
        <v>2301</v>
      </c>
      <c r="B117" s="180" t="str">
        <f>VLOOKUP(A117,'0919門市清單主檔'!B:C,2,FALSE)</f>
        <v>蘆洲樂平店</v>
      </c>
      <c r="C117" s="181" t="str">
        <f>VLOOKUP($A117,'0919門市清單主檔'!B:V,20,FALSE)</f>
        <v>新北市</v>
      </c>
      <c r="D117" s="182" t="str">
        <f>VLOOKUP($A117,'0919門市清單主檔'!B:V,21,FALSE)</f>
        <v>蘆洲區</v>
      </c>
      <c r="E117" s="183" t="str">
        <f>VLOOKUP(D117,區域表!A:B,2,FALSE)</f>
        <v>吳宗鴻</v>
      </c>
      <c r="F117" s="184" t="str">
        <f>IFERROR(IF(VLOOKUP(A117,門市狀態!A:D,4,FALSE)=0,"",VLOOKUP(A117,門市狀態!A:D,4,FALSE)),"")</f>
        <v/>
      </c>
      <c r="G117" s="185" t="s">
        <v>1745</v>
      </c>
      <c r="H117" s="186" t="str">
        <f>IF(I117&gt;0,(TEXT(I117,"yyyymmdd")&amp;$T$3&amp;A117&amp;$T$3&amp;B117&amp;$R$3),"")</f>
        <v>-2301-蘆洲樂平店(定保)</v>
      </c>
      <c r="I117" s="190" t="s">
        <v>1745</v>
      </c>
      <c r="J117" s="188" t="str" cm="1">
        <f t="array" ref="J117">IFERROR(INDEX(IM!$X$2:$X$650, MATCH(1, (IM!$F$2:$F$650=A117) * (ISNUMBER(SEARCH($C$1, IM!$AC$2:$AC$650))), 0)), "")</f>
        <v/>
      </c>
      <c r="K117" s="159">
        <f>COUNTIFS(IM!F:F,A117,IM!AD:AD,"O",IM!X:X,"&gt;="&amp;$A$1,IM!X:X,"&lt;="&amp;$B$1)</f>
        <v>0</v>
      </c>
      <c r="L117" s="227" t="str" cm="1">
        <f t="array" ref="L117">IF(K117&gt;0,IFERROR(HYPERLINK("#'IM'!AC"&amp;MATCH(1,(IM!$F$1:$F$7700=A117)*(ISNUMBER(SEARCH("PMQ2",IM!$AC$1:$AC$7700))),0),"檢核"),"未登錄"),"")</f>
        <v/>
      </c>
      <c r="M117" s="229" t="str" cm="1">
        <f t="array" ref="M117">IF(AND(SUMPRODUCT((IM!F2:F664=A117)*(ISNUMBER(SEARCH("EDC", IM!AC2:AC664))))&gt;0), "EDC", "")</f>
        <v/>
      </c>
      <c r="N117" s="263" t="str" cm="1">
        <f t="array" ref="N117">IF(AND(SUMPRODUCT((IM!F2:F664=A117)*(ISNUMBER(SEARCH("STAR", IM!AC2:AC664))))&gt;0), "STAR", "")</f>
        <v/>
      </c>
      <c r="O117" s="255" t="str" cm="1">
        <f t="array" ref="O117">IFERROR(INDEX(IM!$X$2:$X$650, MATCH(1, (IM!$F$2:$F$650=A117) * (ISNUMBER(SEARCH($D$1, IM!$AC$2:$AC$650))), 0)), "")</f>
        <v/>
      </c>
      <c r="P117" s="191" t="str">
        <f>(TEXT(I117,"yyyymmdd"))&amp;$T$3&amp;A117&amp;$T$3&amp;B117&amp;$R$3</f>
        <v>-2301-蘆洲樂平店(定保)</v>
      </c>
      <c r="Q117" s="140"/>
      <c r="R117" s="140"/>
      <c r="S117" s="140"/>
      <c r="T117" s="140"/>
      <c r="U117" s="257">
        <f>IF(AND(W117&lt;&gt;"", X117&lt;&gt;""), 2, IF(OR(W117&lt;&gt;"", X117&lt;&gt;""), 1, 0))</f>
        <v>2</v>
      </c>
      <c r="V117" s="245" t="str">
        <f>IF(I117="", "未到店",
   IF(M117&lt;&gt;"EDC", "異常",
      IF(OR(AND(Y117="STAR", N117="STAR"), AND(Y117&lt;&gt;"STAR", N117="")), "已完工", "異常")
   )
)</f>
        <v>未到店</v>
      </c>
      <c r="W117" s="3" t="s">
        <v>4165</v>
      </c>
      <c r="X117" s="5" t="s">
        <v>4166</v>
      </c>
      <c r="Y117" s="5" t="str">
        <f>IF(U117&gt;0,"STAR","")</f>
        <v>STAR</v>
      </c>
    </row>
    <row r="118" spans="1:25" ht="15.75" customHeight="1">
      <c r="A118" s="179" t="s">
        <v>38</v>
      </c>
      <c r="B118" s="180" t="str">
        <f>VLOOKUP(A118,'0919門市清單主檔'!B:C,2,FALSE)</f>
        <v>三重大有店</v>
      </c>
      <c r="C118" s="181" t="str">
        <f>VLOOKUP($A118,'0919門市清單主檔'!B:V,20,FALSE)</f>
        <v>新北市</v>
      </c>
      <c r="D118" s="182" t="str">
        <f>VLOOKUP($A118,'0919門市清單主檔'!B:V,21,FALSE)</f>
        <v>三重區</v>
      </c>
      <c r="E118" s="183" t="str">
        <f>VLOOKUP(D118,區域表!A:B,2,FALSE)</f>
        <v>吳宗鴻</v>
      </c>
      <c r="F118" s="184" t="str">
        <f>IFERROR(IF(VLOOKUP(A118,門市狀態!A:D,4,FALSE)=0,"",VLOOKUP(A118,門市狀態!A:D,4,FALSE)),"")</f>
        <v/>
      </c>
      <c r="G118" s="185" t="s">
        <v>1745</v>
      </c>
      <c r="H118" s="186" t="str">
        <f>IF(I118&gt;0,(TEXT(I118,"yyyymmdd")&amp;$T$3&amp;A118&amp;$T$3&amp;B118&amp;$R$3),"")</f>
        <v>-D390-三重大有店(定保)</v>
      </c>
      <c r="I118" s="190" t="s">
        <v>1745</v>
      </c>
      <c r="J118" s="188" t="str" cm="1">
        <f t="array" ref="J118">IFERROR(INDEX(IM!$X$2:$X$650, MATCH(1, (IM!$F$2:$F$650=A118) * (ISNUMBER(SEARCH($C$1, IM!$AC$2:$AC$650))), 0)), "")</f>
        <v/>
      </c>
      <c r="K118" s="159">
        <f>COUNTIFS(IM!F:F,A118,IM!AD:AD,"O",IM!X:X,"&gt;="&amp;$A$1,IM!X:X,"&lt;="&amp;$B$1)</f>
        <v>0</v>
      </c>
      <c r="L118" s="227" t="str" cm="1">
        <f t="array" ref="L118">IF(K118&gt;0,IFERROR(HYPERLINK("#'IM'!AC"&amp;MATCH(1,(IM!$F$1:$F$7700=A118)*(ISNUMBER(SEARCH("PMQ2",IM!$AC$1:$AC$7700))),0),"檢核"),"未登錄"),"")</f>
        <v/>
      </c>
      <c r="M118" s="229" t="str" cm="1">
        <f t="array" ref="M118">IF(AND(SUMPRODUCT((IM!F2:F666=A118)*(ISNUMBER(SEARCH("EDC", IM!AC2:AC666))))&gt;0), "EDC", "")</f>
        <v/>
      </c>
      <c r="N118" s="263" t="str" cm="1">
        <f t="array" ref="N118">IF(AND(SUMPRODUCT((IM!F2:F666=A118)*(ISNUMBER(SEARCH("STAR", IM!AC2:AC666))))&gt;0), "STAR", "")</f>
        <v/>
      </c>
      <c r="O118" s="255" t="str" cm="1">
        <f t="array" ref="O118">IFERROR(INDEX(IM!$X$2:$X$650, MATCH(1, (IM!$F$2:$F$650=A118) * (ISNUMBER(SEARCH($D$1, IM!$AC$2:$AC$650))), 0)), "")</f>
        <v/>
      </c>
      <c r="P118" s="191" t="str">
        <f>(TEXT(I118,"yyyymmdd"))&amp;$T$3&amp;A118&amp;$T$3&amp;B118&amp;$R$3</f>
        <v>-D390-三重大有店(定保)</v>
      </c>
      <c r="Q118" s="140"/>
      <c r="R118" s="140"/>
      <c r="S118" s="140"/>
      <c r="T118" s="140"/>
      <c r="U118" s="257">
        <f>IF(AND(W118&lt;&gt;"", X118&lt;&gt;""), 2, IF(OR(W118&lt;&gt;"", X118&lt;&gt;""), 1, 0))</f>
        <v>2</v>
      </c>
      <c r="V118" s="245" t="str">
        <f>IF(I118="", "未到店",
   IF(M118&lt;&gt;"EDC", "異常",
      IF(OR(AND(Y118="STAR", N118="STAR"), AND(Y118&lt;&gt;"STAR", N118="")), "已完工", "異常")
   )
)</f>
        <v>未到店</v>
      </c>
      <c r="W118" s="3" t="s">
        <v>4168</v>
      </c>
      <c r="X118" s="5" t="s">
        <v>4169</v>
      </c>
      <c r="Y118" s="5" t="str">
        <f>IF(U118&gt;0,"STAR","")</f>
        <v>STAR</v>
      </c>
    </row>
    <row r="119" spans="1:25" ht="15.75" customHeight="1">
      <c r="A119" s="179">
        <v>4968</v>
      </c>
      <c r="B119" s="180" t="str">
        <f>VLOOKUP(A119,'0919門市清單主檔'!B:C,2,FALSE)</f>
        <v>三重太璞宮</v>
      </c>
      <c r="C119" s="181" t="str">
        <f>VLOOKUP($A119,'0919門市清單主檔'!B:V,20,FALSE)</f>
        <v>新北市</v>
      </c>
      <c r="D119" s="182" t="str">
        <f>VLOOKUP($A119,'0919門市清單主檔'!B:V,21,FALSE)</f>
        <v>三重區</v>
      </c>
      <c r="E119" s="183" t="str">
        <f>VLOOKUP(D119,區域表!A:B,2,FALSE)</f>
        <v>吳宗鴻</v>
      </c>
      <c r="F119" s="184" t="str">
        <f>IFERROR(IF(VLOOKUP(A119,門市狀態!A:D,4,FALSE)=0,"",VLOOKUP(A119,門市狀態!A:D,4,FALSE)),"")</f>
        <v/>
      </c>
      <c r="G119" s="185" t="s">
        <v>1745</v>
      </c>
      <c r="H119" s="186" t="str">
        <f>IF(I119&gt;0,(TEXT(I119,"yyyymmdd")&amp;$T$3&amp;A119&amp;$T$3&amp;B119&amp;$R$3),"")</f>
        <v>-4968-三重太璞宮(定保)</v>
      </c>
      <c r="I119" s="190" t="s">
        <v>1745</v>
      </c>
      <c r="J119" s="188" t="str" cm="1">
        <f t="array" ref="J119">IFERROR(INDEX(IM!$X$2:$X$650, MATCH(1, (IM!$F$2:$F$650=A119) * (ISNUMBER(SEARCH($C$1, IM!$AC$2:$AC$650))), 0)), "")</f>
        <v/>
      </c>
      <c r="K119" s="159">
        <f>COUNTIFS(IM!F:F,A119,IM!AD:AD,"O",IM!X:X,"&gt;="&amp;$A$1,IM!X:X,"&lt;="&amp;$B$1)</f>
        <v>0</v>
      </c>
      <c r="L119" s="227" t="str" cm="1">
        <f t="array" ref="L119">IF(K119&gt;0,IFERROR(HYPERLINK("#'IM'!AC"&amp;MATCH(1,(IM!$F$1:$F$7700=A119)*(ISNUMBER(SEARCH("PMQ2",IM!$AC$1:$AC$7700))),0),"檢核"),"未登錄"),"")</f>
        <v/>
      </c>
      <c r="M119" s="229" t="str" cm="1">
        <f t="array" ref="M119">IF(AND(SUMPRODUCT((IM!F2:F668=A119)*(ISNUMBER(SEARCH("EDC", IM!AC2:AC668))))&gt;0), "EDC", "")</f>
        <v/>
      </c>
      <c r="N119" s="263" t="str" cm="1">
        <f t="array" ref="N119">IF(AND(SUMPRODUCT((IM!F2:F668=A119)*(ISNUMBER(SEARCH("STAR", IM!AC2:AC668))))&gt;0), "STAR", "")</f>
        <v/>
      </c>
      <c r="O119" s="255" t="str" cm="1">
        <f t="array" ref="O119">IFERROR(INDEX(IM!$X$2:$X$650, MATCH(1, (IM!$F$2:$F$650=A119) * (ISNUMBER(SEARCH($D$1, IM!$AC$2:$AC$650))), 0)), "")</f>
        <v/>
      </c>
      <c r="P119" s="191" t="str">
        <f>(TEXT(I119,"yyyymmdd"))&amp;$T$3&amp;A119&amp;$T$3&amp;B119&amp;$R$3</f>
        <v>-4968-三重太璞宮(定保)</v>
      </c>
      <c r="Q119" s="140"/>
      <c r="R119" s="140"/>
      <c r="S119" s="140"/>
      <c r="T119" s="140"/>
      <c r="U119" s="257">
        <f>IF(AND(W119&lt;&gt;"", X119&lt;&gt;""), 2, IF(OR(W119&lt;&gt;"", X119&lt;&gt;""), 1, 0))</f>
        <v>1</v>
      </c>
      <c r="V119" s="245" t="str">
        <f>IF(I119="", "未到店",
   IF(M119&lt;&gt;"EDC", "異常",
      IF(OR(AND(Y119="STAR", N119="STAR"), AND(Y119&lt;&gt;"STAR", N119="")), "已完工", "異常")
   )
)</f>
        <v>未到店</v>
      </c>
      <c r="W119" s="3" t="s">
        <v>4170</v>
      </c>
      <c r="X119" s="5"/>
      <c r="Y119" s="5" t="str">
        <f>IF(U119&gt;0,"STAR","")</f>
        <v>STAR</v>
      </c>
    </row>
    <row r="120" spans="1:25" ht="15.75" customHeight="1">
      <c r="A120" s="179">
        <v>2691</v>
      </c>
      <c r="B120" s="180" t="str">
        <f>VLOOKUP(A120,'0919門市清單主檔'!B:C,2,FALSE)</f>
        <v>五股興珍店</v>
      </c>
      <c r="C120" s="181" t="str">
        <f>VLOOKUP($A120,'0919門市清單主檔'!B:V,20,FALSE)</f>
        <v>新北市</v>
      </c>
      <c r="D120" s="182" t="str">
        <f>VLOOKUP($A120,'0919門市清單主檔'!B:V,21,FALSE)</f>
        <v>五股區</v>
      </c>
      <c r="E120" s="183" t="str">
        <f>VLOOKUP(D120,區域表!A:B,2,FALSE)</f>
        <v>湯家瑋</v>
      </c>
      <c r="F120" s="184" t="str">
        <f>IFERROR(IF(VLOOKUP(A120,門市狀態!A:D,4,FALSE)=0,"",VLOOKUP(A120,門市狀態!A:D,4,FALSE)),"")</f>
        <v/>
      </c>
      <c r="G120" s="185" t="s">
        <v>1745</v>
      </c>
      <c r="H120" s="186" t="str">
        <f>IF(I120&gt;0,(TEXT(I120,"yyyymmdd")&amp;$T$3&amp;A120&amp;$T$3&amp;B120&amp;$R$3),"")</f>
        <v>-2691-五股興珍店(定保)</v>
      </c>
      <c r="I120" s="190" t="s">
        <v>1745</v>
      </c>
      <c r="J120" s="188" t="str" cm="1">
        <f t="array" ref="J120">IFERROR(INDEX(IM!$X$2:$X$650, MATCH(1, (IM!$F$2:$F$650=A120) * (ISNUMBER(SEARCH($C$1, IM!$AC$2:$AC$650))), 0)), "")</f>
        <v/>
      </c>
      <c r="K120" s="159">
        <f>COUNTIFS(IM!F:F,A120,IM!AD:AD,"O",IM!X:X,"&gt;="&amp;$A$1,IM!X:X,"&lt;="&amp;$B$1)</f>
        <v>0</v>
      </c>
      <c r="L120" s="227" t="str" cm="1">
        <f t="array" ref="L120">IF(K120&gt;0,IFERROR(HYPERLINK("#'IM'!AC"&amp;MATCH(1,(IM!$F$1:$F$7700=A120)*(ISNUMBER(SEARCH("PMQ2",IM!$AC$1:$AC$7700))),0),"檢核"),"未登錄"),"")</f>
        <v/>
      </c>
      <c r="M120" s="229" t="str" cm="1">
        <f t="array" ref="M120">IF(AND(SUMPRODUCT((IM!F2:F694=A120)*(ISNUMBER(SEARCH("EDC", IM!AC2:AC694))))&gt;0), "EDC", "")</f>
        <v/>
      </c>
      <c r="N120" s="263" t="str" cm="1">
        <f t="array" ref="N120">IF(AND(SUMPRODUCT((IM!F2:F694=A120)*(ISNUMBER(SEARCH("STAR", IM!AC2:AC694))))&gt;0), "STAR", "")</f>
        <v/>
      </c>
      <c r="O120" s="255" t="str" cm="1">
        <f t="array" ref="O120">IFERROR(INDEX(IM!$X$2:$X$650, MATCH(1, (IM!$F$2:$F$650=A120) * (ISNUMBER(SEARCH($D$1, IM!$AC$2:$AC$650))), 0)), "")</f>
        <v/>
      </c>
      <c r="P120" s="191" t="str">
        <f>(TEXT(I120,"yyyymmdd"))&amp;$T$3&amp;A120&amp;$T$3&amp;B120&amp;$R$3</f>
        <v>-2691-五股興珍店(定保)</v>
      </c>
      <c r="Q120" s="140"/>
      <c r="R120" s="140"/>
      <c r="S120" s="140"/>
      <c r="T120" s="140"/>
      <c r="U120" s="257">
        <f>IF(AND(W120&lt;&gt;"", X120&lt;&gt;""), 2, IF(OR(W120&lt;&gt;"", X120&lt;&gt;""), 1, 0))</f>
        <v>2</v>
      </c>
      <c r="V120" s="245" t="str">
        <f>IF(I120="", "未到店",
   IF(M120&lt;&gt;"EDC", "異常",
      IF(OR(AND(Y120="STAR", N120="STAR"), AND(Y120&lt;&gt;"STAR", N120="")), "已完工", "異常")
   )
)</f>
        <v>未到店</v>
      </c>
      <c r="W120" s="3" t="s">
        <v>4212</v>
      </c>
      <c r="X120" s="5" t="s">
        <v>4213</v>
      </c>
      <c r="Y120" s="5" t="str">
        <f>IF(U120&gt;0,"STAR","")</f>
        <v>STAR</v>
      </c>
    </row>
    <row r="121" spans="1:25" ht="15.75" customHeight="1">
      <c r="A121" s="179">
        <v>2390</v>
      </c>
      <c r="B121" s="180" t="str">
        <f>VLOOKUP(A121,'0919門市清單主檔'!B:C,2,FALSE)</f>
        <v>五股產業園區</v>
      </c>
      <c r="C121" s="181" t="str">
        <f>VLOOKUP($A121,'0919門市清單主檔'!B:V,20,FALSE)</f>
        <v>新北市</v>
      </c>
      <c r="D121" s="182" t="str">
        <f>VLOOKUP($A121,'0919門市清單主檔'!B:V,21,FALSE)</f>
        <v>五股區</v>
      </c>
      <c r="E121" s="183" t="str">
        <f>VLOOKUP(D121,區域表!A:B,2,FALSE)</f>
        <v>湯家瑋</v>
      </c>
      <c r="F121" s="184" t="str">
        <f>IFERROR(IF(VLOOKUP(A121,門市狀態!A:D,4,FALSE)=0,"",VLOOKUP(A121,門市狀態!A:D,4,FALSE)),"")</f>
        <v/>
      </c>
      <c r="G121" s="185" t="s">
        <v>1745</v>
      </c>
      <c r="H121" s="186" t="str">
        <f>IF(I121&gt;0,(TEXT(I121,"yyyymmdd")&amp;$T$3&amp;A121&amp;$T$3&amp;B121&amp;$R$3),"")</f>
        <v>-2390-五股產業園區(定保)</v>
      </c>
      <c r="I121" s="190" t="s">
        <v>1745</v>
      </c>
      <c r="J121" s="188" t="str" cm="1">
        <f t="array" ref="J121">IFERROR(INDEX(IM!$X$2:$X$650, MATCH(1, (IM!$F$2:$F$650=A121) * (ISNUMBER(SEARCH($C$1, IM!$AC$2:$AC$650))), 0)), "")</f>
        <v/>
      </c>
      <c r="K121" s="159">
        <f>COUNTIFS(IM!F:F,A121,IM!AD:AD,"O",IM!X:X,"&gt;="&amp;$A$1,IM!X:X,"&lt;="&amp;$B$1)</f>
        <v>0</v>
      </c>
      <c r="L121" s="227" t="str" cm="1">
        <f t="array" ref="L121">IF(K121&gt;0,IFERROR(HYPERLINK("#'IM'!AC"&amp;MATCH(1,(IM!$F$1:$F$7700=A121)*(ISNUMBER(SEARCH("PMQ2",IM!$AC$1:$AC$7700))),0),"檢核"),"未登錄"),"")</f>
        <v/>
      </c>
      <c r="M121" s="229" t="str" cm="1">
        <f t="array" ref="M121">IF(AND(SUMPRODUCT((IM!F2:F695=A121)*(ISNUMBER(SEARCH("EDC", IM!AC2:AC695))))&gt;0), "EDC", "")</f>
        <v/>
      </c>
      <c r="N121" s="263" t="str" cm="1">
        <f t="array" ref="N121">IF(AND(SUMPRODUCT((IM!F2:F695=A121)*(ISNUMBER(SEARCH("STAR", IM!AC2:AC695))))&gt;0), "STAR", "")</f>
        <v/>
      </c>
      <c r="O121" s="255" t="str" cm="1">
        <f t="array" ref="O121">IFERROR(INDEX(IM!$X$2:$X$650, MATCH(1, (IM!$F$2:$F$650=A121) * (ISNUMBER(SEARCH($D$1, IM!$AC$2:$AC$650))), 0)), "")</f>
        <v/>
      </c>
      <c r="P121" s="191" t="str">
        <f>(TEXT(I121,"yyyymmdd"))&amp;$T$3&amp;A121&amp;$T$3&amp;B121&amp;$R$3</f>
        <v>-2390-五股產業園區(定保)</v>
      </c>
      <c r="Q121" s="140"/>
      <c r="R121" s="140"/>
      <c r="S121" s="140"/>
      <c r="T121" s="140"/>
      <c r="U121" s="257">
        <f>IF(AND(W121&lt;&gt;"", X121&lt;&gt;""), 2, IF(OR(W121&lt;&gt;"", X121&lt;&gt;""), 1, 0))</f>
        <v>1</v>
      </c>
      <c r="V121" s="245" t="str">
        <f>IF(I121="", "未到店",
   IF(M121&lt;&gt;"EDC", "異常",
      IF(OR(AND(Y121="STAR", N121="STAR"), AND(Y121&lt;&gt;"STAR", N121="")), "已完工", "異常")
   )
)</f>
        <v>未到店</v>
      </c>
      <c r="X121" s="5" t="s">
        <v>4214</v>
      </c>
      <c r="Y121" s="5" t="str">
        <f>IF(U121&gt;0,"STAR","")</f>
        <v>STAR</v>
      </c>
    </row>
    <row r="122" spans="1:25" ht="15.75" customHeight="1">
      <c r="A122" s="179">
        <v>4819</v>
      </c>
      <c r="B122" s="180" t="str">
        <f>VLOOKUP(A122,'0919門市清單主檔'!B:C,2,FALSE)</f>
        <v>五股凌雲店</v>
      </c>
      <c r="C122" s="181" t="str">
        <f>VLOOKUP($A122,'0919門市清單主檔'!B:V,20,FALSE)</f>
        <v>新北市</v>
      </c>
      <c r="D122" s="182" t="str">
        <f>VLOOKUP($A122,'0919門市清單主檔'!B:V,21,FALSE)</f>
        <v>五股區</v>
      </c>
      <c r="E122" s="183" t="str">
        <f>VLOOKUP(D122,區域表!A:B,2,FALSE)</f>
        <v>湯家瑋</v>
      </c>
      <c r="F122" s="184" t="str">
        <f>IFERROR(IF(VLOOKUP(A122,門市狀態!A:D,4,FALSE)=0,"",VLOOKUP(A122,門市狀態!A:D,4,FALSE)),"")</f>
        <v/>
      </c>
      <c r="G122" s="185" t="s">
        <v>1745</v>
      </c>
      <c r="H122" s="186" t="str">
        <f>IF(I122&gt;0,(TEXT(I122,"yyyymmdd")&amp;$T$3&amp;A122&amp;$T$3&amp;B122&amp;$R$3),"")</f>
        <v>-4819-五股凌雲店(定保)</v>
      </c>
      <c r="I122" s="190" t="s">
        <v>1745</v>
      </c>
      <c r="J122" s="188" t="str" cm="1">
        <f t="array" ref="J122">IFERROR(INDEX(IM!$X$2:$X$650, MATCH(1, (IM!$F$2:$F$650=A122) * (ISNUMBER(SEARCH($C$1, IM!$AC$2:$AC$650))), 0)), "")</f>
        <v/>
      </c>
      <c r="K122" s="159">
        <f>COUNTIFS(IM!F:F,A122,IM!AD:AD,"O",IM!X:X,"&gt;="&amp;$A$1,IM!X:X,"&lt;="&amp;$B$1)</f>
        <v>0</v>
      </c>
      <c r="L122" s="227" t="str" cm="1">
        <f t="array" ref="L122">IF(K122&gt;0,IFERROR(HYPERLINK("#'IM'!AC"&amp;MATCH(1,(IM!$F$1:$F$7700=A122)*(ISNUMBER(SEARCH("PMQ2",IM!$AC$1:$AC$7700))),0),"檢核"),"未登錄"),"")</f>
        <v/>
      </c>
      <c r="M122" s="229" t="str" cm="1">
        <f t="array" ref="M122">IF(AND(SUMPRODUCT((IM!F2:F696=A122)*(ISNUMBER(SEARCH("EDC", IM!AC2:AC696))))&gt;0), "EDC", "")</f>
        <v/>
      </c>
      <c r="N122" s="263" t="str" cm="1">
        <f t="array" ref="N122">IF(AND(SUMPRODUCT((IM!F2:F696=A122)*(ISNUMBER(SEARCH("STAR", IM!AC2:AC696))))&gt;0), "STAR", "")</f>
        <v/>
      </c>
      <c r="O122" s="255" t="str" cm="1">
        <f t="array" ref="O122">IFERROR(INDEX(IM!$X$2:$X$650, MATCH(1, (IM!$F$2:$F$650=A122) * (ISNUMBER(SEARCH($D$1, IM!$AC$2:$AC$650))), 0)), "")</f>
        <v/>
      </c>
      <c r="P122" s="191" t="str">
        <f>(TEXT(I122,"yyyymmdd"))&amp;$T$3&amp;A122&amp;$T$3&amp;B122&amp;$R$3</f>
        <v>-4819-五股凌雲店(定保)</v>
      </c>
      <c r="Q122" s="140"/>
      <c r="R122" s="140"/>
      <c r="S122" s="140"/>
      <c r="T122" s="140"/>
      <c r="U122" s="257">
        <f>IF(AND(W122&lt;&gt;"", X122&lt;&gt;""), 2, IF(OR(W122&lt;&gt;"", X122&lt;&gt;""), 1, 0))</f>
        <v>2</v>
      </c>
      <c r="V122" s="245" t="str">
        <f>IF(I122="", "未到店",
   IF(M122&lt;&gt;"EDC", "異常",
      IF(OR(AND(Y122="STAR", N122="STAR"), AND(Y122&lt;&gt;"STAR", N122="")), "已完工", "異常")
   )
)</f>
        <v>未到店</v>
      </c>
      <c r="W122" s="3" t="s">
        <v>4215</v>
      </c>
      <c r="X122" s="5" t="s">
        <v>4216</v>
      </c>
      <c r="Y122" s="5" t="str">
        <f>IF(U122&gt;0,"STAR","")</f>
        <v>STAR</v>
      </c>
    </row>
    <row r="123" spans="1:25" ht="15.75" customHeight="1">
      <c r="A123" s="179">
        <v>4801</v>
      </c>
      <c r="B123" s="180" t="str">
        <f>VLOOKUP(A123,'0919門市清單主檔'!B:C,2,FALSE)</f>
        <v>五股成州店</v>
      </c>
      <c r="C123" s="181" t="str">
        <f>VLOOKUP($A123,'0919門市清單主檔'!B:V,20,FALSE)</f>
        <v>新北市</v>
      </c>
      <c r="D123" s="182" t="str">
        <f>VLOOKUP($A123,'0919門市清單主檔'!B:V,21,FALSE)</f>
        <v>五股區</v>
      </c>
      <c r="E123" s="183" t="str">
        <f>VLOOKUP(D123,區域表!A:B,2,FALSE)</f>
        <v>湯家瑋</v>
      </c>
      <c r="F123" s="184" t="str">
        <f>IFERROR(IF(VLOOKUP(A123,門市狀態!A:D,4,FALSE)=0,"",VLOOKUP(A123,門市狀態!A:D,4,FALSE)),"")</f>
        <v/>
      </c>
      <c r="G123" s="185" t="s">
        <v>1745</v>
      </c>
      <c r="H123" s="186" t="str">
        <f>IF(I123&gt;0,(TEXT(I123,"yyyymmdd")&amp;$T$3&amp;A123&amp;$T$3&amp;B123&amp;$R$3),"")</f>
        <v>-4801-五股成州店(定保)</v>
      </c>
      <c r="I123" s="190" t="s">
        <v>1745</v>
      </c>
      <c r="J123" s="188" t="str" cm="1">
        <f t="array" ref="J123">IFERROR(INDEX(IM!$X$2:$X$650, MATCH(1, (IM!$F$2:$F$650=A123) * (ISNUMBER(SEARCH($C$1, IM!$AC$2:$AC$650))), 0)), "")</f>
        <v/>
      </c>
      <c r="K123" s="159">
        <f>COUNTIFS(IM!F:F,A123,IM!AD:AD,"O",IM!X:X,"&gt;="&amp;$A$1,IM!X:X,"&lt;="&amp;$B$1)</f>
        <v>0</v>
      </c>
      <c r="L123" s="227" t="str" cm="1">
        <f t="array" ref="L123">IF(K123&gt;0,IFERROR(HYPERLINK("#'IM'!AC"&amp;MATCH(1,(IM!$F$1:$F$7700=A123)*(ISNUMBER(SEARCH("PMQ2",IM!$AC$1:$AC$7700))),0),"檢核"),"未登錄"),"")</f>
        <v/>
      </c>
      <c r="M123" s="229" t="str" cm="1">
        <f t="array" ref="M123">IF(AND(SUMPRODUCT((IM!F2:F697=A123)*(ISNUMBER(SEARCH("EDC", IM!AC2:AC697))))&gt;0), "EDC", "")</f>
        <v/>
      </c>
      <c r="N123" s="263" t="str" cm="1">
        <f t="array" ref="N123">IF(AND(SUMPRODUCT((IM!F2:F697=A123)*(ISNUMBER(SEARCH("STAR", IM!AC2:AC697))))&gt;0), "STAR", "")</f>
        <v/>
      </c>
      <c r="O123" s="255" t="str" cm="1">
        <f t="array" ref="O123">IFERROR(INDEX(IM!$X$2:$X$650, MATCH(1, (IM!$F$2:$F$650=A123) * (ISNUMBER(SEARCH($D$1, IM!$AC$2:$AC$650))), 0)), "")</f>
        <v/>
      </c>
      <c r="P123" s="191" t="str">
        <f>(TEXT(I123,"yyyymmdd"))&amp;$T$3&amp;A123&amp;$T$3&amp;B123&amp;$R$3</f>
        <v>-4801-五股成州店(定保)</v>
      </c>
      <c r="Q123" s="140"/>
      <c r="R123" s="140"/>
      <c r="S123" s="140"/>
      <c r="T123" s="140"/>
      <c r="U123" s="257">
        <f>IF(AND(W123&lt;&gt;"", X123&lt;&gt;""), 2, IF(OR(W123&lt;&gt;"", X123&lt;&gt;""), 1, 0))</f>
        <v>2</v>
      </c>
      <c r="V123" s="245" t="str">
        <f>IF(I123="", "未到店",
   IF(M123&lt;&gt;"EDC", "異常",
      IF(OR(AND(Y123="STAR", N123="STAR"), AND(Y123&lt;&gt;"STAR", N123="")), "已完工", "異常")
   )
)</f>
        <v>未到店</v>
      </c>
      <c r="W123" s="3" t="s">
        <v>4217</v>
      </c>
      <c r="X123" s="5" t="s">
        <v>4218</v>
      </c>
      <c r="Y123" s="5" t="str">
        <f>IF(U123&gt;0,"STAR","")</f>
        <v>STAR</v>
      </c>
    </row>
    <row r="124" spans="1:25" ht="15.75" customHeight="1">
      <c r="A124" s="179">
        <v>4397</v>
      </c>
      <c r="B124" s="180" t="str">
        <f>VLOOKUP(A124,'0919門市清單主檔'!B:C,2,FALSE)</f>
        <v>三重仁旺店</v>
      </c>
      <c r="C124" s="181" t="str">
        <f>VLOOKUP($A124,'0919門市清單主檔'!B:V,20,FALSE)</f>
        <v>新北市</v>
      </c>
      <c r="D124" s="182" t="str">
        <f>VLOOKUP($A124,'0919門市清單主檔'!B:V,21,FALSE)</f>
        <v>三重區</v>
      </c>
      <c r="E124" s="183" t="str">
        <f>VLOOKUP(D124,區域表!A:B,2,FALSE)</f>
        <v>吳宗鴻</v>
      </c>
      <c r="F124" s="184" t="str">
        <f>IFERROR(IF(VLOOKUP(A124,門市狀態!A:D,4,FALSE)=0,"",VLOOKUP(A124,門市狀態!A:D,4,FALSE)),"")</f>
        <v/>
      </c>
      <c r="G124" s="185" t="s">
        <v>1745</v>
      </c>
      <c r="H124" s="186" t="str">
        <f>IF(I124&gt;0,(TEXT(I124,"yyyymmdd")&amp;$T$3&amp;A124&amp;$T$3&amp;B124&amp;$R$3),"")</f>
        <v>-4397-三重仁旺店(定保)</v>
      </c>
      <c r="I124" s="190" t="s">
        <v>1745</v>
      </c>
      <c r="J124" s="188" t="str" cm="1">
        <f t="array" ref="J124">IFERROR(INDEX(IM!$X$2:$X$650, MATCH(1, (IM!$F$2:$F$650=A124) * (ISNUMBER(SEARCH($C$1, IM!$AC$2:$AC$650))), 0)), "")</f>
        <v/>
      </c>
      <c r="K124" s="159">
        <f>COUNTIFS(IM!F:F,A124,IM!AD:AD,"O",IM!X:X,"&gt;="&amp;$A$1,IM!X:X,"&lt;="&amp;$B$1)</f>
        <v>0</v>
      </c>
      <c r="L124" s="227" t="str" cm="1">
        <f t="array" ref="L124">IF(K124&gt;0,IFERROR(HYPERLINK("#'IM'!AC"&amp;MATCH(1,(IM!$F$1:$F$7700=A124)*(ISNUMBER(SEARCH("PMQ2",IM!$AC$1:$AC$7700))),0),"檢核"),"未登錄"),"")</f>
        <v/>
      </c>
      <c r="M124" s="229" t="str" cm="1">
        <f t="array" ref="M124">IF(AND(SUMPRODUCT((IM!F2:F698=A124)*(ISNUMBER(SEARCH("EDC", IM!AC2:AC698))))&gt;0), "EDC", "")</f>
        <v/>
      </c>
      <c r="N124" s="263" t="str" cm="1">
        <f t="array" ref="N124">IF(AND(SUMPRODUCT((IM!F2:F698=A124)*(ISNUMBER(SEARCH("STAR", IM!AC2:AC698))))&gt;0), "STAR", "")</f>
        <v/>
      </c>
      <c r="O124" s="255" t="str" cm="1">
        <f t="array" ref="O124">IFERROR(INDEX(IM!$X$2:$X$650, MATCH(1, (IM!$F$2:$F$650=A124) * (ISNUMBER(SEARCH($D$1, IM!$AC$2:$AC$650))), 0)), "")</f>
        <v/>
      </c>
      <c r="P124" s="191" t="str">
        <f>(TEXT(I124,"yyyymmdd"))&amp;$T$3&amp;A124&amp;$T$3&amp;B124&amp;$R$3</f>
        <v>-4397-三重仁旺店(定保)</v>
      </c>
      <c r="Q124" s="140"/>
      <c r="R124" s="140"/>
      <c r="S124" s="140"/>
      <c r="T124" s="140"/>
      <c r="U124" s="257">
        <f>IF(AND(W124&lt;&gt;"", X124&lt;&gt;""), 2, IF(OR(W124&lt;&gt;"", X124&lt;&gt;""), 1, 0))</f>
        <v>2</v>
      </c>
      <c r="V124" s="245" t="str">
        <f>IF(I124="", "未到店",
   IF(M124&lt;&gt;"EDC", "異常",
      IF(OR(AND(Y124="STAR", N124="STAR"), AND(Y124&lt;&gt;"STAR", N124="")), "已完工", "異常")
   )
)</f>
        <v>未到店</v>
      </c>
      <c r="W124" s="3" t="s">
        <v>4219</v>
      </c>
      <c r="X124" s="5" t="s">
        <v>4220</v>
      </c>
      <c r="Y124" s="5" t="str">
        <f>IF(U124&gt;0,"STAR","")</f>
        <v>STAR</v>
      </c>
    </row>
    <row r="125" spans="1:25" ht="15.75" customHeight="1">
      <c r="A125" s="179">
        <v>3770</v>
      </c>
      <c r="B125" s="180" t="str">
        <f>VLOOKUP(A125,'0919門市清單主檔'!B:C,2,FALSE)</f>
        <v>北縣西雲店</v>
      </c>
      <c r="C125" s="181" t="str">
        <f>VLOOKUP($A125,'0919門市清單主檔'!B:V,20,FALSE)</f>
        <v>新北市</v>
      </c>
      <c r="D125" s="182" t="str">
        <f>VLOOKUP($A125,'0919門市清單主檔'!B:V,21,FALSE)</f>
        <v>五股區</v>
      </c>
      <c r="E125" s="183" t="str">
        <f>VLOOKUP(D125,區域表!A:B,2,FALSE)</f>
        <v>湯家瑋</v>
      </c>
      <c r="F125" s="184" t="str">
        <f>IFERROR(IF(VLOOKUP(A125,門市狀態!A:D,4,FALSE)=0,"",VLOOKUP(A125,門市狀態!A:D,4,FALSE)),"")</f>
        <v/>
      </c>
      <c r="G125" s="185" t="s">
        <v>1745</v>
      </c>
      <c r="H125" s="186" t="str">
        <f>IF(I125&gt;0,(TEXT(I125,"yyyymmdd")&amp;$T$3&amp;A125&amp;$T$3&amp;B125&amp;$R$3),"")</f>
        <v>-3770-北縣西雲店(定保)</v>
      </c>
      <c r="I125" s="190" t="s">
        <v>1745</v>
      </c>
      <c r="J125" s="188" t="str" cm="1">
        <f t="array" ref="J125">IFERROR(INDEX(IM!$X$2:$X$650, MATCH(1, (IM!$F$2:$F$650=A125) * (ISNUMBER(SEARCH($C$1, IM!$AC$2:$AC$650))), 0)), "")</f>
        <v/>
      </c>
      <c r="K125" s="159">
        <f>COUNTIFS(IM!F:F,A125,IM!AD:AD,"O",IM!X:X,"&gt;="&amp;$A$1,IM!X:X,"&lt;="&amp;$B$1)</f>
        <v>0</v>
      </c>
      <c r="L125" s="227" t="str" cm="1">
        <f t="array" ref="L125">IF(K125&gt;0,IFERROR(HYPERLINK("#'IM'!AC"&amp;MATCH(1,(IM!$F$1:$F$7700=A125)*(ISNUMBER(SEARCH("PMQ2",IM!$AC$1:$AC$7700))),0),"檢核"),"未登錄"),"")</f>
        <v/>
      </c>
      <c r="M125" s="229" t="str" cm="1">
        <f t="array" ref="M125">IF(AND(SUMPRODUCT((IM!F2:F699=A125)*(ISNUMBER(SEARCH("EDC", IM!AC2:AC699))))&gt;0), "EDC", "")</f>
        <v/>
      </c>
      <c r="N125" s="263" t="str" cm="1">
        <f t="array" ref="N125">IF(AND(SUMPRODUCT((IM!F2:F699=A125)*(ISNUMBER(SEARCH("STAR", IM!AC2:AC699))))&gt;0), "STAR", "")</f>
        <v/>
      </c>
      <c r="O125" s="255" t="str" cm="1">
        <f t="array" ref="O125">IFERROR(INDEX(IM!$X$2:$X$650, MATCH(1, (IM!$F$2:$F$650=A125) * (ISNUMBER(SEARCH($D$1, IM!$AC$2:$AC$650))), 0)), "")</f>
        <v/>
      </c>
      <c r="P125" s="191" t="str">
        <f>(TEXT(I125,"yyyymmdd"))&amp;$T$3&amp;A125&amp;$T$3&amp;B125&amp;$R$3</f>
        <v>-3770-北縣西雲店(定保)</v>
      </c>
      <c r="Q125" s="140"/>
      <c r="R125" s="140"/>
      <c r="S125" s="140"/>
      <c r="T125" s="140"/>
      <c r="U125" s="257">
        <f>IF(AND(W125&lt;&gt;"", X125&lt;&gt;""), 2, IF(OR(W125&lt;&gt;"", X125&lt;&gt;""), 1, 0))</f>
        <v>1</v>
      </c>
      <c r="V125" s="245" t="str">
        <f>IF(I125="", "未到店",
   IF(M125&lt;&gt;"EDC", "異常",
      IF(OR(AND(Y125="STAR", N125="STAR"), AND(Y125&lt;&gt;"STAR", N125="")), "已完工", "異常")
   )
)</f>
        <v>未到店</v>
      </c>
      <c r="X125" s="5" t="s">
        <v>4221</v>
      </c>
      <c r="Y125" s="5" t="str">
        <f>IF(U125&gt;0,"STAR","")</f>
        <v>STAR</v>
      </c>
    </row>
    <row r="126" spans="1:25" ht="15.75" customHeight="1">
      <c r="A126" s="179">
        <v>2325</v>
      </c>
      <c r="B126" s="180" t="str">
        <f>VLOOKUP(A126,'0919門市清單主檔'!B:C,2,FALSE)</f>
        <v>北縣五泰店</v>
      </c>
      <c r="C126" s="181" t="str">
        <f>VLOOKUP($A126,'0919門市清單主檔'!B:V,20,FALSE)</f>
        <v>新北市</v>
      </c>
      <c r="D126" s="182" t="str">
        <f>VLOOKUP($A126,'0919門市清單主檔'!B:V,21,FALSE)</f>
        <v>五股區</v>
      </c>
      <c r="E126" s="183" t="str">
        <f>VLOOKUP(D126,區域表!A:B,2,FALSE)</f>
        <v>湯家瑋</v>
      </c>
      <c r="F126" s="184" t="str">
        <f>IFERROR(IF(VLOOKUP(A126,門市狀態!A:D,4,FALSE)=0,"",VLOOKUP(A126,門市狀態!A:D,4,FALSE)),"")</f>
        <v/>
      </c>
      <c r="G126" s="185" t="s">
        <v>1745</v>
      </c>
      <c r="H126" s="186" t="str">
        <f>IF(I126&gt;0,(TEXT(I126,"yyyymmdd")&amp;$T$3&amp;A126&amp;$T$3&amp;B126&amp;$R$3),"")</f>
        <v>-2325-北縣五泰店(定保)</v>
      </c>
      <c r="I126" s="190" t="s">
        <v>1745</v>
      </c>
      <c r="J126" s="188" t="str" cm="1">
        <f t="array" ref="J126">IFERROR(INDEX(IM!$X$2:$X$650, MATCH(1, (IM!$F$2:$F$650=A126) * (ISNUMBER(SEARCH($C$1, IM!$AC$2:$AC$650))), 0)), "")</f>
        <v/>
      </c>
      <c r="K126" s="159">
        <f>COUNTIFS(IM!F:F,A126,IM!AD:AD,"O",IM!X:X,"&gt;="&amp;$A$1,IM!X:X,"&lt;="&amp;$B$1)</f>
        <v>0</v>
      </c>
      <c r="L126" s="227" t="str" cm="1">
        <f t="array" ref="L126">IF(K126&gt;0,IFERROR(HYPERLINK("#'IM'!AC"&amp;MATCH(1,(IM!$F$1:$F$7700=A126)*(ISNUMBER(SEARCH("PMQ2",IM!$AC$1:$AC$7700))),0),"檢核"),"未登錄"),"")</f>
        <v/>
      </c>
      <c r="M126" s="229" t="str" cm="1">
        <f t="array" ref="M126">IF(AND(SUMPRODUCT((IM!F2:F700=A126)*(ISNUMBER(SEARCH("EDC", IM!AC2:AC700))))&gt;0), "EDC", "")</f>
        <v/>
      </c>
      <c r="N126" s="263" t="str" cm="1">
        <f t="array" ref="N126">IF(AND(SUMPRODUCT((IM!F2:F700=A126)*(ISNUMBER(SEARCH("STAR", IM!AC2:AC700))))&gt;0), "STAR", "")</f>
        <v/>
      </c>
      <c r="O126" s="255" t="str" cm="1">
        <f t="array" ref="O126">IFERROR(INDEX(IM!$X$2:$X$650, MATCH(1, (IM!$F$2:$F$650=A126) * (ISNUMBER(SEARCH($D$1, IM!$AC$2:$AC$650))), 0)), "")</f>
        <v/>
      </c>
      <c r="P126" s="191" t="str">
        <f>(TEXT(I126,"yyyymmdd"))&amp;$T$3&amp;A126&amp;$T$3&amp;B126&amp;$R$3</f>
        <v>-2325-北縣五泰店(定保)</v>
      </c>
      <c r="Q126" s="140"/>
      <c r="R126" s="140"/>
      <c r="S126" s="140"/>
      <c r="T126" s="140"/>
      <c r="U126" s="257">
        <f>IF(AND(W126&lt;&gt;"", X126&lt;&gt;""), 2, IF(OR(W126&lt;&gt;"", X126&lt;&gt;""), 1, 0))</f>
        <v>2</v>
      </c>
      <c r="V126" s="245" t="str">
        <f>IF(I126="", "未到店",
   IF(M126&lt;&gt;"EDC", "異常",
      IF(OR(AND(Y126="STAR", N126="STAR"), AND(Y126&lt;&gt;"STAR", N126="")), "已完工", "異常")
   )
)</f>
        <v>未到店</v>
      </c>
      <c r="W126" s="3" t="s">
        <v>4222</v>
      </c>
      <c r="X126" s="5" t="s">
        <v>4223</v>
      </c>
      <c r="Y126" s="5" t="str">
        <f>IF(U126&gt;0,"STAR","")</f>
        <v>STAR</v>
      </c>
    </row>
    <row r="127" spans="1:25" ht="15.75" customHeight="1">
      <c r="A127" s="179">
        <v>4983</v>
      </c>
      <c r="B127" s="180" t="str">
        <f>VLOOKUP(A127,'0919門市清單主檔'!B:C,2,FALSE)</f>
        <v>板橋藝文店</v>
      </c>
      <c r="C127" s="181" t="str">
        <f>VLOOKUP($A127,'0919門市清單主檔'!B:V,20,FALSE)</f>
        <v>新北市</v>
      </c>
      <c r="D127" s="182" t="str">
        <f>VLOOKUP($A127,'0919門市清單主檔'!B:V,21,FALSE)</f>
        <v>板橋區</v>
      </c>
      <c r="E127" s="183" t="str">
        <f>VLOOKUP(D127,區域表!A:B,2,FALSE)</f>
        <v>狄澤洋</v>
      </c>
      <c r="F127" s="184" t="str">
        <f>IFERROR(IF(VLOOKUP(A127,門市狀態!A:D,4,FALSE)=0,"",VLOOKUP(A127,門市狀態!A:D,4,FALSE)),"")</f>
        <v/>
      </c>
      <c r="G127" s="185" t="s">
        <v>1745</v>
      </c>
      <c r="H127" s="186" t="str">
        <f>IF(I127&gt;0,(TEXT(I127,"yyyymmdd")&amp;$T$3&amp;A127&amp;$T$3&amp;B127&amp;$R$3),"")</f>
        <v>-4983-板橋藝文店(定保)</v>
      </c>
      <c r="I127" s="190" t="s">
        <v>1745</v>
      </c>
      <c r="J127" s="188" t="str" cm="1">
        <f t="array" ref="J127">IFERROR(INDEX(IM!$X$2:$X$650, MATCH(1, (IM!$F$2:$F$650=A127) * (ISNUMBER(SEARCH($C$1, IM!$AC$2:$AC$650))), 0)), "")</f>
        <v/>
      </c>
      <c r="K127" s="159">
        <f>COUNTIFS(IM!F:F,A127,IM!AD:AD,"O",IM!X:X,"&gt;="&amp;$A$1,IM!X:X,"&lt;="&amp;$B$1)</f>
        <v>0</v>
      </c>
      <c r="L127" s="227" t="str" cm="1">
        <f t="array" ref="L127">IF(K127&gt;0,IFERROR(HYPERLINK("#'IM'!AC"&amp;MATCH(1,(IM!$F$1:$F$7700=A127)*(ISNUMBER(SEARCH("PMQ2",IM!$AC$1:$AC$7700))),0),"檢核"),"未登錄"),"")</f>
        <v/>
      </c>
      <c r="M127" s="229" t="str" cm="1">
        <f t="array" ref="M127">IF(AND(SUMPRODUCT((IM!F2:F701=A127)*(ISNUMBER(SEARCH("EDC", IM!AC2:AC701))))&gt;0), "EDC", "")</f>
        <v/>
      </c>
      <c r="N127" s="263" t="str" cm="1">
        <f t="array" ref="N127">IF(AND(SUMPRODUCT((IM!F2:F701=A127)*(ISNUMBER(SEARCH("STAR", IM!AC2:AC701))))&gt;0), "STAR", "")</f>
        <v/>
      </c>
      <c r="O127" s="255" t="str" cm="1">
        <f t="array" ref="O127">IFERROR(INDEX(IM!$X$2:$X$650, MATCH(1, (IM!$F$2:$F$650=A127) * (ISNUMBER(SEARCH($D$1, IM!$AC$2:$AC$650))), 0)), "")</f>
        <v/>
      </c>
      <c r="P127" s="191" t="str">
        <f>(TEXT(I127,"yyyymmdd"))&amp;$T$3&amp;A127&amp;$T$3&amp;B127&amp;$R$3</f>
        <v>-4983-板橋藝文店(定保)</v>
      </c>
      <c r="Q127" s="140"/>
      <c r="R127" s="140"/>
      <c r="S127" s="140"/>
      <c r="T127" s="140"/>
      <c r="U127" s="257">
        <f>IF(AND(W127&lt;&gt;"", X127&lt;&gt;""), 2, IF(OR(W127&lt;&gt;"", X127&lt;&gt;""), 1, 0))</f>
        <v>0</v>
      </c>
      <c r="V127" s="245" t="str">
        <f>IF(I127="", "未到店",
   IF(M127&lt;&gt;"EDC", "異常",
      IF(OR(AND(Y127="STAR", N127="STAR"), AND(Y127&lt;&gt;"STAR", N127="")), "已完工", "異常")
   )
)</f>
        <v>未到店</v>
      </c>
      <c r="X127" s="5"/>
      <c r="Y127" s="5" t="str">
        <f>IF(U127&gt;0,"STAR","")</f>
        <v/>
      </c>
    </row>
    <row r="128" spans="1:25" ht="15.75" customHeight="1">
      <c r="A128" s="179">
        <v>4680</v>
      </c>
      <c r="B128" s="180" t="str">
        <f>VLOOKUP(A128,'0919門市清單主檔'!B:C,2,FALSE)</f>
        <v>板橋江寧店</v>
      </c>
      <c r="C128" s="181" t="str">
        <f>VLOOKUP($A128,'0919門市清單主檔'!B:V,20,FALSE)</f>
        <v>新北市</v>
      </c>
      <c r="D128" s="182" t="str">
        <f>VLOOKUP($A128,'0919門市清單主檔'!B:V,21,FALSE)</f>
        <v>板橋區</v>
      </c>
      <c r="E128" s="183" t="str">
        <f>VLOOKUP(D128,區域表!A:B,2,FALSE)</f>
        <v>狄澤洋</v>
      </c>
      <c r="F128" s="184" t="str">
        <f>IFERROR(IF(VLOOKUP(A128,門市狀態!A:D,4,FALSE)=0,"",VLOOKUP(A128,門市狀態!A:D,4,FALSE)),"")</f>
        <v/>
      </c>
      <c r="G128" s="185" t="s">
        <v>1745</v>
      </c>
      <c r="H128" s="186" t="str">
        <f>IF(I128&gt;0,(TEXT(I128,"yyyymmdd")&amp;$T$3&amp;A128&amp;$T$3&amp;B128&amp;$R$3),"")</f>
        <v>-4680-板橋江寧店(定保)</v>
      </c>
      <c r="I128" s="190" t="s">
        <v>1745</v>
      </c>
      <c r="J128" s="188" t="str" cm="1">
        <f t="array" ref="J128">IFERROR(INDEX(IM!$X$2:$X$650, MATCH(1, (IM!$F$2:$F$650=A128) * (ISNUMBER(SEARCH($C$1, IM!$AC$2:$AC$650))), 0)), "")</f>
        <v/>
      </c>
      <c r="K128" s="159">
        <f>COUNTIFS(IM!F:F,A128,IM!AD:AD,"O",IM!X:X,"&gt;="&amp;$A$1,IM!X:X,"&lt;="&amp;$B$1)</f>
        <v>0</v>
      </c>
      <c r="L128" s="227" t="str" cm="1">
        <f t="array" ref="L128">IF(K128&gt;0,IFERROR(HYPERLINK("#'IM'!AC"&amp;MATCH(1,(IM!$F$1:$F$7700=A128)*(ISNUMBER(SEARCH("PMQ2",IM!$AC$1:$AC$7700))),0),"檢核"),"未登錄"),"")</f>
        <v/>
      </c>
      <c r="M128" s="229" t="str" cm="1">
        <f t="array" ref="M128">IF(AND(SUMPRODUCT((IM!F2:F702=A128)*(ISNUMBER(SEARCH("EDC", IM!AC2:AC702))))&gt;0), "EDC", "")</f>
        <v/>
      </c>
      <c r="N128" s="263" t="str" cm="1">
        <f t="array" ref="N128">IF(AND(SUMPRODUCT((IM!F2:F702=A128)*(ISNUMBER(SEARCH("STAR", IM!AC2:AC702))))&gt;0), "STAR", "")</f>
        <v/>
      </c>
      <c r="O128" s="255" t="str" cm="1">
        <f t="array" ref="O128">IFERROR(INDEX(IM!$X$2:$X$650, MATCH(1, (IM!$F$2:$F$650=A128) * (ISNUMBER(SEARCH($D$1, IM!$AC$2:$AC$650))), 0)), "")</f>
        <v/>
      </c>
      <c r="P128" s="191" t="str">
        <f>(TEXT(I128,"yyyymmdd"))&amp;$T$3&amp;A128&amp;$T$3&amp;B128&amp;$R$3</f>
        <v>-4680-板橋江寧店(定保)</v>
      </c>
      <c r="Q128" s="140"/>
      <c r="R128" s="140"/>
      <c r="S128" s="140"/>
      <c r="T128" s="140"/>
      <c r="U128" s="257">
        <f>IF(AND(W128&lt;&gt;"", X128&lt;&gt;""), 2, IF(OR(W128&lt;&gt;"", X128&lt;&gt;""), 1, 0))</f>
        <v>0</v>
      </c>
      <c r="V128" s="245" t="str">
        <f>IF(I128="", "未到店",
   IF(M128&lt;&gt;"EDC", "異常",
      IF(OR(AND(Y128="STAR", N128="STAR"), AND(Y128&lt;&gt;"STAR", N128="")), "已完工", "異常")
   )
)</f>
        <v>未到店</v>
      </c>
      <c r="X128" s="5"/>
      <c r="Y128" s="5" t="str">
        <f>IF(U128&gt;0,"STAR","")</f>
        <v/>
      </c>
    </row>
    <row r="129" spans="1:25" ht="15.75" customHeight="1">
      <c r="A129" s="179">
        <v>5197</v>
      </c>
      <c r="B129" s="180" t="str">
        <f>VLOOKUP(A129,'0919門市清單主檔'!B:C,2,FALSE)</f>
        <v>蘆洲鴻悅店</v>
      </c>
      <c r="C129" s="181" t="str">
        <f>VLOOKUP($A129,'0919門市清單主檔'!B:V,20,FALSE)</f>
        <v>新北市</v>
      </c>
      <c r="D129" s="182" t="str">
        <f>VLOOKUP($A129,'0919門市清單主檔'!B:V,21,FALSE)</f>
        <v>蘆洲區</v>
      </c>
      <c r="E129" s="183" t="str">
        <f>VLOOKUP(D129,區域表!A:B,2,FALSE)</f>
        <v>吳宗鴻</v>
      </c>
      <c r="F129" s="184" t="str">
        <f>IFERROR(IF(VLOOKUP(A129,門市狀態!A:D,4,FALSE)=0,"",VLOOKUP(A129,門市狀態!A:D,4,FALSE)),"")</f>
        <v/>
      </c>
      <c r="G129" s="185" t="s">
        <v>1745</v>
      </c>
      <c r="H129" s="186" t="str">
        <f>IF(I129&gt;0,(TEXT(I129,"yyyymmdd")&amp;$T$3&amp;A129&amp;$T$3&amp;B129&amp;$R$3),"")</f>
        <v>-5197-蘆洲鴻悅店(定保)</v>
      </c>
      <c r="I129" s="190" t="s">
        <v>1745</v>
      </c>
      <c r="J129" s="188" t="str" cm="1">
        <f t="array" ref="J129">IFERROR(INDEX(IM!$X$2:$X$650, MATCH(1, (IM!$F$2:$F$650=A129) * (ISNUMBER(SEARCH($C$1, IM!$AC$2:$AC$650))), 0)), "")</f>
        <v/>
      </c>
      <c r="K129" s="159">
        <f>COUNTIFS(IM!F:F,A129,IM!AD:AD,"O",IM!X:X,"&gt;="&amp;$A$1,IM!X:X,"&lt;="&amp;$B$1)</f>
        <v>0</v>
      </c>
      <c r="L129" s="227" t="str" cm="1">
        <f t="array" ref="L129">IF(K129&gt;0,IFERROR(HYPERLINK("#'IM'!AC"&amp;MATCH(1,(IM!$F$1:$F$7700=A129)*(ISNUMBER(SEARCH("PMQ2",IM!$AC$1:$AC$7700))),0),"檢核"),"未登錄"),"")</f>
        <v/>
      </c>
      <c r="M129" s="229" t="str" cm="1">
        <f t="array" ref="M129">IF(AND(SUMPRODUCT((IM!F2:F712=A129)*(ISNUMBER(SEARCH("EDC", IM!AC2:AC712))))&gt;0), "EDC", "")</f>
        <v/>
      </c>
      <c r="N129" s="263" t="str" cm="1">
        <f t="array" ref="N129">IF(AND(SUMPRODUCT((IM!F2:F712=A129)*(ISNUMBER(SEARCH("STAR", IM!AC2:AC712))))&gt;0), "STAR", "")</f>
        <v/>
      </c>
      <c r="O129" s="255" t="str" cm="1">
        <f t="array" ref="O129">IFERROR(INDEX(IM!$X$2:$X$650, MATCH(1, (IM!$F$2:$F$650=A129) * (ISNUMBER(SEARCH($D$1, IM!$AC$2:$AC$650))), 0)), "")</f>
        <v/>
      </c>
      <c r="P129" s="191" t="str">
        <f>(TEXT(I129,"yyyymmdd"))&amp;$T$3&amp;A129&amp;$T$3&amp;B129&amp;$R$3</f>
        <v>-5197-蘆洲鴻悅店(定保)</v>
      </c>
      <c r="Q129" s="140"/>
      <c r="R129" s="140"/>
      <c r="S129" s="140"/>
      <c r="T129" s="140"/>
      <c r="U129" s="257">
        <f>IF(AND(W129&lt;&gt;"", X129&lt;&gt;""), 2, IF(OR(W129&lt;&gt;"", X129&lt;&gt;""), 1, 0))</f>
        <v>0</v>
      </c>
      <c r="V129" s="245" t="str">
        <f>IF(I129="", "未到店",
   IF(M129&lt;&gt;"EDC", "異常",
      IF(OR(AND(Y129="STAR", N129="STAR"), AND(Y129&lt;&gt;"STAR", N129="")), "已完工", "異常")
   )
)</f>
        <v>未到店</v>
      </c>
      <c r="X129" s="5"/>
      <c r="Y129" s="5" t="str">
        <f>IF(U129&gt;0,"STAR","")</f>
        <v/>
      </c>
    </row>
    <row r="130" spans="1:25" ht="15.75" customHeight="1">
      <c r="A130" s="179">
        <v>3853</v>
      </c>
      <c r="B130" s="180" t="str">
        <f>VLOOKUP(A130,'0919門市清單主檔'!B:C,2,FALSE)</f>
        <v>板橋互助店</v>
      </c>
      <c r="C130" s="181" t="str">
        <f>VLOOKUP($A130,'0919門市清單主檔'!B:V,20,FALSE)</f>
        <v>新北市</v>
      </c>
      <c r="D130" s="182" t="str">
        <f>VLOOKUP($A130,'0919門市清單主檔'!B:V,21,FALSE)</f>
        <v>板橋區</v>
      </c>
      <c r="E130" s="183" t="str">
        <f>VLOOKUP(D130,區域表!A:B,2,FALSE)</f>
        <v>狄澤洋</v>
      </c>
      <c r="F130" s="184" t="str">
        <f>IFERROR(IF(VLOOKUP(A130,門市狀態!A:D,4,FALSE)=0,"",VLOOKUP(A130,門市狀態!A:D,4,FALSE)),"")</f>
        <v/>
      </c>
      <c r="G130" s="185" t="s">
        <v>1745</v>
      </c>
      <c r="H130" s="186" t="str">
        <f>IF(I130&gt;0,(TEXT(I130,"yyyymmdd")&amp;$T$3&amp;A130&amp;$T$3&amp;B130&amp;$R$3),"")</f>
        <v>-3853-板橋互助店(定保)</v>
      </c>
      <c r="I130" s="190" t="s">
        <v>1745</v>
      </c>
      <c r="J130" s="188" t="str" cm="1">
        <f t="array" ref="J130">IFERROR(INDEX(IM!$X$2:$X$650, MATCH(1, (IM!$F$2:$F$650=A130) * (ISNUMBER(SEARCH($C$1, IM!$AC$2:$AC$650))), 0)), "")</f>
        <v/>
      </c>
      <c r="K130" s="159">
        <f>COUNTIFS(IM!F:F,A130,IM!AD:AD,"O",IM!X:X,"&gt;="&amp;$A$1,IM!X:X,"&lt;="&amp;$B$1)</f>
        <v>0</v>
      </c>
      <c r="L130" s="227" t="str" cm="1">
        <f t="array" ref="L130">IF(K130&gt;0,IFERROR(HYPERLINK("#'IM'!AC"&amp;MATCH(1,(IM!$F$1:$F$7700=A130)*(ISNUMBER(SEARCH("PMQ2",IM!$AC$1:$AC$7700))),0),"檢核"),"未登錄"),"")</f>
        <v/>
      </c>
      <c r="M130" s="229" t="str" cm="1">
        <f t="array" ref="M130">IF(AND(SUMPRODUCT((IM!F2:F714=A130)*(ISNUMBER(SEARCH("EDC", IM!AC2:AC714))))&gt;0), "EDC", "")</f>
        <v/>
      </c>
      <c r="N130" s="263" t="str" cm="1">
        <f t="array" ref="N130">IF(AND(SUMPRODUCT((IM!F2:F714=A130)*(ISNUMBER(SEARCH("STAR", IM!AC2:AC714))))&gt;0), "STAR", "")</f>
        <v/>
      </c>
      <c r="O130" s="255" t="str" cm="1">
        <f t="array" ref="O130">IFERROR(INDEX(IM!$X$2:$X$650, MATCH(1, (IM!$F$2:$F$650=A130) * (ISNUMBER(SEARCH($D$1, IM!$AC$2:$AC$650))), 0)), "")</f>
        <v/>
      </c>
      <c r="P130" s="191" t="str">
        <f>(TEXT(I130,"yyyymmdd"))&amp;$T$3&amp;A130&amp;$T$3&amp;B130&amp;$R$3</f>
        <v>-3853-板橋互助店(定保)</v>
      </c>
      <c r="Q130" s="140"/>
      <c r="R130" s="140"/>
      <c r="S130" s="140"/>
      <c r="T130" s="140"/>
      <c r="U130" s="257">
        <f>IF(AND(W130&lt;&gt;"", X130&lt;&gt;""), 2, IF(OR(W130&lt;&gt;"", X130&lt;&gt;""), 1, 0))</f>
        <v>0</v>
      </c>
      <c r="V130" s="245" t="str">
        <f>IF(I130="", "未到店",
   IF(M130&lt;&gt;"EDC", "異常",
      IF(OR(AND(Y130="STAR", N130="STAR"), AND(Y130&lt;&gt;"STAR", N130="")), "已完工", "異常")
   )
)</f>
        <v>未到店</v>
      </c>
      <c r="X130" s="5"/>
      <c r="Y130" s="5" t="str">
        <f>IF(U130&gt;0,"STAR","")</f>
        <v/>
      </c>
    </row>
    <row r="131" spans="1:25" ht="15.75" customHeight="1">
      <c r="A131" s="179">
        <v>4057</v>
      </c>
      <c r="B131" s="180" t="str">
        <f>VLOOKUP(A131,'0919門市清單主檔'!B:C,2,FALSE)</f>
        <v>林口香澄店</v>
      </c>
      <c r="C131" s="181" t="str">
        <f>VLOOKUP($A131,'0919門市清單主檔'!B:V,20,FALSE)</f>
        <v>新北市</v>
      </c>
      <c r="D131" s="182" t="str">
        <f>VLOOKUP($A131,'0919門市清單主檔'!B:V,21,FALSE)</f>
        <v>林口區</v>
      </c>
      <c r="E131" s="183" t="str">
        <f>VLOOKUP(D131,區域表!A:B,2,FALSE)</f>
        <v>湯家瑋</v>
      </c>
      <c r="F131" s="184" t="str">
        <f>IFERROR(IF(VLOOKUP(A131,門市狀態!A:D,4,FALSE)=0,"",VLOOKUP(A131,門市狀態!A:D,4,FALSE)),"")</f>
        <v/>
      </c>
      <c r="G131" s="185" t="s">
        <v>1745</v>
      </c>
      <c r="H131" s="186" t="str">
        <f>IF(I131&gt;0,(TEXT(I131,"yyyymmdd")&amp;$T$3&amp;A131&amp;$T$3&amp;B131&amp;$R$3),"")</f>
        <v>-4057-林口香澄店(定保)</v>
      </c>
      <c r="I131" s="190" t="s">
        <v>1745</v>
      </c>
      <c r="J131" s="188" t="str" cm="1">
        <f t="array" ref="J131">IFERROR(INDEX(IM!$X$2:$X$650, MATCH(1, (IM!$F$2:$F$650=A131) * (ISNUMBER(SEARCH($C$1, IM!$AC$2:$AC$650))), 0)), "")</f>
        <v/>
      </c>
      <c r="K131" s="159">
        <f>COUNTIFS(IM!F:F,A131,IM!AD:AD,"O",IM!X:X,"&gt;="&amp;$A$1,IM!X:X,"&lt;="&amp;$B$1)</f>
        <v>0</v>
      </c>
      <c r="L131" s="227" t="str" cm="1">
        <f t="array" ref="L131">IF(K131&gt;0,IFERROR(HYPERLINK("#'IM'!AC"&amp;MATCH(1,(IM!$F$1:$F$7700=A131)*(ISNUMBER(SEARCH("PMQ2",IM!$AC$1:$AC$7700))),0),"檢核"),"未登錄"),"")</f>
        <v/>
      </c>
      <c r="M131" s="229" t="str" cm="1">
        <f t="array" ref="M131">IF(AND(SUMPRODUCT((IM!F2:F718=A131)*(ISNUMBER(SEARCH("EDC", IM!AC2:AC718))))&gt;0), "EDC", "")</f>
        <v/>
      </c>
      <c r="N131" s="263" t="str" cm="1">
        <f t="array" ref="N131">IF(AND(SUMPRODUCT((IM!F2:F718=A131)*(ISNUMBER(SEARCH("STAR", IM!AC2:AC718))))&gt;0), "STAR", "")</f>
        <v/>
      </c>
      <c r="O131" s="255" t="str" cm="1">
        <f t="array" ref="O131">IFERROR(INDEX(IM!$X$2:$X$650, MATCH(1, (IM!$F$2:$F$650=A131) * (ISNUMBER(SEARCH($D$1, IM!$AC$2:$AC$650))), 0)), "")</f>
        <v/>
      </c>
      <c r="P131" s="191" t="str">
        <f>(TEXT(I131,"yyyymmdd"))&amp;$T$3&amp;A131&amp;$T$3&amp;B131&amp;$R$3</f>
        <v>-4057-林口香澄店(定保)</v>
      </c>
      <c r="Q131" s="140"/>
      <c r="R131" s="140"/>
      <c r="S131" s="140"/>
      <c r="T131" s="140"/>
      <c r="U131" s="257">
        <f>IF(AND(W131&lt;&gt;"", X131&lt;&gt;""), 2, IF(OR(W131&lt;&gt;"", X131&lt;&gt;""), 1, 0))</f>
        <v>2</v>
      </c>
      <c r="V131" s="245" t="str">
        <f>IF(I131="", "未到店",
   IF(M131&lt;&gt;"EDC", "異常",
      IF(OR(AND(Y131="STAR", N131="STAR"), AND(Y131&lt;&gt;"STAR", N131="")), "已完工", "異常")
   )
)</f>
        <v>未到店</v>
      </c>
      <c r="W131" s="3" t="s">
        <v>4237</v>
      </c>
      <c r="X131" s="5" t="s">
        <v>4238</v>
      </c>
      <c r="Y131" s="5" t="str">
        <f>IF(U131&gt;0,"STAR","")</f>
        <v>STAR</v>
      </c>
    </row>
    <row r="132" spans="1:25" ht="15.75" customHeight="1">
      <c r="A132" s="179">
        <v>4906</v>
      </c>
      <c r="B132" s="180" t="str">
        <f>VLOOKUP(A132,'0919門市清單主檔'!B:C,2,FALSE)</f>
        <v>金山銀山店</v>
      </c>
      <c r="C132" s="181" t="str">
        <f>VLOOKUP($A132,'0919門市清單主檔'!B:V,20,FALSE)</f>
        <v>新北市</v>
      </c>
      <c r="D132" s="182" t="str">
        <f>VLOOKUP($A132,'0919門市清單主檔'!B:V,21,FALSE)</f>
        <v>金山區</v>
      </c>
      <c r="E132" s="183" t="str">
        <f>VLOOKUP(D132,區域表!A:B,2,FALSE)</f>
        <v>吳宗鴻</v>
      </c>
      <c r="F132" s="184" t="str">
        <f>IFERROR(IF(VLOOKUP(A132,門市狀態!A:D,4,FALSE)=0,"",VLOOKUP(A132,門市狀態!A:D,4,FALSE)),"")</f>
        <v/>
      </c>
      <c r="G132" s="185" t="s">
        <v>1745</v>
      </c>
      <c r="H132" s="186" t="str">
        <f>IF(I132&gt;0,(TEXT(I132,"yyyymmdd")&amp;$T$3&amp;A132&amp;$T$3&amp;B132&amp;$R$3),"")</f>
        <v>-4906-金山銀山店(定保)</v>
      </c>
      <c r="I132" s="190" t="s">
        <v>1745</v>
      </c>
      <c r="J132" s="188" t="str" cm="1">
        <f t="array" ref="J132">IFERROR(INDEX(IM!$X$2:$X$650, MATCH(1, (IM!$F$2:$F$650=A132) * (ISNUMBER(SEARCH($C$1, IM!$AC$2:$AC$650))), 0)), "")</f>
        <v/>
      </c>
      <c r="K132" s="159">
        <f>COUNTIFS(IM!F:F,A132,IM!AD:AD,"O",IM!X:X,"&gt;="&amp;$A$1,IM!X:X,"&lt;="&amp;$B$1)</f>
        <v>0</v>
      </c>
      <c r="L132" s="227" t="str" cm="1">
        <f t="array" ref="L132">IF(K132&gt;0,IFERROR(HYPERLINK("#'IM'!AC"&amp;MATCH(1,(IM!$F$1:$F$7700=A132)*(ISNUMBER(SEARCH("PMQ2",IM!$AC$1:$AC$7700))),0),"檢核"),"未登錄"),"")</f>
        <v/>
      </c>
      <c r="M132" s="229" t="str" cm="1">
        <f t="array" ref="M132">IF(AND(SUMPRODUCT((IM!F2:F720=A132)*(ISNUMBER(SEARCH("EDC", IM!AC2:AC720))))&gt;0), "EDC", "")</f>
        <v/>
      </c>
      <c r="N132" s="263" t="str" cm="1">
        <f t="array" ref="N132">IF(AND(SUMPRODUCT((IM!F2:F720=A132)*(ISNUMBER(SEARCH("STAR", IM!AC2:AC720))))&gt;0), "STAR", "")</f>
        <v/>
      </c>
      <c r="O132" s="255" t="str" cm="1">
        <f t="array" ref="O132">IFERROR(INDEX(IM!$X$2:$X$650, MATCH(1, (IM!$F$2:$F$650=A132) * (ISNUMBER(SEARCH($D$1, IM!$AC$2:$AC$650))), 0)), "")</f>
        <v/>
      </c>
      <c r="P132" s="191" t="str">
        <f>(TEXT(I132,"yyyymmdd"))&amp;$T$3&amp;A132&amp;$T$3&amp;B132&amp;$R$3</f>
        <v>-4906-金山銀山店(定保)</v>
      </c>
      <c r="Q132" s="140"/>
      <c r="R132" s="140"/>
      <c r="S132" s="140"/>
      <c r="T132" s="140"/>
      <c r="U132" s="257">
        <f>IF(AND(W132&lt;&gt;"", X132&lt;&gt;""), 2, IF(OR(W132&lt;&gt;"", X132&lt;&gt;""), 1, 0))</f>
        <v>0</v>
      </c>
      <c r="V132" s="245" t="str">
        <f>IF(I132="", "未到店",
   IF(M132&lt;&gt;"EDC", "異常",
      IF(OR(AND(Y132="STAR", N132="STAR"), AND(Y132&lt;&gt;"STAR", N132="")), "已完工", "異常")
   )
)</f>
        <v>未到店</v>
      </c>
      <c r="X132" s="5"/>
      <c r="Y132" s="5" t="str">
        <f>IF(U132&gt;0,"STAR","")</f>
        <v/>
      </c>
    </row>
    <row r="133" spans="1:25" ht="15.75" customHeight="1">
      <c r="A133" s="179">
        <v>4101</v>
      </c>
      <c r="B133" s="180" t="str">
        <f>VLOOKUP(A133,'0919門市清單主檔'!B:C,2,FALSE)</f>
        <v>三重溪華店</v>
      </c>
      <c r="C133" s="181" t="str">
        <f>VLOOKUP($A133,'0919門市清單主檔'!B:V,20,FALSE)</f>
        <v>新北市</v>
      </c>
      <c r="D133" s="182" t="str">
        <f>VLOOKUP($A133,'0919門市清單主檔'!B:V,21,FALSE)</f>
        <v>三重區</v>
      </c>
      <c r="E133" s="183" t="str">
        <f>VLOOKUP(D133,區域表!A:B,2,FALSE)</f>
        <v>吳宗鴻</v>
      </c>
      <c r="F133" s="184" t="str">
        <f>IFERROR(IF(VLOOKUP(A133,門市狀態!A:D,4,FALSE)=0,"",VLOOKUP(A133,門市狀態!A:D,4,FALSE)),"")</f>
        <v/>
      </c>
      <c r="G133" s="185" t="s">
        <v>1745</v>
      </c>
      <c r="H133" s="186" t="str">
        <f>IF(I133&gt;0,(TEXT(I133,"yyyymmdd")&amp;$T$3&amp;A133&amp;$T$3&amp;B133&amp;$R$3),"")</f>
        <v>-4101-三重溪華店(定保)</v>
      </c>
      <c r="I133" s="190" t="s">
        <v>1745</v>
      </c>
      <c r="J133" s="188" t="str" cm="1">
        <f t="array" ref="J133">IFERROR(INDEX(IM!$X$2:$X$650, MATCH(1, (IM!$F$2:$F$650=A133) * (ISNUMBER(SEARCH($C$1, IM!$AC$2:$AC$650))), 0)), "")</f>
        <v/>
      </c>
      <c r="K133" s="159">
        <f>COUNTIFS(IM!F:F,A133,IM!AD:AD,"O",IM!X:X,"&gt;="&amp;$A$1,IM!X:X,"&lt;="&amp;$B$1)</f>
        <v>0</v>
      </c>
      <c r="L133" s="227" t="str" cm="1">
        <f t="array" ref="L133">IF(K133&gt;0,IFERROR(HYPERLINK("#'IM'!AC"&amp;MATCH(1,(IM!$F$1:$F$7700=A133)*(ISNUMBER(SEARCH("PMQ2",IM!$AC$1:$AC$7700))),0),"檢核"),"未登錄"),"")</f>
        <v/>
      </c>
      <c r="M133" s="229" t="str" cm="1">
        <f t="array" ref="M133">IF(AND(SUMPRODUCT((IM!F2:F723=A133)*(ISNUMBER(SEARCH("EDC", IM!AC2:AC723))))&gt;0), "EDC", "")</f>
        <v/>
      </c>
      <c r="N133" s="263" t="str" cm="1">
        <f t="array" ref="N133">IF(AND(SUMPRODUCT((IM!F2:F723=A133)*(ISNUMBER(SEARCH("STAR", IM!AC2:AC723))))&gt;0), "STAR", "")</f>
        <v/>
      </c>
      <c r="O133" s="255" t="str" cm="1">
        <f t="array" ref="O133">IFERROR(INDEX(IM!$X$2:$X$650, MATCH(1, (IM!$F$2:$F$650=A133) * (ISNUMBER(SEARCH($D$1, IM!$AC$2:$AC$650))), 0)), "")</f>
        <v/>
      </c>
      <c r="P133" s="191" t="str">
        <f>(TEXT(I133,"yyyymmdd"))&amp;$T$3&amp;A133&amp;$T$3&amp;B133&amp;$R$3</f>
        <v>-4101-三重溪華店(定保)</v>
      </c>
      <c r="Q133" s="140"/>
      <c r="R133" s="140"/>
      <c r="S133" s="140"/>
      <c r="T133" s="140"/>
      <c r="U133" s="257">
        <f>IF(AND(W133&lt;&gt;"", X133&lt;&gt;""), 2, IF(OR(W133&lt;&gt;"", X133&lt;&gt;""), 1, 0))</f>
        <v>0</v>
      </c>
      <c r="V133" s="245" t="str">
        <f>IF(I133="", "未到店",
   IF(M133&lt;&gt;"EDC", "異常",
      IF(OR(AND(Y133="STAR", N133="STAR"), AND(Y133&lt;&gt;"STAR", N133="")), "已完工", "異常")
   )
)</f>
        <v>未到店</v>
      </c>
      <c r="X133" s="5"/>
      <c r="Y133" s="5" t="str">
        <f>IF(U133&gt;0,"STAR","")</f>
        <v/>
      </c>
    </row>
    <row r="134" spans="1:25" ht="15.75" customHeight="1">
      <c r="A134" s="179">
        <v>4144</v>
      </c>
      <c r="B134" s="180" t="str">
        <f>VLOOKUP(A134,'0919門市清單主檔'!B:C,2,FALSE)</f>
        <v>新莊頭前店</v>
      </c>
      <c r="C134" s="181" t="str">
        <f>VLOOKUP($A134,'0919門市清單主檔'!B:V,20,FALSE)</f>
        <v>新北市</v>
      </c>
      <c r="D134" s="182" t="str">
        <f>VLOOKUP($A134,'0919門市清單主檔'!B:V,21,FALSE)</f>
        <v>新莊區</v>
      </c>
      <c r="E134" s="183" t="str">
        <f>VLOOKUP(D134,區域表!A:B,2,FALSE)</f>
        <v>湯家瑋</v>
      </c>
      <c r="F134" s="184" t="str">
        <f>IFERROR(IF(VLOOKUP(A134,門市狀態!A:D,4,FALSE)=0,"",VLOOKUP(A134,門市狀態!A:D,4,FALSE)),"")</f>
        <v/>
      </c>
      <c r="G134" s="185" t="s">
        <v>1745</v>
      </c>
      <c r="H134" s="186" t="str">
        <f>IF(I134&gt;0,(TEXT(I134,"yyyymmdd")&amp;$T$3&amp;A134&amp;$T$3&amp;B134&amp;$R$3),"")</f>
        <v>-4144-新莊頭前店(定保)</v>
      </c>
      <c r="I134" s="190" t="s">
        <v>1745</v>
      </c>
      <c r="J134" s="188" t="str" cm="1">
        <f t="array" ref="J134">IFERROR(INDEX(IM!$X$2:$X$650, MATCH(1, (IM!$F$2:$F$650=A134) * (ISNUMBER(SEARCH($C$1, IM!$AC$2:$AC$650))), 0)), "")</f>
        <v/>
      </c>
      <c r="K134" s="159">
        <f>COUNTIFS(IM!F:F,A134,IM!AD:AD,"O",IM!X:X,"&gt;="&amp;$A$1,IM!X:X,"&lt;="&amp;$B$1)</f>
        <v>0</v>
      </c>
      <c r="L134" s="227" t="str" cm="1">
        <f t="array" ref="L134">IF(K134&gt;0,IFERROR(HYPERLINK("#'IM'!AC"&amp;MATCH(1,(IM!$F$1:$F$7700=A134)*(ISNUMBER(SEARCH("PMQ2",IM!$AC$1:$AC$7700))),0),"檢核"),"未登錄"),"")</f>
        <v/>
      </c>
      <c r="M134" s="229" t="str" cm="1">
        <f t="array" ref="M134">IF(AND(SUMPRODUCT((IM!F2:F725=A134)*(ISNUMBER(SEARCH("EDC", IM!AC2:AC725))))&gt;0), "EDC", "")</f>
        <v/>
      </c>
      <c r="N134" s="263" t="str" cm="1">
        <f t="array" ref="N134">IF(AND(SUMPRODUCT((IM!F2:F725=A134)*(ISNUMBER(SEARCH("STAR", IM!AC2:AC725))))&gt;0), "STAR", "")</f>
        <v/>
      </c>
      <c r="O134" s="255" t="str" cm="1">
        <f t="array" ref="O134">IFERROR(INDEX(IM!$X$2:$X$650, MATCH(1, (IM!$F$2:$F$650=A134) * (ISNUMBER(SEARCH($D$1, IM!$AC$2:$AC$650))), 0)), "")</f>
        <v/>
      </c>
      <c r="P134" s="191" t="str">
        <f>(TEXT(I134,"yyyymmdd"))&amp;$T$3&amp;A134&amp;$T$3&amp;B134&amp;$R$3</f>
        <v>-4144-新莊頭前店(定保)</v>
      </c>
      <c r="Q134" s="140"/>
      <c r="R134" s="140"/>
      <c r="S134" s="140"/>
      <c r="T134" s="140"/>
      <c r="U134" s="257">
        <f>IF(AND(W134&lt;&gt;"", X134&lt;&gt;""), 2, IF(OR(W134&lt;&gt;"", X134&lt;&gt;""), 1, 0))</f>
        <v>2</v>
      </c>
      <c r="V134" s="245" t="str">
        <f>IF(I134="", "未到店",
   IF(M134&lt;&gt;"EDC", "異常",
      IF(OR(AND(Y134="STAR", N134="STAR"), AND(Y134&lt;&gt;"STAR", N134="")), "已完工", "異常")
   )
)</f>
        <v>未到店</v>
      </c>
      <c r="W134" s="3" t="s">
        <v>4243</v>
      </c>
      <c r="X134" s="5" t="s">
        <v>4244</v>
      </c>
      <c r="Y134" s="5" t="str">
        <f>IF(U134&gt;0,"STAR","")</f>
        <v>STAR</v>
      </c>
    </row>
    <row r="135" spans="1:25" ht="15.75" customHeight="1">
      <c r="A135" s="179">
        <v>4977</v>
      </c>
      <c r="B135" s="180" t="str">
        <f>VLOOKUP(A135,'0919門市清單主檔'!B:C,2,FALSE)</f>
        <v>三重初戀店</v>
      </c>
      <c r="C135" s="181" t="str">
        <f>VLOOKUP($A135,'0919門市清單主檔'!B:V,20,FALSE)</f>
        <v>新北市</v>
      </c>
      <c r="D135" s="182" t="str">
        <f>VLOOKUP($A135,'0919門市清單主檔'!B:V,21,FALSE)</f>
        <v>三重區</v>
      </c>
      <c r="E135" s="183" t="str">
        <f>VLOOKUP(D135,區域表!A:B,2,FALSE)</f>
        <v>吳宗鴻</v>
      </c>
      <c r="F135" s="184" t="str">
        <f>IFERROR(IF(VLOOKUP(A135,門市狀態!A:D,4,FALSE)=0,"",VLOOKUP(A135,門市狀態!A:D,4,FALSE)),"")</f>
        <v/>
      </c>
      <c r="G135" s="185" t="s">
        <v>1745</v>
      </c>
      <c r="H135" s="186" t="str">
        <f>IF(I135&gt;0,(TEXT(I135,"yyyymmdd")&amp;$T$3&amp;A135&amp;$T$3&amp;B135&amp;$R$3),"")</f>
        <v>-4977-三重初戀店(定保)</v>
      </c>
      <c r="I135" s="190" t="s">
        <v>1745</v>
      </c>
      <c r="J135" s="188" t="str" cm="1">
        <f t="array" ref="J135">IFERROR(INDEX(IM!$X$2:$X$650, MATCH(1, (IM!$F$2:$F$650=A135) * (ISNUMBER(SEARCH($C$1, IM!$AC$2:$AC$650))), 0)), "")</f>
        <v/>
      </c>
      <c r="K135" s="159">
        <f>COUNTIFS(IM!F:F,A135,IM!AD:AD,"O",IM!X:X,"&gt;="&amp;$A$1,IM!X:X,"&lt;="&amp;$B$1)</f>
        <v>0</v>
      </c>
      <c r="L135" s="227" t="str" cm="1">
        <f t="array" ref="L135">IF(K135&gt;0,IFERROR(HYPERLINK("#'IM'!AC"&amp;MATCH(1,(IM!$F$1:$F$7700=A135)*(ISNUMBER(SEARCH("PMQ2",IM!$AC$1:$AC$7700))),0),"檢核"),"未登錄"),"")</f>
        <v/>
      </c>
      <c r="M135" s="229" t="str" cm="1">
        <f t="array" ref="M135">IF(AND(SUMPRODUCT((IM!F2:F728=A135)*(ISNUMBER(SEARCH("EDC", IM!AC2:AC728))))&gt;0), "EDC", "")</f>
        <v/>
      </c>
      <c r="N135" s="263" t="str" cm="1">
        <f t="array" ref="N135">IF(AND(SUMPRODUCT((IM!F2:F728=A135)*(ISNUMBER(SEARCH("STAR", IM!AC2:AC728))))&gt;0), "STAR", "")</f>
        <v>STAR</v>
      </c>
      <c r="O135" s="255" cm="1">
        <f t="array" ref="O135">IFERROR(INDEX(IM!$X$2:$X$650, MATCH(1, (IM!$F$2:$F$650=A135) * (ISNUMBER(SEARCH($D$1, IM!$AC$2:$AC$650))), 0)), "")</f>
        <v>45743.524305555555</v>
      </c>
      <c r="P135" s="191" t="str">
        <f>(TEXT(I135,"yyyymmdd"))&amp;$T$3&amp;A135&amp;$T$3&amp;B135&amp;$R$3</f>
        <v>-4977-三重初戀店(定保)</v>
      </c>
      <c r="Q135" s="140"/>
      <c r="R135" s="140"/>
      <c r="S135" s="140"/>
      <c r="T135" s="140"/>
      <c r="U135" s="257">
        <f>IF(AND(W135&lt;&gt;"", X135&lt;&gt;""), 2, IF(OR(W135&lt;&gt;"", X135&lt;&gt;""), 1, 0))</f>
        <v>2</v>
      </c>
      <c r="V135" s="245" t="str">
        <f>IF(I135="", "未到店",
   IF(M135&lt;&gt;"EDC", "異常",
      IF(OR(AND(Y135="STAR", N135="STAR"), AND(Y135&lt;&gt;"STAR", N135="")), "已完工", "異常")
   )
)</f>
        <v>未到店</v>
      </c>
      <c r="W135" s="3" t="s">
        <v>4249</v>
      </c>
      <c r="X135" s="5" t="s">
        <v>4250</v>
      </c>
      <c r="Y135" s="5" t="str">
        <f>IF(U135&gt;0,"STAR","")</f>
        <v>STAR</v>
      </c>
    </row>
    <row r="136" spans="1:25" ht="15.75" customHeight="1">
      <c r="A136" s="179">
        <v>4529</v>
      </c>
      <c r="B136" s="180" t="str">
        <f>VLOOKUP(A136,'0919門市清單主檔'!B:C,2,FALSE)</f>
        <v>淡水新洲店</v>
      </c>
      <c r="C136" s="181" t="str">
        <f>VLOOKUP($A136,'0919門市清單主檔'!B:V,20,FALSE)</f>
        <v>新北市</v>
      </c>
      <c r="D136" s="182" t="str">
        <f>VLOOKUP($A136,'0919門市清單主檔'!B:V,21,FALSE)</f>
        <v>淡水區</v>
      </c>
      <c r="E136" s="183" t="str">
        <f>VLOOKUP(D136,區域表!A:B,2,FALSE)</f>
        <v>吳宗鴻</v>
      </c>
      <c r="F136" s="184" t="str">
        <f>IFERROR(IF(VLOOKUP(A136,門市狀態!A:D,4,FALSE)=0,"",VLOOKUP(A136,門市狀態!A:D,4,FALSE)),"")</f>
        <v/>
      </c>
      <c r="G136" s="185" t="s">
        <v>1745</v>
      </c>
      <c r="H136" s="186" t="str">
        <f>IF(I136&gt;0,(TEXT(I136,"yyyymmdd")&amp;$T$3&amp;A136&amp;$T$3&amp;B136&amp;$R$3),"")</f>
        <v>-4529-淡水新洲店(定保)</v>
      </c>
      <c r="I136" s="190" t="s">
        <v>1745</v>
      </c>
      <c r="J136" s="188" t="str" cm="1">
        <f t="array" ref="J136">IFERROR(INDEX(IM!$X$2:$X$650, MATCH(1, (IM!$F$2:$F$650=A136) * (ISNUMBER(SEARCH($C$1, IM!$AC$2:$AC$650))), 0)), "")</f>
        <v/>
      </c>
      <c r="K136" s="159">
        <f>COUNTIFS(IM!F:F,A136,IM!AD:AD,"O",IM!X:X,"&gt;="&amp;$A$1,IM!X:X,"&lt;="&amp;$B$1)</f>
        <v>0</v>
      </c>
      <c r="L136" s="227" t="str" cm="1">
        <f t="array" ref="L136">IF(K136&gt;0,IFERROR(HYPERLINK("#'IM'!AC"&amp;MATCH(1,(IM!$F$1:$F$7700=A136)*(ISNUMBER(SEARCH("PMQ2",IM!$AC$1:$AC$7700))),0),"檢核"),"未登錄"),"")</f>
        <v/>
      </c>
      <c r="M136" s="229" t="str" cm="1">
        <f t="array" ref="M136">IF(AND(SUMPRODUCT((IM!F2:F730=A136)*(ISNUMBER(SEARCH("EDC", IM!AC2:AC730))))&gt;0), "EDC", "")</f>
        <v/>
      </c>
      <c r="N136" s="263" t="str" cm="1">
        <f t="array" ref="N136">IF(AND(SUMPRODUCT((IM!F2:F730=A136)*(ISNUMBER(SEARCH("STAR", IM!AC2:AC730))))&gt;0), "STAR", "")</f>
        <v/>
      </c>
      <c r="O136" s="255" t="str" cm="1">
        <f t="array" ref="O136">IFERROR(INDEX(IM!$X$2:$X$650, MATCH(1, (IM!$F$2:$F$650=A136) * (ISNUMBER(SEARCH($D$1, IM!$AC$2:$AC$650))), 0)), "")</f>
        <v/>
      </c>
      <c r="P136" s="191" t="str">
        <f>(TEXT(I136,"yyyymmdd"))&amp;$T$3&amp;A136&amp;$T$3&amp;B136&amp;$R$3</f>
        <v>-4529-淡水新洲店(定保)</v>
      </c>
      <c r="Q136" s="140"/>
      <c r="R136" s="140"/>
      <c r="S136" s="140"/>
      <c r="T136" s="140"/>
      <c r="U136" s="257">
        <f>IF(AND(W136&lt;&gt;"", X136&lt;&gt;""), 2, IF(OR(W136&lt;&gt;"", X136&lt;&gt;""), 1, 0))</f>
        <v>2</v>
      </c>
      <c r="V136" s="245" t="str">
        <f>IF(I136="", "未到店",
   IF(M136&lt;&gt;"EDC", "異常",
      IF(OR(AND(Y136="STAR", N136="STAR"), AND(Y136&lt;&gt;"STAR", N136="")), "已完工", "異常")
   )
)</f>
        <v>未到店</v>
      </c>
      <c r="W136" s="3" t="s">
        <v>4252</v>
      </c>
      <c r="X136" s="5" t="s">
        <v>4253</v>
      </c>
      <c r="Y136" s="5" t="str">
        <f>IF(U136&gt;0,"STAR","")</f>
        <v>STAR</v>
      </c>
    </row>
    <row r="137" spans="1:25" ht="15.75" customHeight="1">
      <c r="A137" s="179">
        <v>2749</v>
      </c>
      <c r="B137" s="180" t="str">
        <f>VLOOKUP(A137,'0919門市清單主檔'!B:C,2,FALSE)</f>
        <v>淡水灰瑤子</v>
      </c>
      <c r="C137" s="181" t="str">
        <f>VLOOKUP($A137,'0919門市清單主檔'!B:V,20,FALSE)</f>
        <v>新北市</v>
      </c>
      <c r="D137" s="182" t="str">
        <f>VLOOKUP($A137,'0919門市清單主檔'!B:V,21,FALSE)</f>
        <v>淡水區</v>
      </c>
      <c r="E137" s="183" t="str">
        <f>VLOOKUP(D137,區域表!A:B,2,FALSE)</f>
        <v>吳宗鴻</v>
      </c>
      <c r="F137" s="184" t="str">
        <f>IFERROR(IF(VLOOKUP(A137,門市狀態!A:D,4,FALSE)=0,"",VLOOKUP(A137,門市狀態!A:D,4,FALSE)),"")</f>
        <v/>
      </c>
      <c r="G137" s="185" t="s">
        <v>1745</v>
      </c>
      <c r="H137" s="186" t="str">
        <f>IF(I137&gt;0,(TEXT(I137,"yyyymmdd")&amp;$T$3&amp;A137&amp;$T$3&amp;B137&amp;$R$3),"")</f>
        <v>-2749-淡水灰瑤子(定保)</v>
      </c>
      <c r="I137" s="190" t="s">
        <v>1745</v>
      </c>
      <c r="J137" s="188" t="str" cm="1">
        <f t="array" ref="J137">IFERROR(INDEX(IM!$X$2:$X$650, MATCH(1, (IM!$F$2:$F$650=A137) * (ISNUMBER(SEARCH($C$1, IM!$AC$2:$AC$650))), 0)), "")</f>
        <v/>
      </c>
      <c r="K137" s="159">
        <f>COUNTIFS(IM!F:F,A137,IM!AD:AD,"O",IM!X:X,"&gt;="&amp;$A$1,IM!X:X,"&lt;="&amp;$B$1)</f>
        <v>0</v>
      </c>
      <c r="L137" s="227" t="str" cm="1">
        <f t="array" ref="L137">IF(K137&gt;0,IFERROR(HYPERLINK("#'IM'!AC"&amp;MATCH(1,(IM!$F$1:$F$7700=A137)*(ISNUMBER(SEARCH("PMQ2",IM!$AC$1:$AC$7700))),0),"檢核"),"未登錄"),"")</f>
        <v/>
      </c>
      <c r="M137" s="229" t="str" cm="1">
        <f t="array" ref="M137">IF(AND(SUMPRODUCT((IM!F2:F731=A137)*(ISNUMBER(SEARCH("EDC", IM!AC2:AC731))))&gt;0), "EDC", "")</f>
        <v/>
      </c>
      <c r="N137" s="263" t="str" cm="1">
        <f t="array" ref="N137">IF(AND(SUMPRODUCT((IM!F2:F731=A137)*(ISNUMBER(SEARCH("STAR", IM!AC2:AC731))))&gt;0), "STAR", "")</f>
        <v/>
      </c>
      <c r="O137" s="255" t="str" cm="1">
        <f t="array" ref="O137">IFERROR(INDEX(IM!$X$2:$X$650, MATCH(1, (IM!$F$2:$F$650=A137) * (ISNUMBER(SEARCH($D$1, IM!$AC$2:$AC$650))), 0)), "")</f>
        <v/>
      </c>
      <c r="P137" s="191" t="str">
        <f>(TEXT(I137,"yyyymmdd"))&amp;$T$3&amp;A137&amp;$T$3&amp;B137&amp;$R$3</f>
        <v>-2749-淡水灰瑤子(定保)</v>
      </c>
      <c r="Q137" s="140"/>
      <c r="R137" s="140"/>
      <c r="S137" s="140"/>
      <c r="T137" s="140"/>
      <c r="U137" s="257">
        <f>IF(AND(W137&lt;&gt;"", X137&lt;&gt;""), 2, IF(OR(W137&lt;&gt;"", X137&lt;&gt;""), 1, 0))</f>
        <v>2</v>
      </c>
      <c r="V137" s="245" t="str">
        <f>IF(I137="", "未到店",
   IF(M137&lt;&gt;"EDC", "異常",
      IF(OR(AND(Y137="STAR", N137="STAR"), AND(Y137&lt;&gt;"STAR", N137="")), "已完工", "異常")
   )
)</f>
        <v>未到店</v>
      </c>
      <c r="W137" s="3" t="s">
        <v>4254</v>
      </c>
      <c r="X137" s="5" t="s">
        <v>4255</v>
      </c>
      <c r="Y137" s="5" t="str">
        <f>IF(U137&gt;0,"STAR","")</f>
        <v>STAR</v>
      </c>
    </row>
    <row r="138" spans="1:25" ht="15.75" customHeight="1">
      <c r="A138" s="179">
        <v>4511</v>
      </c>
      <c r="B138" s="180" t="str">
        <f>VLOOKUP(A138,'0919門市清單主檔'!B:C,2,FALSE)</f>
        <v>淡水屯山店</v>
      </c>
      <c r="C138" s="181" t="str">
        <f>VLOOKUP($A138,'0919門市清單主檔'!B:V,20,FALSE)</f>
        <v>新北市</v>
      </c>
      <c r="D138" s="182" t="str">
        <f>VLOOKUP($A138,'0919門市清單主檔'!B:V,21,FALSE)</f>
        <v>淡水區</v>
      </c>
      <c r="E138" s="183" t="str">
        <f>VLOOKUP(D138,區域表!A:B,2,FALSE)</f>
        <v>吳宗鴻</v>
      </c>
      <c r="F138" s="184" t="str">
        <f>IFERROR(IF(VLOOKUP(A138,門市狀態!A:D,4,FALSE)=0,"",VLOOKUP(A138,門市狀態!A:D,4,FALSE)),"")</f>
        <v/>
      </c>
      <c r="G138" s="185" t="s">
        <v>1745</v>
      </c>
      <c r="H138" s="186" t="str">
        <f>IF(I138&gt;0,(TEXT(I138,"yyyymmdd")&amp;$T$3&amp;A138&amp;$T$3&amp;B138&amp;$R$3),"")</f>
        <v>-4511-淡水屯山店(定保)</v>
      </c>
      <c r="I138" s="190" t="s">
        <v>1745</v>
      </c>
      <c r="J138" s="188" t="str" cm="1">
        <f t="array" ref="J138">IFERROR(INDEX(IM!$X$2:$X$650, MATCH(1, (IM!$F$2:$F$650=A138) * (ISNUMBER(SEARCH($C$1, IM!$AC$2:$AC$650))), 0)), "")</f>
        <v/>
      </c>
      <c r="K138" s="159">
        <f>COUNTIFS(IM!F:F,A138,IM!AD:AD,"O",IM!X:X,"&gt;="&amp;$A$1,IM!X:X,"&lt;="&amp;$B$1)</f>
        <v>0</v>
      </c>
      <c r="L138" s="227" t="str" cm="1">
        <f t="array" ref="L138">IF(K138&gt;0,IFERROR(HYPERLINK("#'IM'!AC"&amp;MATCH(1,(IM!$F$1:$F$7700=A138)*(ISNUMBER(SEARCH("PMQ2",IM!$AC$1:$AC$7700))),0),"檢核"),"未登錄"),"")</f>
        <v/>
      </c>
      <c r="M138" s="229" t="str" cm="1">
        <f t="array" ref="M138">IF(AND(SUMPRODUCT((IM!F2:F732=A138)*(ISNUMBER(SEARCH("EDC", IM!AC2:AC732))))&gt;0), "EDC", "")</f>
        <v/>
      </c>
      <c r="N138" s="263" t="str" cm="1">
        <f t="array" ref="N138">IF(AND(SUMPRODUCT((IM!F2:F732=A138)*(ISNUMBER(SEARCH("STAR", IM!AC2:AC732))))&gt;0), "STAR", "")</f>
        <v/>
      </c>
      <c r="O138" s="255" t="str" cm="1">
        <f t="array" ref="O138">IFERROR(INDEX(IM!$X$2:$X$650, MATCH(1, (IM!$F$2:$F$650=A138) * (ISNUMBER(SEARCH($D$1, IM!$AC$2:$AC$650))), 0)), "")</f>
        <v/>
      </c>
      <c r="P138" s="191" t="str">
        <f>(TEXT(I138,"yyyymmdd"))&amp;$T$3&amp;A138&amp;$T$3&amp;B138&amp;$R$3</f>
        <v>-4511-淡水屯山店(定保)</v>
      </c>
      <c r="Q138" s="140"/>
      <c r="R138" s="140"/>
      <c r="S138" s="140"/>
      <c r="T138" s="140"/>
      <c r="U138" s="257">
        <f>IF(AND(W138&lt;&gt;"", X138&lt;&gt;""), 2, IF(OR(W138&lt;&gt;"", X138&lt;&gt;""), 1, 0))</f>
        <v>0</v>
      </c>
      <c r="V138" s="245" t="str">
        <f>IF(I138="", "未到店",
   IF(M138&lt;&gt;"EDC", "異常",
      IF(OR(AND(Y138="STAR", N138="STAR"), AND(Y138&lt;&gt;"STAR", N138="")), "已完工", "異常")
   )
)</f>
        <v>未到店</v>
      </c>
      <c r="X138" s="5"/>
      <c r="Y138" s="5" t="str">
        <f>IF(U138&gt;0,"STAR","")</f>
        <v/>
      </c>
    </row>
    <row r="139" spans="1:25" ht="15.75" customHeight="1">
      <c r="A139" s="179">
        <v>2237</v>
      </c>
      <c r="B139" s="180" t="str">
        <f>VLOOKUP(A139,'0919門市清單主檔'!B:C,2,FALSE)</f>
        <v>北縣芝蘭店</v>
      </c>
      <c r="C139" s="181" t="str">
        <f>VLOOKUP($A139,'0919門市清單主檔'!B:V,20,FALSE)</f>
        <v>新北市</v>
      </c>
      <c r="D139" s="182" t="str">
        <f>VLOOKUP($A139,'0919門市清單主檔'!B:V,21,FALSE)</f>
        <v>三芝區</v>
      </c>
      <c r="E139" s="183" t="str">
        <f>VLOOKUP(D139,區域表!A:B,2,FALSE)</f>
        <v>吳宗鴻</v>
      </c>
      <c r="F139" s="184" t="str">
        <f>IFERROR(IF(VLOOKUP(A139,門市狀態!A:D,4,FALSE)=0,"",VLOOKUP(A139,門市狀態!A:D,4,FALSE)),"")</f>
        <v/>
      </c>
      <c r="G139" s="185" t="s">
        <v>1745</v>
      </c>
      <c r="H139" s="186" t="str">
        <f>IF(I139&gt;0,(TEXT(I139,"yyyymmdd")&amp;$T$3&amp;A139&amp;$T$3&amp;B139&amp;$R$3),"")</f>
        <v>-2237-北縣芝蘭店(定保)</v>
      </c>
      <c r="I139" s="190" t="s">
        <v>1745</v>
      </c>
      <c r="J139" s="188" t="str" cm="1">
        <f t="array" ref="J139">IFERROR(INDEX(IM!$X$2:$X$650, MATCH(1, (IM!$F$2:$F$650=A139) * (ISNUMBER(SEARCH($C$1, IM!$AC$2:$AC$650))), 0)), "")</f>
        <v/>
      </c>
      <c r="K139" s="159">
        <f>COUNTIFS(IM!F:F,A139,IM!AD:AD,"O",IM!X:X,"&gt;="&amp;$A$1,IM!X:X,"&lt;="&amp;$B$1)</f>
        <v>0</v>
      </c>
      <c r="L139" s="227" t="str" cm="1">
        <f t="array" ref="L139">IF(K139&gt;0,IFERROR(HYPERLINK("#'IM'!AC"&amp;MATCH(1,(IM!$F$1:$F$7700=A139)*(ISNUMBER(SEARCH("PMQ2",IM!$AC$1:$AC$7700))),0),"檢核"),"未登錄"),"")</f>
        <v/>
      </c>
      <c r="M139" s="229" t="str" cm="1">
        <f t="array" ref="M139">IF(AND(SUMPRODUCT((IM!F2:F733=A139)*(ISNUMBER(SEARCH("EDC", IM!AC2:AC733))))&gt;0), "EDC", "")</f>
        <v/>
      </c>
      <c r="N139" s="263" t="str" cm="1">
        <f t="array" ref="N139">IF(AND(SUMPRODUCT((IM!F2:F733=A139)*(ISNUMBER(SEARCH("STAR", IM!AC2:AC733))))&gt;0), "STAR", "")</f>
        <v/>
      </c>
      <c r="O139" s="255" t="str" cm="1">
        <f t="array" ref="O139">IFERROR(INDEX(IM!$X$2:$X$650, MATCH(1, (IM!$F$2:$F$650=A139) * (ISNUMBER(SEARCH($D$1, IM!$AC$2:$AC$650))), 0)), "")</f>
        <v/>
      </c>
      <c r="P139" s="191" t="str">
        <f>(TEXT(I139,"yyyymmdd"))&amp;$T$3&amp;A139&amp;$T$3&amp;B139&amp;$R$3</f>
        <v>-2237-北縣芝蘭店(定保)</v>
      </c>
      <c r="Q139" s="140"/>
      <c r="R139" s="140"/>
      <c r="S139" s="140"/>
      <c r="T139" s="140"/>
      <c r="U139" s="257">
        <f>IF(AND(W139&lt;&gt;"", X139&lt;&gt;""), 2, IF(OR(W139&lt;&gt;"", X139&lt;&gt;""), 1, 0))</f>
        <v>2</v>
      </c>
      <c r="V139" s="245" t="str">
        <f>IF(I139="", "未到店",
   IF(M139&lt;&gt;"EDC", "異常",
      IF(OR(AND(Y139="STAR", N139="STAR"), AND(Y139&lt;&gt;"STAR", N139="")), "已完工", "異常")
   )
)</f>
        <v>未到店</v>
      </c>
      <c r="W139" s="3" t="s">
        <v>4256</v>
      </c>
      <c r="X139" s="5" t="s">
        <v>4257</v>
      </c>
      <c r="Y139" s="5" t="str">
        <f>IF(U139&gt;0,"STAR","")</f>
        <v>STAR</v>
      </c>
    </row>
    <row r="140" spans="1:25" ht="15.75" customHeight="1">
      <c r="A140" s="179">
        <v>4316</v>
      </c>
      <c r="B140" s="180" t="str">
        <f>VLOOKUP(A140,'0919門市清單主檔'!B:C,2,FALSE)</f>
        <v>五股工商店</v>
      </c>
      <c r="C140" s="181" t="str">
        <f>VLOOKUP($A140,'0919門市清單主檔'!B:V,20,FALSE)</f>
        <v>新北市</v>
      </c>
      <c r="D140" s="182" t="str">
        <f>VLOOKUP($A140,'0919門市清單主檔'!B:V,21,FALSE)</f>
        <v>五股區</v>
      </c>
      <c r="E140" s="183" t="str">
        <f>VLOOKUP(D140,區域表!A:B,2,FALSE)</f>
        <v>湯家瑋</v>
      </c>
      <c r="F140" s="184" t="str">
        <f>IFERROR(IF(VLOOKUP(A140,門市狀態!A:D,4,FALSE)=0,"",VLOOKUP(A140,門市狀態!A:D,4,FALSE)),"")</f>
        <v/>
      </c>
      <c r="G140" s="185" t="s">
        <v>1745</v>
      </c>
      <c r="H140" s="186" t="str">
        <f>IF(I140&gt;0,(TEXT(I140,"yyyymmdd")&amp;$T$3&amp;A140&amp;$T$3&amp;B140&amp;$R$3),"")</f>
        <v>-4316-五股工商店(定保)</v>
      </c>
      <c r="I140" s="190" t="s">
        <v>1745</v>
      </c>
      <c r="J140" s="188" t="str" cm="1">
        <f t="array" ref="J140">IFERROR(INDEX(IM!$X$2:$X$650, MATCH(1, (IM!$F$2:$F$650=A140) * (ISNUMBER(SEARCH($C$1, IM!$AC$2:$AC$650))), 0)), "")</f>
        <v/>
      </c>
      <c r="K140" s="159">
        <f>COUNTIFS(IM!F:F,A140,IM!AD:AD,"O",IM!X:X,"&gt;="&amp;$A$1,IM!X:X,"&lt;="&amp;$B$1)</f>
        <v>0</v>
      </c>
      <c r="L140" s="227" t="str" cm="1">
        <f t="array" ref="L140">IF(K140&gt;0,IFERROR(HYPERLINK("#'IM'!AC"&amp;MATCH(1,(IM!$F$1:$F$7700=A140)*(ISNUMBER(SEARCH("PMQ2",IM!$AC$1:$AC$7700))),0),"檢核"),"未登錄"),"")</f>
        <v/>
      </c>
      <c r="M140" s="229" t="str" cm="1">
        <f t="array" ref="M140">IF(AND(SUMPRODUCT((IM!F2:F735=A140)*(ISNUMBER(SEARCH("EDC", IM!AC2:AC735))))&gt;0), "EDC", "")</f>
        <v/>
      </c>
      <c r="N140" s="263" t="str" cm="1">
        <f t="array" ref="N140">IF(AND(SUMPRODUCT((IM!F2:F735=A140)*(ISNUMBER(SEARCH("STAR", IM!AC2:AC735))))&gt;0), "STAR", "")</f>
        <v>STAR</v>
      </c>
      <c r="O140" s="255" cm="1">
        <f t="array" ref="O140">IFERROR(INDEX(IM!$X$2:$X$650, MATCH(1, (IM!$F$2:$F$650=A140) * (ISNUMBER(SEARCH($D$1, IM!$AC$2:$AC$650))), 0)), "")</f>
        <v>45726.465277777781</v>
      </c>
      <c r="P140" s="191" t="str">
        <f>(TEXT(I140,"yyyymmdd"))&amp;$T$3&amp;A140&amp;$T$3&amp;B140&amp;$R$3</f>
        <v>-4316-五股工商店(定保)</v>
      </c>
      <c r="Q140" s="140"/>
      <c r="R140" s="140"/>
      <c r="S140" s="140"/>
      <c r="T140" s="140"/>
      <c r="U140" s="257">
        <f>IF(AND(W140&lt;&gt;"", X140&lt;&gt;""), 2, IF(OR(W140&lt;&gt;"", X140&lt;&gt;""), 1, 0))</f>
        <v>0</v>
      </c>
      <c r="V140" s="245" t="str">
        <f>IF(I140="", "未到店",
   IF(M140&lt;&gt;"EDC", "異常",
      IF(OR(AND(Y140="STAR", N140="STAR"), AND(Y140&lt;&gt;"STAR", N140="")), "已完工", "異常")
   )
)</f>
        <v>未到店</v>
      </c>
      <c r="X140" s="5"/>
      <c r="Y140" s="285" t="s">
        <v>5035</v>
      </c>
    </row>
    <row r="141" spans="1:25" ht="15.75" customHeight="1">
      <c r="A141" s="179">
        <v>4844</v>
      </c>
      <c r="B141" s="180" t="str">
        <f>VLOOKUP(A141,'0919門市清單主檔'!B:C,2,FALSE)</f>
        <v>三芝天涯店</v>
      </c>
      <c r="C141" s="181" t="str">
        <f>VLOOKUP($A141,'0919門市清單主檔'!B:V,20,FALSE)</f>
        <v>新北市</v>
      </c>
      <c r="D141" s="182" t="str">
        <f>VLOOKUP($A141,'0919門市清單主檔'!B:V,21,FALSE)</f>
        <v>三芝區</v>
      </c>
      <c r="E141" s="183" t="str">
        <f>VLOOKUP(D141,區域表!A:B,2,FALSE)</f>
        <v>吳宗鴻</v>
      </c>
      <c r="F141" s="184" t="str">
        <f>IFERROR(IF(VLOOKUP(A141,門市狀態!A:D,4,FALSE)=0,"",VLOOKUP(A141,門市狀態!A:D,4,FALSE)),"")</f>
        <v/>
      </c>
      <c r="G141" s="185" t="s">
        <v>1745</v>
      </c>
      <c r="H141" s="186" t="str">
        <f>IF(I141&gt;0,(TEXT(I141,"yyyymmdd")&amp;$T$3&amp;A141&amp;$T$3&amp;B141&amp;$R$3),"")</f>
        <v>-4844-三芝天涯店(定保)</v>
      </c>
      <c r="I141" s="190" t="s">
        <v>1745</v>
      </c>
      <c r="J141" s="188" t="str" cm="1">
        <f t="array" ref="J141">IFERROR(INDEX(IM!$X$2:$X$650, MATCH(1, (IM!$F$2:$F$650=A141) * (ISNUMBER(SEARCH($C$1, IM!$AC$2:$AC$650))), 0)), "")</f>
        <v/>
      </c>
      <c r="K141" s="159">
        <f>COUNTIFS(IM!F:F,A141,IM!AD:AD,"O",IM!X:X,"&gt;="&amp;$A$1,IM!X:X,"&lt;="&amp;$B$1)</f>
        <v>0</v>
      </c>
      <c r="L141" s="227" t="str" cm="1">
        <f t="array" ref="L141">IF(K141&gt;0,IFERROR(HYPERLINK("#'IM'!AC"&amp;MATCH(1,(IM!$F$1:$F$7700=A141)*(ISNUMBER(SEARCH("PMQ2",IM!$AC$1:$AC$7700))),0),"檢核"),"未登錄"),"")</f>
        <v/>
      </c>
      <c r="M141" s="229" t="str" cm="1">
        <f t="array" ref="M141">IF(AND(SUMPRODUCT((IM!F2:F736=A141)*(ISNUMBER(SEARCH("EDC", IM!AC2:AC736))))&gt;0), "EDC", "")</f>
        <v/>
      </c>
      <c r="N141" s="263" t="str" cm="1">
        <f t="array" ref="N141">IF(AND(SUMPRODUCT((IM!F2:F736=A141)*(ISNUMBER(SEARCH("STAR", IM!AC2:AC736))))&gt;0), "STAR", "")</f>
        <v/>
      </c>
      <c r="O141" s="255" t="str" cm="1">
        <f t="array" ref="O141">IFERROR(INDEX(IM!$X$2:$X$650, MATCH(1, (IM!$F$2:$F$650=A141) * (ISNUMBER(SEARCH($D$1, IM!$AC$2:$AC$650))), 0)), "")</f>
        <v/>
      </c>
      <c r="P141" s="191" t="str">
        <f>(TEXT(I141,"yyyymmdd"))&amp;$T$3&amp;A141&amp;$T$3&amp;B141&amp;$R$3</f>
        <v>-4844-三芝天涯店(定保)</v>
      </c>
      <c r="Q141" s="140"/>
      <c r="R141" s="140"/>
      <c r="S141" s="140"/>
      <c r="T141" s="140"/>
      <c r="U141" s="257">
        <f>IF(AND(W141&lt;&gt;"", X141&lt;&gt;""), 2, IF(OR(W141&lt;&gt;"", X141&lt;&gt;""), 1, 0))</f>
        <v>0</v>
      </c>
      <c r="V141" s="245" t="str">
        <f>IF(I141="", "未到店",
   IF(M141&lt;&gt;"EDC", "異常",
      IF(OR(AND(Y141="STAR", N141="STAR"), AND(Y141&lt;&gt;"STAR", N141="")), "已完工", "異常")
   )
)</f>
        <v>未到店</v>
      </c>
      <c r="X141" s="5"/>
      <c r="Y141" s="5" t="str">
        <f>IF(U141&gt;0,"STAR","")</f>
        <v/>
      </c>
    </row>
    <row r="142" spans="1:25" ht="15.75" customHeight="1">
      <c r="A142" s="179">
        <v>4538</v>
      </c>
      <c r="B142" s="180" t="str">
        <f>VLOOKUP(A142,'0919門市清單主檔'!B:C,2,FALSE)</f>
        <v>林口童樂店</v>
      </c>
      <c r="C142" s="181" t="str">
        <f>VLOOKUP($A142,'0919門市清單主檔'!B:V,20,FALSE)</f>
        <v>新北市</v>
      </c>
      <c r="D142" s="182" t="str">
        <f>VLOOKUP($A142,'0919門市清單主檔'!B:V,21,FALSE)</f>
        <v>林口區</v>
      </c>
      <c r="E142" s="183" t="str">
        <f>VLOOKUP(D142,區域表!A:B,2,FALSE)</f>
        <v>湯家瑋</v>
      </c>
      <c r="F142" s="184" t="str">
        <f>IFERROR(IF(VLOOKUP(A142,門市狀態!A:D,4,FALSE)=0,"",VLOOKUP(A142,門市狀態!A:D,4,FALSE)),"")</f>
        <v/>
      </c>
      <c r="G142" s="185" t="s">
        <v>1745</v>
      </c>
      <c r="H142" s="186" t="str">
        <f>IF(I142&gt;0,(TEXT(I142,"yyyymmdd")&amp;$T$3&amp;A142&amp;$T$3&amp;B142&amp;$R$3),"")</f>
        <v>-4538-林口童樂店(定保)</v>
      </c>
      <c r="I142" s="190" t="s">
        <v>1745</v>
      </c>
      <c r="J142" s="188" t="str" cm="1">
        <f t="array" ref="J142">IFERROR(INDEX(IM!$X$2:$X$650, MATCH(1, (IM!$F$2:$F$650=A142) * (ISNUMBER(SEARCH($C$1, IM!$AC$2:$AC$650))), 0)), "")</f>
        <v/>
      </c>
      <c r="K142" s="159">
        <f>COUNTIFS(IM!F:F,A142,IM!AD:AD,"O",IM!X:X,"&gt;="&amp;$A$1,IM!X:X,"&lt;="&amp;$B$1)</f>
        <v>0</v>
      </c>
      <c r="L142" s="227" t="str" cm="1">
        <f t="array" ref="L142">IF(K142&gt;0,IFERROR(HYPERLINK("#'IM'!AC"&amp;MATCH(1,(IM!$F$1:$F$7700=A142)*(ISNUMBER(SEARCH("PMQ2",IM!$AC$1:$AC$7700))),0),"檢核"),"未登錄"),"")</f>
        <v/>
      </c>
      <c r="M142" s="229" t="str" cm="1">
        <f t="array" ref="M142">IF(AND(SUMPRODUCT((IM!F2:F737=A142)*(ISNUMBER(SEARCH("EDC", IM!AC2:AC737))))&gt;0), "EDC", "")</f>
        <v/>
      </c>
      <c r="N142" s="263" t="str" cm="1">
        <f t="array" ref="N142">IF(AND(SUMPRODUCT((IM!F2:F737=A142)*(ISNUMBER(SEARCH("STAR", IM!AC2:AC737))))&gt;0), "STAR", "")</f>
        <v/>
      </c>
      <c r="O142" s="255" t="str" cm="1">
        <f t="array" ref="O142">IFERROR(INDEX(IM!$X$2:$X$650, MATCH(1, (IM!$F$2:$F$650=A142) * (ISNUMBER(SEARCH($D$1, IM!$AC$2:$AC$650))), 0)), "")</f>
        <v/>
      </c>
      <c r="P142" s="191" t="str">
        <f>(TEXT(I142,"yyyymmdd"))&amp;$T$3&amp;A142&amp;$T$3&amp;B142&amp;$R$3</f>
        <v>-4538-林口童樂店(定保)</v>
      </c>
      <c r="Q142" s="140"/>
      <c r="R142" s="140"/>
      <c r="S142" s="140"/>
      <c r="T142" s="140"/>
      <c r="U142" s="257">
        <f>IF(AND(W142&lt;&gt;"", X142&lt;&gt;""), 2, IF(OR(W142&lt;&gt;"", X142&lt;&gt;""), 1, 0))</f>
        <v>0</v>
      </c>
      <c r="V142" s="245" t="str">
        <f>IF(I142="", "未到店",
   IF(M142&lt;&gt;"EDC", "異常",
      IF(OR(AND(Y142="STAR", N142="STAR"), AND(Y142&lt;&gt;"STAR", N142="")), "已完工", "異常")
   )
)</f>
        <v>未到店</v>
      </c>
      <c r="X142" s="5"/>
      <c r="Y142" s="5" t="str">
        <f>IF(U142&gt;0,"STAR","")</f>
        <v/>
      </c>
    </row>
    <row r="143" spans="1:25" ht="15.75" customHeight="1">
      <c r="A143" s="179">
        <v>4514</v>
      </c>
      <c r="B143" s="180" t="str">
        <f>VLOOKUP(A143,'0919門市清單主檔'!B:C,2,FALSE)</f>
        <v>林口老師店</v>
      </c>
      <c r="C143" s="181" t="str">
        <f>VLOOKUP($A143,'0919門市清單主檔'!B:V,20,FALSE)</f>
        <v>新北市</v>
      </c>
      <c r="D143" s="182" t="str">
        <f>VLOOKUP($A143,'0919門市清單主檔'!B:V,21,FALSE)</f>
        <v>林口區</v>
      </c>
      <c r="E143" s="183" t="str">
        <f>VLOOKUP(D143,區域表!A:B,2,FALSE)</f>
        <v>湯家瑋</v>
      </c>
      <c r="F143" s="184" t="str">
        <f>IFERROR(IF(VLOOKUP(A143,門市狀態!A:D,4,FALSE)=0,"",VLOOKUP(A143,門市狀態!A:D,4,FALSE)),"")</f>
        <v/>
      </c>
      <c r="G143" s="185" t="s">
        <v>1745</v>
      </c>
      <c r="H143" s="186" t="str">
        <f>IF(I143&gt;0,(TEXT(I143,"yyyymmdd")&amp;$T$3&amp;A143&amp;$T$3&amp;B143&amp;$R$3),"")</f>
        <v>-4514-林口老師店(定保)</v>
      </c>
      <c r="I143" s="190" t="s">
        <v>1745</v>
      </c>
      <c r="J143" s="188" t="str" cm="1">
        <f t="array" ref="J143">IFERROR(INDEX(IM!$X$2:$X$650, MATCH(1, (IM!$F$2:$F$650=A143) * (ISNUMBER(SEARCH($C$1, IM!$AC$2:$AC$650))), 0)), "")</f>
        <v/>
      </c>
      <c r="K143" s="159">
        <f>COUNTIFS(IM!F:F,A143,IM!AD:AD,"O",IM!X:X,"&gt;="&amp;$A$1,IM!X:X,"&lt;="&amp;$B$1)</f>
        <v>0</v>
      </c>
      <c r="L143" s="227" t="str" cm="1">
        <f t="array" ref="L143">IF(K143&gt;0,IFERROR(HYPERLINK("#'IM'!AC"&amp;MATCH(1,(IM!$F$1:$F$7700=A143)*(ISNUMBER(SEARCH("PMQ2",IM!$AC$1:$AC$7700))),0),"檢核"),"未登錄"),"")</f>
        <v/>
      </c>
      <c r="M143" s="229" t="str" cm="1">
        <f t="array" ref="M143">IF(AND(SUMPRODUCT((IM!F2:F739=A143)*(ISNUMBER(SEARCH("EDC", IM!AC2:AC739))))&gt;0), "EDC", "")</f>
        <v/>
      </c>
      <c r="N143" s="263" t="str" cm="1">
        <f t="array" ref="N143">IF(AND(SUMPRODUCT((IM!F2:F739=A143)*(ISNUMBER(SEARCH("STAR", IM!AC2:AC739))))&gt;0), "STAR", "")</f>
        <v/>
      </c>
      <c r="O143" s="255" t="str" cm="1">
        <f t="array" ref="O143">IFERROR(INDEX(IM!$X$2:$X$650, MATCH(1, (IM!$F$2:$F$650=A143) * (ISNUMBER(SEARCH($D$1, IM!$AC$2:$AC$650))), 0)), "")</f>
        <v/>
      </c>
      <c r="P143" s="191" t="str">
        <f>(TEXT(I143,"yyyymmdd"))&amp;$T$3&amp;A143&amp;$T$3&amp;B143&amp;$R$3</f>
        <v>-4514-林口老師店(定保)</v>
      </c>
      <c r="Q143" s="140"/>
      <c r="R143" s="140"/>
      <c r="S143" s="140"/>
      <c r="T143" s="140"/>
      <c r="U143" s="257">
        <f>IF(AND(W143&lt;&gt;"", X143&lt;&gt;""), 2, IF(OR(W143&lt;&gt;"", X143&lt;&gt;""), 1, 0))</f>
        <v>0</v>
      </c>
      <c r="V143" s="245" t="str">
        <f>IF(I143="", "未到店",
   IF(M143&lt;&gt;"EDC", "異常",
      IF(OR(AND(Y143="STAR", N143="STAR"), AND(Y143&lt;&gt;"STAR", N143="")), "已完工", "異常")
   )
)</f>
        <v>未到店</v>
      </c>
      <c r="X143" s="5"/>
      <c r="Y143" s="5" t="str">
        <f>IF(U143&gt;0,"STAR","")</f>
        <v/>
      </c>
    </row>
    <row r="144" spans="1:25" ht="15.75" customHeight="1">
      <c r="A144" s="179">
        <v>2109</v>
      </c>
      <c r="B144" s="180" t="str">
        <f>VLOOKUP(A144,'0919門市清單主檔'!B:C,2,FALSE)</f>
        <v>北縣瓊林南店</v>
      </c>
      <c r="C144" s="181" t="str">
        <f>VLOOKUP($A144,'0919門市清單主檔'!B:V,20,FALSE)</f>
        <v>新北市</v>
      </c>
      <c r="D144" s="182" t="str">
        <f>VLOOKUP($A144,'0919門市清單主檔'!B:V,21,FALSE)</f>
        <v>新莊區</v>
      </c>
      <c r="E144" s="183" t="str">
        <f>VLOOKUP(D144,區域表!A:B,2,FALSE)</f>
        <v>湯家瑋</v>
      </c>
      <c r="F144" s="184" t="str">
        <f>IFERROR(IF(VLOOKUP(A144,門市狀態!A:D,4,FALSE)=0,"",VLOOKUP(A144,門市狀態!A:D,4,FALSE)),"")</f>
        <v/>
      </c>
      <c r="G144" s="185" t="s">
        <v>1745</v>
      </c>
      <c r="H144" s="186" t="str">
        <f>IF(I144&gt;0,(TEXT(I144,"yyyymmdd")&amp;$T$3&amp;A144&amp;$T$3&amp;B144&amp;$R$3),"")</f>
        <v>-2109-北縣瓊林南店(定保)</v>
      </c>
      <c r="I144" s="190" t="s">
        <v>1745</v>
      </c>
      <c r="J144" s="188" t="str" cm="1">
        <f t="array" ref="J144">IFERROR(INDEX(IM!$X$2:$X$650, MATCH(1, (IM!$F$2:$F$650=A144) * (ISNUMBER(SEARCH($C$1, IM!$AC$2:$AC$650))), 0)), "")</f>
        <v/>
      </c>
      <c r="K144" s="159">
        <f>COUNTIFS(IM!F:F,A144,IM!AD:AD,"O",IM!X:X,"&gt;="&amp;$A$1,IM!X:X,"&lt;="&amp;$B$1)</f>
        <v>0</v>
      </c>
      <c r="L144" s="227" t="str" cm="1">
        <f t="array" ref="L144">IF(K144&gt;0,IFERROR(HYPERLINK("#'IM'!AC"&amp;MATCH(1,(IM!$F$1:$F$7700=A144)*(ISNUMBER(SEARCH("PMQ2",IM!$AC$1:$AC$7700))),0),"檢核"),"未登錄"),"")</f>
        <v/>
      </c>
      <c r="M144" s="229" t="str" cm="1">
        <f t="array" ref="M144">IF(AND(SUMPRODUCT((IM!F2:F742=A144)*(ISNUMBER(SEARCH("EDC", IM!AC2:AC742))))&gt;0), "EDC", "")</f>
        <v/>
      </c>
      <c r="N144" s="263" t="str" cm="1">
        <f t="array" ref="N144">IF(AND(SUMPRODUCT((IM!F2:F742=A144)*(ISNUMBER(SEARCH("STAR", IM!AC2:AC742))))&gt;0), "STAR", "")</f>
        <v/>
      </c>
      <c r="O144" s="255" t="str" cm="1">
        <f t="array" ref="O144">IFERROR(INDEX(IM!$X$2:$X$650, MATCH(1, (IM!$F$2:$F$650=A144) * (ISNUMBER(SEARCH($D$1, IM!$AC$2:$AC$650))), 0)), "")</f>
        <v/>
      </c>
      <c r="P144" s="191" t="str">
        <f>(TEXT(I144,"yyyymmdd"))&amp;$T$3&amp;A144&amp;$T$3&amp;B144&amp;$R$3</f>
        <v>-2109-北縣瓊林南店(定保)</v>
      </c>
      <c r="Q144" s="140"/>
      <c r="R144" s="140"/>
      <c r="S144" s="140"/>
      <c r="T144" s="140"/>
      <c r="U144" s="257">
        <f>IF(AND(W144&lt;&gt;"", X144&lt;&gt;""), 2, IF(OR(W144&lt;&gt;"", X144&lt;&gt;""), 1, 0))</f>
        <v>2</v>
      </c>
      <c r="V144" s="245" t="str">
        <f>IF(I144="", "未到店",
   IF(M144&lt;&gt;"EDC", "異常",
      IF(OR(AND(Y144="STAR", N144="STAR"), AND(Y144&lt;&gt;"STAR", N144="")), "已完工", "異常")
   )
)</f>
        <v>未到店</v>
      </c>
      <c r="W144" s="3" t="s">
        <v>4264</v>
      </c>
      <c r="X144" s="5" t="s">
        <v>4265</v>
      </c>
      <c r="Y144" s="5" t="str">
        <f>IF(U144&gt;0,"STAR","")</f>
        <v>STAR</v>
      </c>
    </row>
    <row r="145" spans="1:25" ht="15.75" customHeight="1">
      <c r="A145" s="179" t="s">
        <v>22</v>
      </c>
      <c r="B145" s="180" t="str">
        <f>VLOOKUP(A145,'0919門市清單主檔'!B:C,2,FALSE)</f>
        <v>三重中興北</v>
      </c>
      <c r="C145" s="181" t="str">
        <f>VLOOKUP($A145,'0919門市清單主檔'!B:V,20,FALSE)</f>
        <v>新北市</v>
      </c>
      <c r="D145" s="182" t="str">
        <f>VLOOKUP($A145,'0919門市清單主檔'!B:V,21,FALSE)</f>
        <v>三重區</v>
      </c>
      <c r="E145" s="183" t="str">
        <f>VLOOKUP(D145,區域表!A:B,2,FALSE)</f>
        <v>吳宗鴻</v>
      </c>
      <c r="F145" s="184" t="str">
        <f>IFERROR(IF(VLOOKUP(A145,門市狀態!A:D,4,FALSE)=0,"",VLOOKUP(A145,門市狀態!A:D,4,FALSE)),"")</f>
        <v/>
      </c>
      <c r="G145" s="185" t="s">
        <v>1745</v>
      </c>
      <c r="H145" s="186" t="str">
        <f>IF(I145&gt;0,(TEXT(I145,"yyyymmdd")&amp;$T$3&amp;A145&amp;$T$3&amp;B145&amp;$R$3),"")</f>
        <v>-D087-三重中興北(定保)</v>
      </c>
      <c r="I145" s="190" t="s">
        <v>1745</v>
      </c>
      <c r="J145" s="188" t="str" cm="1">
        <f t="array" ref="J145">IFERROR(INDEX(IM!$X$2:$X$650, MATCH(1, (IM!$F$2:$F$650=A145) * (ISNUMBER(SEARCH($C$1, IM!$AC$2:$AC$650))), 0)), "")</f>
        <v/>
      </c>
      <c r="K145" s="159">
        <f>COUNTIFS(IM!F:F,A145,IM!AD:AD,"O",IM!X:X,"&gt;="&amp;$A$1,IM!X:X,"&lt;="&amp;$B$1)</f>
        <v>0</v>
      </c>
      <c r="L145" s="227" t="str" cm="1">
        <f t="array" ref="L145">IF(K145&gt;0,IFERROR(HYPERLINK("#'IM'!AC"&amp;MATCH(1,(IM!$F$1:$F$7700=A145)*(ISNUMBER(SEARCH("PMQ2",IM!$AC$1:$AC$7700))),0),"檢核"),"未登錄"),"")</f>
        <v/>
      </c>
      <c r="M145" s="229" t="str" cm="1">
        <f t="array" ref="M145">IF(AND(SUMPRODUCT((IM!F2:F743=A145)*(ISNUMBER(SEARCH("EDC", IM!AC2:AC743))))&gt;0), "EDC", "")</f>
        <v/>
      </c>
      <c r="N145" s="263" t="str" cm="1">
        <f t="array" ref="N145">IF(AND(SUMPRODUCT((IM!F2:F743=A145)*(ISNUMBER(SEARCH("STAR", IM!AC2:AC743))))&gt;0), "STAR", "")</f>
        <v/>
      </c>
      <c r="O145" s="255" t="str" cm="1">
        <f t="array" ref="O145">IFERROR(INDEX(IM!$X$2:$X$650, MATCH(1, (IM!$F$2:$F$650=A145) * (ISNUMBER(SEARCH($D$1, IM!$AC$2:$AC$650))), 0)), "")</f>
        <v/>
      </c>
      <c r="P145" s="191" t="str">
        <f>(TEXT(I145,"yyyymmdd"))&amp;$T$3&amp;A145&amp;$T$3&amp;B145&amp;$R$3</f>
        <v>-D087-三重中興北(定保)</v>
      </c>
      <c r="Q145" s="140"/>
      <c r="R145" s="140"/>
      <c r="S145" s="140"/>
      <c r="T145" s="140"/>
      <c r="U145" s="257">
        <f>IF(AND(W145&lt;&gt;"", X145&lt;&gt;""), 2, IF(OR(W145&lt;&gt;"", X145&lt;&gt;""), 1, 0))</f>
        <v>1</v>
      </c>
      <c r="V145" s="245" t="str">
        <f>IF(I145="", "未到店",
   IF(M145&lt;&gt;"EDC", "異常",
      IF(OR(AND(Y145="STAR", N145="STAR"), AND(Y145&lt;&gt;"STAR", N145="")), "已完工", "異常")
   )
)</f>
        <v>未到店</v>
      </c>
      <c r="X145" s="5" t="s">
        <v>4266</v>
      </c>
      <c r="Y145" s="5" t="str">
        <f>IF(U145&gt;0,"STAR","")</f>
        <v>STAR</v>
      </c>
    </row>
    <row r="146" spans="1:25" ht="15.75" customHeight="1">
      <c r="A146" s="179">
        <v>4208</v>
      </c>
      <c r="B146" s="180" t="str">
        <f>VLOOKUP(A146,'0919門市清單主檔'!B:C,2,FALSE)</f>
        <v>新莊瓊泰店</v>
      </c>
      <c r="C146" s="181" t="str">
        <f>VLOOKUP($A146,'0919門市清單主檔'!B:V,20,FALSE)</f>
        <v>新北市</v>
      </c>
      <c r="D146" s="182" t="str">
        <f>VLOOKUP($A146,'0919門市清單主檔'!B:V,21,FALSE)</f>
        <v>新莊區</v>
      </c>
      <c r="E146" s="183" t="str">
        <f>VLOOKUP(D146,區域表!A:B,2,FALSE)</f>
        <v>湯家瑋</v>
      </c>
      <c r="F146" s="184" t="str">
        <f>IFERROR(IF(VLOOKUP(A146,門市狀態!A:D,4,FALSE)=0,"",VLOOKUP(A146,門市狀態!A:D,4,FALSE)),"")</f>
        <v/>
      </c>
      <c r="G146" s="185" t="s">
        <v>1745</v>
      </c>
      <c r="H146" s="186" t="str">
        <f>IF(I146&gt;0,(TEXT(I146,"yyyymmdd")&amp;$T$3&amp;A146&amp;$T$3&amp;B146&amp;$R$3),"")</f>
        <v>-4208-新莊瓊泰店(定保)</v>
      </c>
      <c r="I146" s="190" t="s">
        <v>1745</v>
      </c>
      <c r="J146" s="188" t="str" cm="1">
        <f t="array" ref="J146">IFERROR(INDEX(IM!$X$2:$X$650, MATCH(1, (IM!$F$2:$F$650=A146) * (ISNUMBER(SEARCH($C$1, IM!$AC$2:$AC$650))), 0)), "")</f>
        <v/>
      </c>
      <c r="K146" s="159">
        <f>COUNTIFS(IM!F:F,A146,IM!AD:AD,"O",IM!X:X,"&gt;="&amp;$A$1,IM!X:X,"&lt;="&amp;$B$1)</f>
        <v>0</v>
      </c>
      <c r="L146" s="227" t="str" cm="1">
        <f t="array" ref="L146">IF(K146&gt;0,IFERROR(HYPERLINK("#'IM'!AC"&amp;MATCH(1,(IM!$F$1:$F$7700=A146)*(ISNUMBER(SEARCH("PMQ2",IM!$AC$1:$AC$7700))),0),"檢核"),"未登錄"),"")</f>
        <v/>
      </c>
      <c r="M146" s="229" t="str" cm="1">
        <f t="array" ref="M146">IF(AND(SUMPRODUCT((IM!F2:F744=A146)*(ISNUMBER(SEARCH("EDC", IM!AC2:AC744))))&gt;0), "EDC", "")</f>
        <v/>
      </c>
      <c r="N146" s="263" t="str" cm="1">
        <f t="array" ref="N146">IF(AND(SUMPRODUCT((IM!F2:F744=A146)*(ISNUMBER(SEARCH("STAR", IM!AC2:AC744))))&gt;0), "STAR", "")</f>
        <v/>
      </c>
      <c r="O146" s="255" t="str" cm="1">
        <f t="array" ref="O146">IFERROR(INDEX(IM!$X$2:$X$650, MATCH(1, (IM!$F$2:$F$650=A146) * (ISNUMBER(SEARCH($D$1, IM!$AC$2:$AC$650))), 0)), "")</f>
        <v/>
      </c>
      <c r="P146" s="191" t="str">
        <f>(TEXT(I146,"yyyymmdd"))&amp;$T$3&amp;A146&amp;$T$3&amp;B146&amp;$R$3</f>
        <v>-4208-新莊瓊泰店(定保)</v>
      </c>
      <c r="Q146" s="140"/>
      <c r="R146" s="140"/>
      <c r="S146" s="140"/>
      <c r="T146" s="140"/>
      <c r="U146" s="257">
        <f>IF(AND(W146&lt;&gt;"", X146&lt;&gt;""), 2, IF(OR(W146&lt;&gt;"", X146&lt;&gt;""), 1, 0))</f>
        <v>0</v>
      </c>
      <c r="V146" s="245" t="str">
        <f>IF(I146="", "未到店",
   IF(M146&lt;&gt;"EDC", "異常",
      IF(OR(AND(Y146="STAR", N146="STAR"), AND(Y146&lt;&gt;"STAR", N146="")), "已完工", "異常")
   )
)</f>
        <v>未到店</v>
      </c>
      <c r="X146" s="5"/>
      <c r="Y146" s="5" t="str">
        <f>IF(U146&gt;0,"STAR","")</f>
        <v/>
      </c>
    </row>
    <row r="147" spans="1:25" ht="15.75" customHeight="1">
      <c r="A147" s="179" t="s">
        <v>23</v>
      </c>
      <c r="B147" s="180" t="str">
        <f>VLOOKUP(A147,'0919門市清單主檔'!B:C,2,FALSE)</f>
        <v>三重中興北二</v>
      </c>
      <c r="C147" s="181" t="str">
        <f>VLOOKUP($A147,'0919門市清單主檔'!B:V,20,FALSE)</f>
        <v>新北市</v>
      </c>
      <c r="D147" s="182" t="str">
        <f>VLOOKUP($A147,'0919門市清單主檔'!B:V,21,FALSE)</f>
        <v>三重區</v>
      </c>
      <c r="E147" s="183" t="str">
        <f>VLOOKUP(D147,區域表!A:B,2,FALSE)</f>
        <v>吳宗鴻</v>
      </c>
      <c r="F147" s="184" t="str">
        <f>IFERROR(IF(VLOOKUP(A147,門市狀態!A:D,4,FALSE)=0,"",VLOOKUP(A147,門市狀態!A:D,4,FALSE)),"")</f>
        <v/>
      </c>
      <c r="G147" s="185" t="s">
        <v>1745</v>
      </c>
      <c r="H147" s="186" t="str">
        <f>IF(I147&gt;0,(TEXT(I147,"yyyymmdd")&amp;$T$3&amp;A147&amp;$T$3&amp;B147&amp;$R$3),"")</f>
        <v>-D138-三重中興北二(定保)</v>
      </c>
      <c r="I147" s="190" t="s">
        <v>1745</v>
      </c>
      <c r="J147" s="188" t="str" cm="1">
        <f t="array" ref="J147">IFERROR(INDEX(IM!$X$2:$X$650, MATCH(1, (IM!$F$2:$F$650=A147) * (ISNUMBER(SEARCH($C$1, IM!$AC$2:$AC$650))), 0)), "")</f>
        <v/>
      </c>
      <c r="K147" s="159">
        <f>COUNTIFS(IM!F:F,A147,IM!AD:AD,"O",IM!X:X,"&gt;="&amp;$A$1,IM!X:X,"&lt;="&amp;$B$1)</f>
        <v>0</v>
      </c>
      <c r="L147" s="227" t="str" cm="1">
        <f t="array" ref="L147">IF(K147&gt;0,IFERROR(HYPERLINK("#'IM'!AC"&amp;MATCH(1,(IM!$F$1:$F$7700=A147)*(ISNUMBER(SEARCH("PMQ2",IM!$AC$1:$AC$7700))),0),"檢核"),"未登錄"),"")</f>
        <v/>
      </c>
      <c r="M147" s="229" t="str" cm="1">
        <f t="array" ref="M147">IF(AND(SUMPRODUCT((IM!F2:F745=A147)*(ISNUMBER(SEARCH("EDC", IM!AC2:AC745))))&gt;0), "EDC", "")</f>
        <v/>
      </c>
      <c r="N147" s="263" t="str" cm="1">
        <f t="array" ref="N147">IF(AND(SUMPRODUCT((IM!F2:F745=A147)*(ISNUMBER(SEARCH("STAR", IM!AC2:AC745))))&gt;0), "STAR", "")</f>
        <v/>
      </c>
      <c r="O147" s="255" t="str" cm="1">
        <f t="array" ref="O147">IFERROR(INDEX(IM!$X$2:$X$650, MATCH(1, (IM!$F$2:$F$650=A147) * (ISNUMBER(SEARCH($D$1, IM!$AC$2:$AC$650))), 0)), "")</f>
        <v/>
      </c>
      <c r="P147" s="191" t="str">
        <f>(TEXT(I147,"yyyymmdd"))&amp;$T$3&amp;A147&amp;$T$3&amp;B147&amp;$R$3</f>
        <v>-D138-三重中興北二(定保)</v>
      </c>
      <c r="Q147" s="140"/>
      <c r="R147" s="140"/>
      <c r="S147" s="140"/>
      <c r="T147" s="140"/>
      <c r="U147" s="257">
        <f>IF(AND(W147&lt;&gt;"", X147&lt;&gt;""), 2, IF(OR(W147&lt;&gt;"", X147&lt;&gt;""), 1, 0))</f>
        <v>2</v>
      </c>
      <c r="V147" s="245" t="str">
        <f>IF(I147="", "未到店",
   IF(M147&lt;&gt;"EDC", "異常",
      IF(OR(AND(Y147="STAR", N147="STAR"), AND(Y147&lt;&gt;"STAR", N147="")), "已完工", "異常")
   )
)</f>
        <v>未到店</v>
      </c>
      <c r="W147" s="3" t="s">
        <v>4267</v>
      </c>
      <c r="X147" s="5" t="s">
        <v>4268</v>
      </c>
      <c r="Y147" s="5" t="str">
        <f>IF(U147&gt;0,"STAR","")</f>
        <v>STAR</v>
      </c>
    </row>
    <row r="148" spans="1:25" ht="15.75" customHeight="1">
      <c r="A148" s="179">
        <v>2743</v>
      </c>
      <c r="B148" s="180" t="str">
        <f>VLOOKUP(A148,'0919門市清單主檔'!B:C,2,FALSE)</f>
        <v>新莊豐年店</v>
      </c>
      <c r="C148" s="181" t="str">
        <f>VLOOKUP($A148,'0919門市清單主檔'!B:V,20,FALSE)</f>
        <v>新北市</v>
      </c>
      <c r="D148" s="182" t="str">
        <f>VLOOKUP($A148,'0919門市清單主檔'!B:V,21,FALSE)</f>
        <v>新莊區</v>
      </c>
      <c r="E148" s="183" t="str">
        <f>VLOOKUP(D148,區域表!A:B,2,FALSE)</f>
        <v>湯家瑋</v>
      </c>
      <c r="F148" s="184" t="str">
        <f>IFERROR(IF(VLOOKUP(A148,門市狀態!A:D,4,FALSE)=0,"",VLOOKUP(A148,門市狀態!A:D,4,FALSE)),"")</f>
        <v/>
      </c>
      <c r="G148" s="185" t="s">
        <v>1745</v>
      </c>
      <c r="H148" s="186" t="str">
        <f>IF(I148&gt;0,(TEXT(I148,"yyyymmdd")&amp;$T$3&amp;A148&amp;$T$3&amp;B148&amp;$R$3),"")</f>
        <v>-2743-新莊豐年店(定保)</v>
      </c>
      <c r="I148" s="190" t="s">
        <v>1745</v>
      </c>
      <c r="J148" s="188" t="str" cm="1">
        <f t="array" ref="J148">IFERROR(INDEX(IM!$X$2:$X$650, MATCH(1, (IM!$F$2:$F$650=A148) * (ISNUMBER(SEARCH($C$1, IM!$AC$2:$AC$650))), 0)), "")</f>
        <v/>
      </c>
      <c r="K148" s="159">
        <f>COUNTIFS(IM!F:F,A148,IM!AD:AD,"O",IM!X:X,"&gt;="&amp;$A$1,IM!X:X,"&lt;="&amp;$B$1)</f>
        <v>0</v>
      </c>
      <c r="L148" s="227" t="str" cm="1">
        <f t="array" ref="L148">IF(K148&gt;0,IFERROR(HYPERLINK("#'IM'!AC"&amp;MATCH(1,(IM!$F$1:$F$7700=A148)*(ISNUMBER(SEARCH("PMQ2",IM!$AC$1:$AC$7700))),0),"檢核"),"未登錄"),"")</f>
        <v/>
      </c>
      <c r="M148" s="229" t="str" cm="1">
        <f t="array" ref="M148">IF(AND(SUMPRODUCT((IM!F2:F746=A148)*(ISNUMBER(SEARCH("EDC", IM!AC2:AC746))))&gt;0), "EDC", "")</f>
        <v/>
      </c>
      <c r="N148" s="263" t="str" cm="1">
        <f t="array" ref="N148">IF(AND(SUMPRODUCT((IM!F2:F746=A148)*(ISNUMBER(SEARCH("STAR", IM!AC2:AC746))))&gt;0), "STAR", "")</f>
        <v/>
      </c>
      <c r="O148" s="255" t="str" cm="1">
        <f t="array" ref="O148">IFERROR(INDEX(IM!$X$2:$X$650, MATCH(1, (IM!$F$2:$F$650=A148) * (ISNUMBER(SEARCH($D$1, IM!$AC$2:$AC$650))), 0)), "")</f>
        <v/>
      </c>
      <c r="P148" s="191" t="str">
        <f>(TEXT(I148,"yyyymmdd"))&amp;$T$3&amp;A148&amp;$T$3&amp;B148&amp;$R$3</f>
        <v>-2743-新莊豐年店(定保)</v>
      </c>
      <c r="Q148" s="140"/>
      <c r="R148" s="140"/>
      <c r="S148" s="140"/>
      <c r="T148" s="140"/>
      <c r="U148" s="257">
        <f>IF(AND(W148&lt;&gt;"", X148&lt;&gt;""), 2, IF(OR(W148&lt;&gt;"", X148&lt;&gt;""), 1, 0))</f>
        <v>1</v>
      </c>
      <c r="V148" s="245" t="str">
        <f>IF(I148="", "未到店",
   IF(M148&lt;&gt;"EDC", "異常",
      IF(OR(AND(Y148="STAR", N148="STAR"), AND(Y148&lt;&gt;"STAR", N148="")), "已完工", "異常")
   )
)</f>
        <v>未到店</v>
      </c>
      <c r="X148" s="5" t="s">
        <v>4269</v>
      </c>
      <c r="Y148" s="5" t="str">
        <f>IF(U148&gt;0,"STAR","")</f>
        <v>STAR</v>
      </c>
    </row>
    <row r="149" spans="1:25" ht="15.75" customHeight="1">
      <c r="A149" s="179">
        <v>3785</v>
      </c>
      <c r="B149" s="180" t="str">
        <f>VLOOKUP(A149,'0919門市清單主檔'!B:C,2,FALSE)</f>
        <v>北縣莊榮店</v>
      </c>
      <c r="C149" s="181" t="str">
        <f>VLOOKUP($A149,'0919門市清單主檔'!B:V,20,FALSE)</f>
        <v>新北市</v>
      </c>
      <c r="D149" s="182" t="str">
        <f>VLOOKUP($A149,'0919門市清單主檔'!B:V,21,FALSE)</f>
        <v>新莊區</v>
      </c>
      <c r="E149" s="183" t="str">
        <f>VLOOKUP(D149,區域表!A:B,2,FALSE)</f>
        <v>湯家瑋</v>
      </c>
      <c r="F149" s="184" t="str">
        <f>IFERROR(IF(VLOOKUP(A149,門市狀態!A:D,4,FALSE)=0,"",VLOOKUP(A149,門市狀態!A:D,4,FALSE)),"")</f>
        <v/>
      </c>
      <c r="G149" s="185" t="s">
        <v>1745</v>
      </c>
      <c r="H149" s="186" t="str">
        <f>IF(I149&gt;0,(TEXT(I149,"yyyymmdd")&amp;$T$3&amp;A149&amp;$T$3&amp;B149&amp;$R$3),"")</f>
        <v>-3785-北縣莊榮店(定保)</v>
      </c>
      <c r="I149" s="190" t="s">
        <v>1745</v>
      </c>
      <c r="J149" s="188" t="str" cm="1">
        <f t="array" ref="J149">IFERROR(INDEX(IM!$X$2:$X$650, MATCH(1, (IM!$F$2:$F$650=A149) * (ISNUMBER(SEARCH($C$1, IM!$AC$2:$AC$650))), 0)), "")</f>
        <v/>
      </c>
      <c r="K149" s="159">
        <f>COUNTIFS(IM!F:F,A149,IM!AD:AD,"O",IM!X:X,"&gt;="&amp;$A$1,IM!X:X,"&lt;="&amp;$B$1)</f>
        <v>0</v>
      </c>
      <c r="L149" s="227" t="str" cm="1">
        <f t="array" ref="L149">IF(K149&gt;0,IFERROR(HYPERLINK("#'IM'!AC"&amp;MATCH(1,(IM!$F$1:$F$7700=A149)*(ISNUMBER(SEARCH("PMQ2",IM!$AC$1:$AC$7700))),0),"檢核"),"未登錄"),"")</f>
        <v/>
      </c>
      <c r="M149" s="229" t="str" cm="1">
        <f t="array" ref="M149">IF(AND(SUMPRODUCT((IM!F2:F747=A149)*(ISNUMBER(SEARCH("EDC", IM!AC2:AC747))))&gt;0), "EDC", "")</f>
        <v/>
      </c>
      <c r="N149" s="263" t="str" cm="1">
        <f t="array" ref="N149">IF(AND(SUMPRODUCT((IM!F2:F747=A149)*(ISNUMBER(SEARCH("STAR", IM!AC2:AC747))))&gt;0), "STAR", "")</f>
        <v/>
      </c>
      <c r="O149" s="255" t="str" cm="1">
        <f t="array" ref="O149">IFERROR(INDEX(IM!$X$2:$X$650, MATCH(1, (IM!$F$2:$F$650=A149) * (ISNUMBER(SEARCH($D$1, IM!$AC$2:$AC$650))), 0)), "")</f>
        <v/>
      </c>
      <c r="P149" s="191" t="str">
        <f>(TEXT(I149,"yyyymmdd"))&amp;$T$3&amp;A149&amp;$T$3&amp;B149&amp;$R$3</f>
        <v>-3785-北縣莊榮店(定保)</v>
      </c>
      <c r="Q149" s="140"/>
      <c r="R149" s="140"/>
      <c r="S149" s="140"/>
      <c r="T149" s="140"/>
      <c r="U149" s="257">
        <f>IF(AND(W149&lt;&gt;"", X149&lt;&gt;""), 2, IF(OR(W149&lt;&gt;"", X149&lt;&gt;""), 1, 0))</f>
        <v>0</v>
      </c>
      <c r="V149" s="245" t="str">
        <f>IF(I149="", "未到店",
   IF(M149&lt;&gt;"EDC", "異常",
      IF(OR(AND(Y149="STAR", N149="STAR"), AND(Y149&lt;&gt;"STAR", N149="")), "已完工", "異常")
   )
)</f>
        <v>未到店</v>
      </c>
      <c r="X149" s="5"/>
      <c r="Y149" s="5" t="str">
        <f>IF(U149&gt;0,"STAR","")</f>
        <v/>
      </c>
    </row>
    <row r="150" spans="1:25" ht="15.75" customHeight="1">
      <c r="A150" s="179">
        <v>4698</v>
      </c>
      <c r="B150" s="180" t="str">
        <f>VLOOKUP(A150,'0919門市清單主檔'!B:C,2,FALSE)</f>
        <v>三重頂崁店</v>
      </c>
      <c r="C150" s="181" t="str">
        <f>VLOOKUP($A150,'0919門市清單主檔'!B:V,20,FALSE)</f>
        <v>新北市</v>
      </c>
      <c r="D150" s="182" t="str">
        <f>VLOOKUP($A150,'0919門市清單主檔'!B:V,21,FALSE)</f>
        <v>三重區</v>
      </c>
      <c r="E150" s="183" t="str">
        <f>VLOOKUP(D150,區域表!A:B,2,FALSE)</f>
        <v>吳宗鴻</v>
      </c>
      <c r="F150" s="184" t="str">
        <f>IFERROR(IF(VLOOKUP(A150,門市狀態!A:D,4,FALSE)=0,"",VLOOKUP(A150,門市狀態!A:D,4,FALSE)),"")</f>
        <v/>
      </c>
      <c r="G150" s="185" t="s">
        <v>1745</v>
      </c>
      <c r="H150" s="186" t="str">
        <f>IF(I150&gt;0,(TEXT(I150,"yyyymmdd")&amp;$T$3&amp;A150&amp;$T$3&amp;B150&amp;$R$3),"")</f>
        <v>-4698-三重頂崁店(定保)</v>
      </c>
      <c r="I150" s="190" t="s">
        <v>1745</v>
      </c>
      <c r="J150" s="188" t="str" cm="1">
        <f t="array" ref="J150">IFERROR(INDEX(IM!$X$2:$X$650, MATCH(1, (IM!$F$2:$F$650=A150) * (ISNUMBER(SEARCH($C$1, IM!$AC$2:$AC$650))), 0)), "")</f>
        <v/>
      </c>
      <c r="K150" s="159">
        <f>COUNTIFS(IM!F:F,A150,IM!AD:AD,"O",IM!X:X,"&gt;="&amp;$A$1,IM!X:X,"&lt;="&amp;$B$1)</f>
        <v>0</v>
      </c>
      <c r="L150" s="227" t="str" cm="1">
        <f t="array" ref="L150">IF(K150&gt;0,IFERROR(HYPERLINK("#'IM'!AC"&amp;MATCH(1,(IM!$F$1:$F$7700=A150)*(ISNUMBER(SEARCH("PMQ2",IM!$AC$1:$AC$7700))),0),"檢核"),"未登錄"),"")</f>
        <v/>
      </c>
      <c r="M150" s="229" t="str" cm="1">
        <f t="array" ref="M150">IF(AND(SUMPRODUCT((IM!F2:F748=A150)*(ISNUMBER(SEARCH("EDC", IM!AC2:AC748))))&gt;0), "EDC", "")</f>
        <v/>
      </c>
      <c r="N150" s="263" t="str" cm="1">
        <f t="array" ref="N150">IF(AND(SUMPRODUCT((IM!F2:F748=A150)*(ISNUMBER(SEARCH("STAR", IM!AC2:AC748))))&gt;0), "STAR", "")</f>
        <v/>
      </c>
      <c r="O150" s="255" t="str" cm="1">
        <f t="array" ref="O150">IFERROR(INDEX(IM!$X$2:$X$650, MATCH(1, (IM!$F$2:$F$650=A150) * (ISNUMBER(SEARCH($D$1, IM!$AC$2:$AC$650))), 0)), "")</f>
        <v/>
      </c>
      <c r="P150" s="191" t="str">
        <f>(TEXT(I150,"yyyymmdd"))&amp;$T$3&amp;A150&amp;$T$3&amp;B150&amp;$R$3</f>
        <v>-4698-三重頂崁店(定保)</v>
      </c>
      <c r="Q150" s="140"/>
      <c r="R150" s="140"/>
      <c r="S150" s="140"/>
      <c r="T150" s="140"/>
      <c r="U150" s="257">
        <f>IF(AND(W150&lt;&gt;"", X150&lt;&gt;""), 2, IF(OR(W150&lt;&gt;"", X150&lt;&gt;""), 1, 0))</f>
        <v>2</v>
      </c>
      <c r="V150" s="245" t="str">
        <f>IF(I150="", "未到店",
   IF(M150&lt;&gt;"EDC", "異常",
      IF(OR(AND(Y150="STAR", N150="STAR"), AND(Y150&lt;&gt;"STAR", N150="")), "已完工", "異常")
   )
)</f>
        <v>未到店</v>
      </c>
      <c r="W150" s="3" t="s">
        <v>4270</v>
      </c>
      <c r="X150" s="5" t="s">
        <v>4271</v>
      </c>
      <c r="Y150" s="5" t="str">
        <f>IF(U150&gt;0,"STAR","")</f>
        <v>STAR</v>
      </c>
    </row>
    <row r="151" spans="1:25" ht="15.75" customHeight="1">
      <c r="A151" s="179">
        <v>3183</v>
      </c>
      <c r="B151" s="180" t="str">
        <f>VLOOKUP(A151,'0919門市清單主檔'!B:C,2,FALSE)</f>
        <v>北縣板好店</v>
      </c>
      <c r="C151" s="181" t="str">
        <f>VLOOKUP($A151,'0919門市清單主檔'!B:V,20,FALSE)</f>
        <v>新北市</v>
      </c>
      <c r="D151" s="182" t="str">
        <f>VLOOKUP($A151,'0919門市清單主檔'!B:V,21,FALSE)</f>
        <v>板橋區</v>
      </c>
      <c r="E151" s="183" t="str">
        <f>VLOOKUP(D151,區域表!A:B,2,FALSE)</f>
        <v>狄澤洋</v>
      </c>
      <c r="F151" s="184" t="str">
        <f>IFERROR(IF(VLOOKUP(A151,門市狀態!A:D,4,FALSE)=0,"",VLOOKUP(A151,門市狀態!A:D,4,FALSE)),"")</f>
        <v/>
      </c>
      <c r="G151" s="185" t="s">
        <v>1745</v>
      </c>
      <c r="H151" s="186" t="str">
        <f>IF(I151&gt;0,(TEXT(I151,"yyyymmdd")&amp;$T$3&amp;A151&amp;$T$3&amp;B151&amp;$R$3),"")</f>
        <v>-3183-北縣板好店(定保)</v>
      </c>
      <c r="I151" s="190" t="s">
        <v>1745</v>
      </c>
      <c r="J151" s="188" t="str" cm="1">
        <f t="array" ref="J151">IFERROR(INDEX(IM!$X$2:$X$650, MATCH(1, (IM!$F$2:$F$650=A151) * (ISNUMBER(SEARCH($C$1, IM!$AC$2:$AC$650))), 0)), "")</f>
        <v/>
      </c>
      <c r="K151" s="159">
        <f>COUNTIFS(IM!F:F,A151,IM!AD:AD,"O",IM!X:X,"&gt;="&amp;$A$1,IM!X:X,"&lt;="&amp;$B$1)</f>
        <v>0</v>
      </c>
      <c r="L151" s="227" t="str" cm="1">
        <f t="array" ref="L151">IF(K151&gt;0,IFERROR(HYPERLINK("#'IM'!AC"&amp;MATCH(1,(IM!$F$1:$F$7700=A151)*(ISNUMBER(SEARCH("PMQ2",IM!$AC$1:$AC$7700))),0),"檢核"),"未登錄"),"")</f>
        <v/>
      </c>
      <c r="M151" s="229" t="str" cm="1">
        <f t="array" ref="M151">IF(AND(SUMPRODUCT((IM!F2:F749=A151)*(ISNUMBER(SEARCH("EDC", IM!AC2:AC749))))&gt;0), "EDC", "")</f>
        <v/>
      </c>
      <c r="N151" s="263" t="str" cm="1">
        <f t="array" ref="N151">IF(AND(SUMPRODUCT((IM!F2:F749=A151)*(ISNUMBER(SEARCH("STAR", IM!AC2:AC749))))&gt;0), "STAR", "")</f>
        <v/>
      </c>
      <c r="O151" s="255" t="str" cm="1">
        <f t="array" ref="O151">IFERROR(INDEX(IM!$X$2:$X$650, MATCH(1, (IM!$F$2:$F$650=A151) * (ISNUMBER(SEARCH($D$1, IM!$AC$2:$AC$650))), 0)), "")</f>
        <v/>
      </c>
      <c r="P151" s="191" t="str">
        <f>(TEXT(I151,"yyyymmdd"))&amp;$T$3&amp;A151&amp;$T$3&amp;B151&amp;$R$3</f>
        <v>-3183-北縣板好店(定保)</v>
      </c>
      <c r="Q151" s="140"/>
      <c r="R151" s="140"/>
      <c r="S151" s="140"/>
      <c r="T151" s="140"/>
      <c r="U151" s="257">
        <f>IF(AND(W151&lt;&gt;"", X151&lt;&gt;""), 2, IF(OR(W151&lt;&gt;"", X151&lt;&gt;""), 1, 0))</f>
        <v>2</v>
      </c>
      <c r="V151" s="245" t="str">
        <f>IF(I151="", "未到店",
   IF(M151&lt;&gt;"EDC", "異常",
      IF(OR(AND(Y151="STAR", N151="STAR"), AND(Y151&lt;&gt;"STAR", N151="")), "已完工", "異常")
   )
)</f>
        <v>未到店</v>
      </c>
      <c r="W151" s="3" t="s">
        <v>4272</v>
      </c>
      <c r="X151" s="5" t="s">
        <v>4273</v>
      </c>
      <c r="Y151" s="5" t="str">
        <f>IF(U151&gt;0,"STAR","")</f>
        <v>STAR</v>
      </c>
    </row>
    <row r="152" spans="1:25" ht="15.75" customHeight="1">
      <c r="A152" s="179">
        <v>4167</v>
      </c>
      <c r="B152" s="180" t="str">
        <f>VLOOKUP(A152,'0919門市清單主檔'!B:C,2,FALSE)</f>
        <v>板橋松翠店</v>
      </c>
      <c r="C152" s="181" t="str">
        <f>VLOOKUP($A152,'0919門市清單主檔'!B:V,20,FALSE)</f>
        <v>新北市</v>
      </c>
      <c r="D152" s="182" t="str">
        <f>VLOOKUP($A152,'0919門市清單主檔'!B:V,21,FALSE)</f>
        <v>板橋區</v>
      </c>
      <c r="E152" s="183" t="str">
        <f>VLOOKUP(D152,區域表!A:B,2,FALSE)</f>
        <v>狄澤洋</v>
      </c>
      <c r="F152" s="184" t="str">
        <f>IFERROR(IF(VLOOKUP(A152,門市狀態!A:D,4,FALSE)=0,"",VLOOKUP(A152,門市狀態!A:D,4,FALSE)),"")</f>
        <v/>
      </c>
      <c r="G152" s="185" t="s">
        <v>1745</v>
      </c>
      <c r="H152" s="186" t="str">
        <f>IF(I152&gt;0,(TEXT(I152,"yyyymmdd")&amp;$T$3&amp;A152&amp;$T$3&amp;B152&amp;$R$3),"")</f>
        <v>-4167-板橋松翠店(定保)</v>
      </c>
      <c r="I152" s="190" t="s">
        <v>1745</v>
      </c>
      <c r="J152" s="188" t="str" cm="1">
        <f t="array" ref="J152">IFERROR(INDEX(IM!$X$2:$X$650, MATCH(1, (IM!$F$2:$F$650=A152) * (ISNUMBER(SEARCH($C$1, IM!$AC$2:$AC$650))), 0)), "")</f>
        <v/>
      </c>
      <c r="K152" s="159">
        <f>COUNTIFS(IM!F:F,A152,IM!AD:AD,"O",IM!X:X,"&gt;="&amp;$A$1,IM!X:X,"&lt;="&amp;$B$1)</f>
        <v>0</v>
      </c>
      <c r="L152" s="227" t="str" cm="1">
        <f t="array" ref="L152">IF(K152&gt;0,IFERROR(HYPERLINK("#'IM'!AC"&amp;MATCH(1,(IM!$F$1:$F$7700=A152)*(ISNUMBER(SEARCH("PMQ2",IM!$AC$1:$AC$7700))),0),"檢核"),"未登錄"),"")</f>
        <v/>
      </c>
      <c r="M152" s="229" t="str" cm="1">
        <f t="array" ref="M152">IF(AND(SUMPRODUCT((IM!F2:F750=A152)*(ISNUMBER(SEARCH("EDC", IM!AC2:AC750))))&gt;0), "EDC", "")</f>
        <v/>
      </c>
      <c r="N152" s="263" t="str" cm="1">
        <f t="array" ref="N152">IF(AND(SUMPRODUCT((IM!F2:F750=A152)*(ISNUMBER(SEARCH("STAR", IM!AC2:AC750))))&gt;0), "STAR", "")</f>
        <v/>
      </c>
      <c r="O152" s="255" t="str" cm="1">
        <f t="array" ref="O152">IFERROR(INDEX(IM!$X$2:$X$650, MATCH(1, (IM!$F$2:$F$650=A152) * (ISNUMBER(SEARCH($D$1, IM!$AC$2:$AC$650))), 0)), "")</f>
        <v/>
      </c>
      <c r="P152" s="191" t="str">
        <f>(TEXT(I152,"yyyymmdd"))&amp;$T$3&amp;A152&amp;$T$3&amp;B152&amp;$R$3</f>
        <v>-4167-板橋松翠店(定保)</v>
      </c>
      <c r="Q152" s="140"/>
      <c r="R152" s="140"/>
      <c r="S152" s="140"/>
      <c r="T152" s="140"/>
      <c r="U152" s="257">
        <f>IF(AND(W152&lt;&gt;"", X152&lt;&gt;""), 2, IF(OR(W152&lt;&gt;"", X152&lt;&gt;""), 1, 0))</f>
        <v>2</v>
      </c>
      <c r="V152" s="245" t="str">
        <f>IF(I152="", "未到店",
   IF(M152&lt;&gt;"EDC", "異常",
      IF(OR(AND(Y152="STAR", N152="STAR"), AND(Y152&lt;&gt;"STAR", N152="")), "已完工", "異常")
   )
)</f>
        <v>未到店</v>
      </c>
      <c r="W152" s="3" t="s">
        <v>4274</v>
      </c>
      <c r="X152" s="5" t="s">
        <v>4275</v>
      </c>
      <c r="Y152" s="5" t="str">
        <f>IF(U152&gt;0,"STAR","")</f>
        <v>STAR</v>
      </c>
    </row>
    <row r="153" spans="1:25" ht="15.75" customHeight="1">
      <c r="A153" s="179">
        <v>4194</v>
      </c>
      <c r="B153" s="180" t="str">
        <f>VLOOKUP(A153,'0919門市清單主檔'!B:C,2,FALSE)</f>
        <v>新莊鼎苑店</v>
      </c>
      <c r="C153" s="181" t="str">
        <f>VLOOKUP($A153,'0919門市清單主檔'!B:V,20,FALSE)</f>
        <v>新北市</v>
      </c>
      <c r="D153" s="182" t="str">
        <f>VLOOKUP($A153,'0919門市清單主檔'!B:V,21,FALSE)</f>
        <v>新莊區</v>
      </c>
      <c r="E153" s="183" t="str">
        <f>VLOOKUP(D153,區域表!A:B,2,FALSE)</f>
        <v>湯家瑋</v>
      </c>
      <c r="F153" s="184" t="str">
        <f>IFERROR(IF(VLOOKUP(A153,門市狀態!A:D,4,FALSE)=0,"",VLOOKUP(A153,門市狀態!A:D,4,FALSE)),"")</f>
        <v/>
      </c>
      <c r="G153" s="185" t="s">
        <v>1745</v>
      </c>
      <c r="H153" s="186" t="str">
        <f>IF(I153&gt;0,(TEXT(I153,"yyyymmdd")&amp;$T$3&amp;A153&amp;$T$3&amp;B153&amp;$R$3),"")</f>
        <v>-4194-新莊鼎苑店(定保)</v>
      </c>
      <c r="I153" s="190" t="s">
        <v>1745</v>
      </c>
      <c r="J153" s="188" t="str" cm="1">
        <f t="array" ref="J153">IFERROR(INDEX(IM!$X$2:$X$650, MATCH(1, (IM!$F$2:$F$650=A153) * (ISNUMBER(SEARCH($C$1, IM!$AC$2:$AC$650))), 0)), "")</f>
        <v/>
      </c>
      <c r="K153" s="159">
        <f>COUNTIFS(IM!F:F,A153,IM!AD:AD,"O",IM!X:X,"&gt;="&amp;$A$1,IM!X:X,"&lt;="&amp;$B$1)</f>
        <v>0</v>
      </c>
      <c r="L153" s="227" t="str" cm="1">
        <f t="array" ref="L153">IF(K153&gt;0,IFERROR(HYPERLINK("#'IM'!AC"&amp;MATCH(1,(IM!$F$1:$F$7700=A153)*(ISNUMBER(SEARCH("PMQ2",IM!$AC$1:$AC$7700))),0),"檢核"),"未登錄"),"")</f>
        <v/>
      </c>
      <c r="M153" s="229" t="str" cm="1">
        <f t="array" ref="M153">IF(AND(SUMPRODUCT((IM!F2:F754=A153)*(ISNUMBER(SEARCH("EDC", IM!AC2:AC754))))&gt;0), "EDC", "")</f>
        <v/>
      </c>
      <c r="N153" s="263" t="str" cm="1">
        <f t="array" ref="N153">IF(AND(SUMPRODUCT((IM!F2:F754=A153)*(ISNUMBER(SEARCH("STAR", IM!AC2:AC754))))&gt;0), "STAR", "")</f>
        <v/>
      </c>
      <c r="O153" s="255" t="str" cm="1">
        <f t="array" ref="O153">IFERROR(INDEX(IM!$X$2:$X$650, MATCH(1, (IM!$F$2:$F$650=A153) * (ISNUMBER(SEARCH($D$1, IM!$AC$2:$AC$650))), 0)), "")</f>
        <v/>
      </c>
      <c r="P153" s="191" t="str">
        <f>(TEXT(I153,"yyyymmdd"))&amp;$T$3&amp;A153&amp;$T$3&amp;B153&amp;$R$3</f>
        <v>-4194-新莊鼎苑店(定保)</v>
      </c>
      <c r="Q153" s="140"/>
      <c r="R153" s="140"/>
      <c r="S153" s="140"/>
      <c r="T153" s="140"/>
      <c r="U153" s="257">
        <f>IF(AND(W153&lt;&gt;"", X153&lt;&gt;""), 2, IF(OR(W153&lt;&gt;"", X153&lt;&gt;""), 1, 0))</f>
        <v>2</v>
      </c>
      <c r="V153" s="245" t="str">
        <f>IF(I153="", "未到店",
   IF(M153&lt;&gt;"EDC", "異常",
      IF(OR(AND(Y153="STAR", N153="STAR"), AND(Y153&lt;&gt;"STAR", N153="")), "已完工", "異常")
   )
)</f>
        <v>未到店</v>
      </c>
      <c r="W153" s="3" t="s">
        <v>4280</v>
      </c>
      <c r="X153" s="5" t="s">
        <v>4281</v>
      </c>
      <c r="Y153" s="5" t="str">
        <f>IF(U153&gt;0,"STAR","")</f>
        <v>STAR</v>
      </c>
    </row>
    <row r="154" spans="1:25" ht="15.75" customHeight="1">
      <c r="A154" s="179">
        <v>2042</v>
      </c>
      <c r="B154" s="180" t="str">
        <f>VLOOKUP(A154,'0919門市清單主檔'!B:C,2,FALSE)</f>
        <v>三重中央北店</v>
      </c>
      <c r="C154" s="181" t="str">
        <f>VLOOKUP($A154,'0919門市清單主檔'!B:V,20,FALSE)</f>
        <v>新北市</v>
      </c>
      <c r="D154" s="182" t="str">
        <f>VLOOKUP($A154,'0919門市清單主檔'!B:V,21,FALSE)</f>
        <v>三重區</v>
      </c>
      <c r="E154" s="183" t="str">
        <f>VLOOKUP(D154,區域表!A:B,2,FALSE)</f>
        <v>吳宗鴻</v>
      </c>
      <c r="F154" s="184" t="str">
        <f>IFERROR(IF(VLOOKUP(A154,門市狀態!A:D,4,FALSE)=0,"",VLOOKUP(A154,門市狀態!A:D,4,FALSE)),"")</f>
        <v/>
      </c>
      <c r="G154" s="185" t="s">
        <v>1745</v>
      </c>
      <c r="H154" s="186" t="str">
        <f>IF(I154&gt;0,(TEXT(I154,"yyyymmdd")&amp;$T$3&amp;A154&amp;$T$3&amp;B154&amp;$R$3),"")</f>
        <v>-2042-三重中央北店(定保)</v>
      </c>
      <c r="I154" s="190" t="s">
        <v>1745</v>
      </c>
      <c r="J154" s="188" t="str" cm="1">
        <f t="array" ref="J154">IFERROR(INDEX(IM!$X$2:$X$650, MATCH(1, (IM!$F$2:$F$650=A154) * (ISNUMBER(SEARCH($C$1, IM!$AC$2:$AC$650))), 0)), "")</f>
        <v/>
      </c>
      <c r="K154" s="159">
        <f>COUNTIFS(IM!F:F,A154,IM!AD:AD,"O",IM!X:X,"&gt;="&amp;$A$1,IM!X:X,"&lt;="&amp;$B$1)</f>
        <v>0</v>
      </c>
      <c r="L154" s="227" t="str" cm="1">
        <f t="array" ref="L154">IF(K154&gt;0,IFERROR(HYPERLINK("#'IM'!AC"&amp;MATCH(1,(IM!$F$1:$F$7700=A154)*(ISNUMBER(SEARCH("PMQ2",IM!$AC$1:$AC$7700))),0),"檢核"),"未登錄"),"")</f>
        <v/>
      </c>
      <c r="M154" s="229" t="str" cm="1">
        <f t="array" ref="M154">IF(AND(SUMPRODUCT((IM!F2:F757=A154)*(ISNUMBER(SEARCH("EDC", IM!AC2:AC757))))&gt;0), "EDC", "")</f>
        <v/>
      </c>
      <c r="N154" s="263" t="str" cm="1">
        <f t="array" ref="N154">IF(AND(SUMPRODUCT((IM!F2:F757=A154)*(ISNUMBER(SEARCH("STAR", IM!AC2:AC757))))&gt;0), "STAR", "")</f>
        <v/>
      </c>
      <c r="O154" s="255" t="str" cm="1">
        <f t="array" ref="O154">IFERROR(INDEX(IM!$X$2:$X$650, MATCH(1, (IM!$F$2:$F$650=A154) * (ISNUMBER(SEARCH($D$1, IM!$AC$2:$AC$650))), 0)), "")</f>
        <v/>
      </c>
      <c r="P154" s="191" t="str">
        <f>(TEXT(I154,"yyyymmdd"))&amp;$T$3&amp;A154&amp;$T$3&amp;B154&amp;$R$3</f>
        <v>-2042-三重中央北店(定保)</v>
      </c>
      <c r="Q154" s="140"/>
      <c r="R154" s="140"/>
      <c r="S154" s="140"/>
      <c r="T154" s="140"/>
      <c r="U154" s="257">
        <f>IF(AND(W154&lt;&gt;"", X154&lt;&gt;""), 2, IF(OR(W154&lt;&gt;"", X154&lt;&gt;""), 1, 0))</f>
        <v>2</v>
      </c>
      <c r="V154" s="245" t="str">
        <f>IF(I154="", "未到店",
   IF(M154&lt;&gt;"EDC", "異常",
      IF(OR(AND(Y154="STAR", N154="STAR"), AND(Y154&lt;&gt;"STAR", N154="")), "已完工", "異常")
   )
)</f>
        <v>未到店</v>
      </c>
      <c r="W154" s="3" t="s">
        <v>4286</v>
      </c>
      <c r="X154" s="5" t="s">
        <v>4287</v>
      </c>
      <c r="Y154" s="5" t="str">
        <f>IF(U154&gt;0,"STAR","")</f>
        <v>STAR</v>
      </c>
    </row>
    <row r="155" spans="1:25" ht="15.75" customHeight="1">
      <c r="A155" s="179">
        <v>4388</v>
      </c>
      <c r="B155" s="180" t="str">
        <f>VLOOKUP(A155,'0919門市清單主檔'!B:C,2,FALSE)</f>
        <v>三重薔薇店</v>
      </c>
      <c r="C155" s="181" t="str">
        <f>VLOOKUP($A155,'0919門市清單主檔'!B:V,20,FALSE)</f>
        <v>新北市</v>
      </c>
      <c r="D155" s="182" t="str">
        <f>VLOOKUP($A155,'0919門市清單主檔'!B:V,21,FALSE)</f>
        <v>三重區</v>
      </c>
      <c r="E155" s="183" t="str">
        <f>VLOOKUP(D155,區域表!A:B,2,FALSE)</f>
        <v>吳宗鴻</v>
      </c>
      <c r="F155" s="184" t="str">
        <f>IFERROR(IF(VLOOKUP(A155,門市狀態!A:D,4,FALSE)=0,"",VLOOKUP(A155,門市狀態!A:D,4,FALSE)),"")</f>
        <v/>
      </c>
      <c r="G155" s="185" t="s">
        <v>1745</v>
      </c>
      <c r="H155" s="186" t="str">
        <f>IF(I155&gt;0,(TEXT(I155,"yyyymmdd")&amp;$T$3&amp;A155&amp;$T$3&amp;B155&amp;$R$3),"")</f>
        <v>-4388-三重薔薇店(定保)</v>
      </c>
      <c r="I155" s="190" t="s">
        <v>1745</v>
      </c>
      <c r="J155" s="188" t="str" cm="1">
        <f t="array" ref="J155">IFERROR(INDEX(IM!$X$2:$X$650, MATCH(1, (IM!$F$2:$F$650=A155) * (ISNUMBER(SEARCH($C$1, IM!$AC$2:$AC$650))), 0)), "")</f>
        <v/>
      </c>
      <c r="K155" s="159">
        <f>COUNTIFS(IM!F:F,A155,IM!AD:AD,"O",IM!X:X,"&gt;="&amp;$A$1,IM!X:X,"&lt;="&amp;$B$1)</f>
        <v>0</v>
      </c>
      <c r="L155" s="227" t="str" cm="1">
        <f t="array" ref="L155">IF(K155&gt;0,IFERROR(HYPERLINK("#'IM'!AC"&amp;MATCH(1,(IM!$F$1:$F$7700=A155)*(ISNUMBER(SEARCH("PMQ2",IM!$AC$1:$AC$7700))),0),"檢核"),"未登錄"),"")</f>
        <v/>
      </c>
      <c r="M155" s="229" t="str" cm="1">
        <f t="array" ref="M155">IF(AND(SUMPRODUCT((IM!F2:F762=A155)*(ISNUMBER(SEARCH("EDC", IM!AC2:AC762))))&gt;0), "EDC", "")</f>
        <v/>
      </c>
      <c r="N155" s="263" t="str" cm="1">
        <f t="array" ref="N155">IF(AND(SUMPRODUCT((IM!F2:F762=A155)*(ISNUMBER(SEARCH("STAR", IM!AC2:AC762))))&gt;0), "STAR", "")</f>
        <v/>
      </c>
      <c r="O155" s="255" t="str" cm="1">
        <f t="array" ref="O155">IFERROR(INDEX(IM!$X$2:$X$650, MATCH(1, (IM!$F$2:$F$650=A155) * (ISNUMBER(SEARCH($D$1, IM!$AC$2:$AC$650))), 0)), "")</f>
        <v/>
      </c>
      <c r="P155" s="191" t="str">
        <f>(TEXT(I155,"yyyymmdd"))&amp;$T$3&amp;A155&amp;$T$3&amp;B155&amp;$R$3</f>
        <v>-4388-三重薔薇店(定保)</v>
      </c>
      <c r="Q155" s="140"/>
      <c r="R155" s="140"/>
      <c r="S155" s="140"/>
      <c r="T155" s="140"/>
      <c r="U155" s="257">
        <f>IF(AND(W155&lt;&gt;"", X155&lt;&gt;""), 2, IF(OR(W155&lt;&gt;"", X155&lt;&gt;""), 1, 0))</f>
        <v>2</v>
      </c>
      <c r="V155" s="245" t="str">
        <f>IF(I155="", "未到店",
   IF(M155&lt;&gt;"EDC", "異常",
      IF(OR(AND(Y155="STAR", N155="STAR"), AND(Y155&lt;&gt;"STAR", N155="")), "已完工", "異常")
   )
)</f>
        <v>未到店</v>
      </c>
      <c r="W155" s="3" t="s">
        <v>4295</v>
      </c>
      <c r="X155" s="5" t="s">
        <v>4296</v>
      </c>
      <c r="Y155" s="5" t="str">
        <f>IF(U155&gt;0,"STAR","")</f>
        <v>STAR</v>
      </c>
    </row>
    <row r="156" spans="1:25" ht="15.75" customHeight="1">
      <c r="A156" s="179">
        <v>2890</v>
      </c>
      <c r="B156" s="180" t="str">
        <f>VLOOKUP(A156,'0919門市清單主檔'!B:C,2,FALSE)</f>
        <v>蘆洲鷺江店</v>
      </c>
      <c r="C156" s="181" t="str">
        <f>VLOOKUP($A156,'0919門市清單主檔'!B:V,20,FALSE)</f>
        <v>新北市</v>
      </c>
      <c r="D156" s="182" t="str">
        <f>VLOOKUP($A156,'0919門市清單主檔'!B:V,21,FALSE)</f>
        <v>蘆洲區</v>
      </c>
      <c r="E156" s="183" t="str">
        <f>VLOOKUP(D156,區域表!A:B,2,FALSE)</f>
        <v>吳宗鴻</v>
      </c>
      <c r="F156" s="184" t="str">
        <f>IFERROR(IF(VLOOKUP(A156,門市狀態!A:D,4,FALSE)=0,"",VLOOKUP(A156,門市狀態!A:D,4,FALSE)),"")</f>
        <v/>
      </c>
      <c r="G156" s="185" t="s">
        <v>1745</v>
      </c>
      <c r="H156" s="186" t="str">
        <f>IF(I156&gt;0,(TEXT(I156,"yyyymmdd")&amp;$T$3&amp;A156&amp;$T$3&amp;B156&amp;$R$3),"")</f>
        <v>-2890-蘆洲鷺江店(定保)</v>
      </c>
      <c r="I156" s="190" t="s">
        <v>1745</v>
      </c>
      <c r="J156" s="188" t="str" cm="1">
        <f t="array" ref="J156">IFERROR(INDEX(IM!$X$2:$X$650, MATCH(1, (IM!$F$2:$F$650=A156) * (ISNUMBER(SEARCH($C$1, IM!$AC$2:$AC$650))), 0)), "")</f>
        <v/>
      </c>
      <c r="K156" s="159">
        <f>COUNTIFS(IM!F:F,A156,IM!AD:AD,"O",IM!X:X,"&gt;="&amp;$A$1,IM!X:X,"&lt;="&amp;$B$1)</f>
        <v>0</v>
      </c>
      <c r="L156" s="227" t="str" cm="1">
        <f t="array" ref="L156">IF(K156&gt;0,IFERROR(HYPERLINK("#'IM'!AC"&amp;MATCH(1,(IM!$F$1:$F$7700=A156)*(ISNUMBER(SEARCH("PMQ2",IM!$AC$1:$AC$7700))),0),"檢核"),"未登錄"),"")</f>
        <v/>
      </c>
      <c r="M156" s="229" t="str" cm="1">
        <f t="array" ref="M156">IF(AND(SUMPRODUCT((IM!F2:F766=A156)*(ISNUMBER(SEARCH("EDC", IM!AC2:AC766))))&gt;0), "EDC", "")</f>
        <v/>
      </c>
      <c r="N156" s="263" t="str" cm="1">
        <f t="array" ref="N156">IF(AND(SUMPRODUCT((IM!F2:F766=A156)*(ISNUMBER(SEARCH("STAR", IM!AC2:AC766))))&gt;0), "STAR", "")</f>
        <v/>
      </c>
      <c r="O156" s="255" t="str" cm="1">
        <f t="array" ref="O156">IFERROR(INDEX(IM!$X$2:$X$650, MATCH(1, (IM!$F$2:$F$650=A156) * (ISNUMBER(SEARCH($D$1, IM!$AC$2:$AC$650))), 0)), "")</f>
        <v/>
      </c>
      <c r="P156" s="191" t="str">
        <f>(TEXT(I156,"yyyymmdd"))&amp;$T$3&amp;A156&amp;$T$3&amp;B156&amp;$R$3</f>
        <v>-2890-蘆洲鷺江店(定保)</v>
      </c>
      <c r="Q156" s="140"/>
      <c r="R156" s="140"/>
      <c r="S156" s="140"/>
      <c r="T156" s="140"/>
      <c r="U156" s="257">
        <f>IF(AND(W156&lt;&gt;"", X156&lt;&gt;""), 2, IF(OR(W156&lt;&gt;"", X156&lt;&gt;""), 1, 0))</f>
        <v>2</v>
      </c>
      <c r="V156" s="245" t="str">
        <f>IF(I156="", "未到店",
   IF(M156&lt;&gt;"EDC", "異常",
      IF(OR(AND(Y156="STAR", N156="STAR"), AND(Y156&lt;&gt;"STAR", N156="")), "已完工", "異常")
   )
)</f>
        <v>未到店</v>
      </c>
      <c r="W156" s="3" t="s">
        <v>4350</v>
      </c>
      <c r="X156" s="5" t="s">
        <v>4351</v>
      </c>
      <c r="Y156" s="5" t="str">
        <f>IF(U156&gt;0,"STAR","")</f>
        <v>STAR</v>
      </c>
    </row>
    <row r="157" spans="1:25" ht="15.75" customHeight="1">
      <c r="A157" s="179">
        <v>4923</v>
      </c>
      <c r="B157" s="180" t="str">
        <f>VLOOKUP(A157,'0919門市清單主檔'!B:C,2,FALSE)</f>
        <v>蘆洲永平店</v>
      </c>
      <c r="C157" s="181" t="str">
        <f>VLOOKUP($A157,'0919門市清單主檔'!B:V,20,FALSE)</f>
        <v>新北市</v>
      </c>
      <c r="D157" s="182" t="str">
        <f>VLOOKUP($A157,'0919門市清單主檔'!B:V,21,FALSE)</f>
        <v>蘆洲區</v>
      </c>
      <c r="E157" s="183" t="str">
        <f>VLOOKUP(D157,區域表!A:B,2,FALSE)</f>
        <v>吳宗鴻</v>
      </c>
      <c r="F157" s="184" t="str">
        <f>IFERROR(IF(VLOOKUP(A157,門市狀態!A:D,4,FALSE)=0,"",VLOOKUP(A157,門市狀態!A:D,4,FALSE)),"")</f>
        <v/>
      </c>
      <c r="G157" s="185" t="s">
        <v>1745</v>
      </c>
      <c r="H157" s="186" t="str">
        <f>IF(I157&gt;0,(TEXT(I157,"yyyymmdd")&amp;$T$3&amp;A157&amp;$T$3&amp;B157&amp;$R$3),"")</f>
        <v>-4923-蘆洲永平店(定保)</v>
      </c>
      <c r="I157" s="190" t="s">
        <v>1745</v>
      </c>
      <c r="J157" s="188" t="str" cm="1">
        <f t="array" ref="J157">IFERROR(INDEX(IM!$X$2:$X$650, MATCH(1, (IM!$F$2:$F$650=A157) * (ISNUMBER(SEARCH($C$1, IM!$AC$2:$AC$650))), 0)), "")</f>
        <v/>
      </c>
      <c r="K157" s="159">
        <f>COUNTIFS(IM!F:F,A157,IM!AD:AD,"O",IM!X:X,"&gt;="&amp;$A$1,IM!X:X,"&lt;="&amp;$B$1)</f>
        <v>0</v>
      </c>
      <c r="L157" s="227" t="str" cm="1">
        <f t="array" ref="L157">IF(K157&gt;0,IFERROR(HYPERLINK("#'IM'!AC"&amp;MATCH(1,(IM!$F$1:$F$7700=A157)*(ISNUMBER(SEARCH("PMQ2",IM!$AC$1:$AC$7700))),0),"檢核"),"未登錄"),"")</f>
        <v/>
      </c>
      <c r="M157" s="229" t="str" cm="1">
        <f t="array" ref="M157">IF(AND(SUMPRODUCT((IM!F2:F768=A157)*(ISNUMBER(SEARCH("EDC", IM!AC2:AC768))))&gt;0), "EDC", "")</f>
        <v/>
      </c>
      <c r="N157" s="263" t="str" cm="1">
        <f t="array" ref="N157">IF(AND(SUMPRODUCT((IM!F2:F768=A157)*(ISNUMBER(SEARCH("STAR", IM!AC2:AC768))))&gt;0), "STAR", "")</f>
        <v/>
      </c>
      <c r="O157" s="255" t="str" cm="1">
        <f t="array" ref="O157">IFERROR(INDEX(IM!$X$2:$X$650, MATCH(1, (IM!$F$2:$F$650=A157) * (ISNUMBER(SEARCH($D$1, IM!$AC$2:$AC$650))), 0)), "")</f>
        <v/>
      </c>
      <c r="P157" s="191" t="str">
        <f>(TEXT(I157,"yyyymmdd"))&amp;$T$3&amp;A157&amp;$T$3&amp;B157&amp;$R$3</f>
        <v>-4923-蘆洲永平店(定保)</v>
      </c>
      <c r="Q157" s="140"/>
      <c r="R157" s="140"/>
      <c r="S157" s="140"/>
      <c r="T157" s="140"/>
      <c r="U157" s="257">
        <f>IF(AND(W157&lt;&gt;"", X157&lt;&gt;""), 2, IF(OR(W157&lt;&gt;"", X157&lt;&gt;""), 1, 0))</f>
        <v>1</v>
      </c>
      <c r="V157" s="245" t="str">
        <f>IF(I157="", "未到店",
   IF(M157&lt;&gt;"EDC", "異常",
      IF(OR(AND(Y157="STAR", N157="STAR"), AND(Y157&lt;&gt;"STAR", N157="")), "已完工", "異常")
   )
)</f>
        <v>未到店</v>
      </c>
      <c r="X157" s="5" t="s">
        <v>4352</v>
      </c>
      <c r="Y157" s="5" t="str">
        <f>IF(U157&gt;0,"STAR","")</f>
        <v>STAR</v>
      </c>
    </row>
    <row r="158" spans="1:25" ht="15.75" customHeight="1">
      <c r="A158" s="179" t="s">
        <v>21</v>
      </c>
      <c r="B158" s="180" t="str">
        <f>VLOOKUP(A158,'0919門市清單主檔'!B:C,2,FALSE)</f>
        <v>北縣溪尾二店</v>
      </c>
      <c r="C158" s="181" t="str">
        <f>VLOOKUP($A158,'0919門市清單主檔'!B:V,20,FALSE)</f>
        <v>新北市</v>
      </c>
      <c r="D158" s="182" t="str">
        <f>VLOOKUP($A158,'0919門市清單主檔'!B:V,21,FALSE)</f>
        <v>三重區</v>
      </c>
      <c r="E158" s="183" t="str">
        <f>VLOOKUP(D158,區域表!A:B,2,FALSE)</f>
        <v>吳宗鴻</v>
      </c>
      <c r="F158" s="184" t="str">
        <f>IFERROR(IF(VLOOKUP(A158,門市狀態!A:D,4,FALSE)=0,"",VLOOKUP(A158,門市狀態!A:D,4,FALSE)),"")</f>
        <v/>
      </c>
      <c r="G158" s="185" t="s">
        <v>1745</v>
      </c>
      <c r="H158" s="186" t="str">
        <f>IF(I158&gt;0,(TEXT(I158,"yyyymmdd")&amp;$T$3&amp;A158&amp;$T$3&amp;B158&amp;$R$3),"")</f>
        <v>-D057-北縣溪尾二店(定保)</v>
      </c>
      <c r="I158" s="190" t="s">
        <v>1745</v>
      </c>
      <c r="J158" s="188" t="str" cm="1">
        <f t="array" ref="J158">IFERROR(INDEX(IM!$X$2:$X$650, MATCH(1, (IM!$F$2:$F$650=A158) * (ISNUMBER(SEARCH($C$1, IM!$AC$2:$AC$650))), 0)), "")</f>
        <v/>
      </c>
      <c r="K158" s="159">
        <f>COUNTIFS(IM!F:F,A158,IM!AD:AD,"O",IM!X:X,"&gt;="&amp;$A$1,IM!X:X,"&lt;="&amp;$B$1)</f>
        <v>0</v>
      </c>
      <c r="L158" s="227" t="str" cm="1">
        <f t="array" ref="L158">IF(K158&gt;0,IFERROR(HYPERLINK("#'IM'!AC"&amp;MATCH(1,(IM!$F$1:$F$7700=A158)*(ISNUMBER(SEARCH("PMQ2",IM!$AC$1:$AC$7700))),0),"檢核"),"未登錄"),"")</f>
        <v/>
      </c>
      <c r="M158" s="229" t="str" cm="1">
        <f t="array" ref="M158">IF(AND(SUMPRODUCT((IM!F2:F770=A158)*(ISNUMBER(SEARCH("EDC", IM!AC2:AC770))))&gt;0), "EDC", "")</f>
        <v/>
      </c>
      <c r="N158" s="263" t="str" cm="1">
        <f t="array" ref="N158">IF(AND(SUMPRODUCT((IM!F2:F770=A158)*(ISNUMBER(SEARCH("STAR", IM!AC2:AC770))))&gt;0), "STAR", "")</f>
        <v/>
      </c>
      <c r="O158" s="255" t="str" cm="1">
        <f t="array" ref="O158">IFERROR(INDEX(IM!$X$2:$X$650, MATCH(1, (IM!$F$2:$F$650=A158) * (ISNUMBER(SEARCH($D$1, IM!$AC$2:$AC$650))), 0)), "")</f>
        <v/>
      </c>
      <c r="P158" s="191" t="str">
        <f>(TEXT(I158,"yyyymmdd"))&amp;$T$3&amp;A158&amp;$T$3&amp;B158&amp;$R$3</f>
        <v>-D057-北縣溪尾二店(定保)</v>
      </c>
      <c r="Q158" s="140"/>
      <c r="R158" s="140"/>
      <c r="S158" s="140"/>
      <c r="T158" s="140"/>
      <c r="U158" s="257">
        <f>IF(AND(W158&lt;&gt;"", X158&lt;&gt;""), 2, IF(OR(W158&lt;&gt;"", X158&lt;&gt;""), 1, 0))</f>
        <v>2</v>
      </c>
      <c r="V158" s="245" t="str">
        <f>IF(I158="", "未到店",
   IF(M158&lt;&gt;"EDC", "異常",
      IF(OR(AND(Y158="STAR", N158="STAR"), AND(Y158&lt;&gt;"STAR", N158="")), "已完工", "異常")
   )
)</f>
        <v>未到店</v>
      </c>
      <c r="W158" s="3" t="s">
        <v>4323</v>
      </c>
      <c r="X158" s="5" t="s">
        <v>4324</v>
      </c>
      <c r="Y158" s="5" t="str">
        <f>IF(U158&gt;0,"STAR","")</f>
        <v>STAR</v>
      </c>
    </row>
    <row r="159" spans="1:25" ht="15.75" customHeight="1">
      <c r="A159" s="179">
        <v>4196</v>
      </c>
      <c r="B159" s="180" t="str">
        <f>VLOOKUP(A159,'0919門市清單主檔'!B:C,2,FALSE)</f>
        <v>三重蝶愛店</v>
      </c>
      <c r="C159" s="181" t="str">
        <f>VLOOKUP($A159,'0919門市清單主檔'!B:V,20,FALSE)</f>
        <v>新北市</v>
      </c>
      <c r="D159" s="182" t="str">
        <f>VLOOKUP($A159,'0919門市清單主檔'!B:V,21,FALSE)</f>
        <v>三重區</v>
      </c>
      <c r="E159" s="183" t="str">
        <f>VLOOKUP(D159,區域表!A:B,2,FALSE)</f>
        <v>吳宗鴻</v>
      </c>
      <c r="F159" s="184" t="str">
        <f>IFERROR(IF(VLOOKUP(A159,門市狀態!A:D,4,FALSE)=0,"",VLOOKUP(A159,門市狀態!A:D,4,FALSE)),"")</f>
        <v/>
      </c>
      <c r="G159" s="185" t="s">
        <v>1745</v>
      </c>
      <c r="H159" s="186" t="str">
        <f>IF(I159&gt;0,(TEXT(I159,"yyyymmdd")&amp;$T$3&amp;A159&amp;$T$3&amp;B159&amp;$R$3),"")</f>
        <v>-4196-三重蝶愛店(定保)</v>
      </c>
      <c r="I159" s="190" t="s">
        <v>1745</v>
      </c>
      <c r="J159" s="188" t="str" cm="1">
        <f t="array" ref="J159">IFERROR(INDEX(IM!$X$2:$X$650, MATCH(1, (IM!$F$2:$F$650=A159) * (ISNUMBER(SEARCH($C$1, IM!$AC$2:$AC$650))), 0)), "")</f>
        <v/>
      </c>
      <c r="K159" s="159">
        <f>COUNTIFS(IM!F:F,A159,IM!AD:AD,"O",IM!X:X,"&gt;="&amp;$A$1,IM!X:X,"&lt;="&amp;$B$1)</f>
        <v>0</v>
      </c>
      <c r="L159" s="227" t="str" cm="1">
        <f t="array" ref="L159">IF(K159&gt;0,IFERROR(HYPERLINK("#'IM'!AC"&amp;MATCH(1,(IM!$F$1:$F$7700=A159)*(ISNUMBER(SEARCH("PMQ2",IM!$AC$1:$AC$7700))),0),"檢核"),"未登錄"),"")</f>
        <v/>
      </c>
      <c r="M159" s="229" t="str" cm="1">
        <f t="array" ref="M159">IF(AND(SUMPRODUCT((IM!F2:F771=A159)*(ISNUMBER(SEARCH("EDC", IM!AC2:AC771))))&gt;0), "EDC", "")</f>
        <v/>
      </c>
      <c r="N159" s="263" t="str" cm="1">
        <f t="array" ref="N159">IF(AND(SUMPRODUCT((IM!F2:F771=A159)*(ISNUMBER(SEARCH("STAR", IM!AC2:AC771))))&gt;0), "STAR", "")</f>
        <v/>
      </c>
      <c r="O159" s="255" t="str" cm="1">
        <f t="array" ref="O159">IFERROR(INDEX(IM!$X$2:$X$650, MATCH(1, (IM!$F$2:$F$650=A159) * (ISNUMBER(SEARCH($D$1, IM!$AC$2:$AC$650))), 0)), "")</f>
        <v/>
      </c>
      <c r="P159" s="191" t="str">
        <f>(TEXT(I159,"yyyymmdd"))&amp;$T$3&amp;A159&amp;$T$3&amp;B159&amp;$R$3</f>
        <v>-4196-三重蝶愛店(定保)</v>
      </c>
      <c r="Q159" s="140"/>
      <c r="R159" s="140"/>
      <c r="S159" s="140"/>
      <c r="T159" s="140"/>
      <c r="U159" s="257">
        <f>IF(AND(W159&lt;&gt;"", X159&lt;&gt;""), 2, IF(OR(W159&lt;&gt;"", X159&lt;&gt;""), 1, 0))</f>
        <v>2</v>
      </c>
      <c r="V159" s="245" t="str">
        <f>IF(I159="", "未到店",
   IF(M159&lt;&gt;"EDC", "異常",
      IF(OR(AND(Y159="STAR", N159="STAR"), AND(Y159&lt;&gt;"STAR", N159="")), "已完工", "異常")
   )
)</f>
        <v>未到店</v>
      </c>
      <c r="W159" s="3" t="s">
        <v>4304</v>
      </c>
      <c r="X159" s="5" t="s">
        <v>4305</v>
      </c>
      <c r="Y159" s="5" t="str">
        <f>IF(U159&gt;0,"STAR","")</f>
        <v>STAR</v>
      </c>
    </row>
    <row r="160" spans="1:25" ht="15.75" customHeight="1">
      <c r="A160" s="179">
        <v>4210</v>
      </c>
      <c r="B160" s="180" t="str">
        <f>VLOOKUP(A160,'0919門市清單主檔'!B:C,2,FALSE)</f>
        <v>三重福華店</v>
      </c>
      <c r="C160" s="181" t="str">
        <f>VLOOKUP($A160,'0919門市清單主檔'!B:V,20,FALSE)</f>
        <v>新北市</v>
      </c>
      <c r="D160" s="182" t="str">
        <f>VLOOKUP($A160,'0919門市清單主檔'!B:V,21,FALSE)</f>
        <v>三重區</v>
      </c>
      <c r="E160" s="183" t="str">
        <f>VLOOKUP(D160,區域表!A:B,2,FALSE)</f>
        <v>吳宗鴻</v>
      </c>
      <c r="F160" s="184" t="str">
        <f>IFERROR(IF(VLOOKUP(A160,門市狀態!A:D,4,FALSE)=0,"",VLOOKUP(A160,門市狀態!A:D,4,FALSE)),"")</f>
        <v/>
      </c>
      <c r="G160" s="185" t="s">
        <v>1745</v>
      </c>
      <c r="H160" s="186" t="str">
        <f>IF(I160&gt;0,(TEXT(I160,"yyyymmdd")&amp;$T$3&amp;A160&amp;$T$3&amp;B160&amp;$R$3),"")</f>
        <v>-4210-三重福華店(定保)</v>
      </c>
      <c r="I160" s="190" t="s">
        <v>1745</v>
      </c>
      <c r="J160" s="188" t="str" cm="1">
        <f t="array" ref="J160">IFERROR(INDEX(IM!$X$2:$X$650, MATCH(1, (IM!$F$2:$F$650=A160) * (ISNUMBER(SEARCH($C$1, IM!$AC$2:$AC$650))), 0)), "")</f>
        <v/>
      </c>
      <c r="K160" s="159">
        <f>COUNTIFS(IM!F:F,A160,IM!AD:AD,"O",IM!X:X,"&gt;="&amp;$A$1,IM!X:X,"&lt;="&amp;$B$1)</f>
        <v>0</v>
      </c>
      <c r="L160" s="227" t="str" cm="1">
        <f t="array" ref="L160">IF(K160&gt;0,IFERROR(HYPERLINK("#'IM'!AC"&amp;MATCH(1,(IM!$F$1:$F$7700=A160)*(ISNUMBER(SEARCH("PMQ2",IM!$AC$1:$AC$7700))),0),"檢核"),"未登錄"),"")</f>
        <v/>
      </c>
      <c r="M160" s="229" t="str" cm="1">
        <f t="array" ref="M160">IF(AND(SUMPRODUCT((IM!F2:F772=A160)*(ISNUMBER(SEARCH("EDC", IM!AC2:AC772))))&gt;0), "EDC", "")</f>
        <v/>
      </c>
      <c r="N160" s="263" t="str" cm="1">
        <f t="array" ref="N160">IF(AND(SUMPRODUCT((IM!F2:F772=A160)*(ISNUMBER(SEARCH("STAR", IM!AC2:AC772))))&gt;0), "STAR", "")</f>
        <v/>
      </c>
      <c r="O160" s="255" t="str" cm="1">
        <f t="array" ref="O160">IFERROR(INDEX(IM!$X$2:$X$650, MATCH(1, (IM!$F$2:$F$650=A160) * (ISNUMBER(SEARCH($D$1, IM!$AC$2:$AC$650))), 0)), "")</f>
        <v/>
      </c>
      <c r="P160" s="191" t="str">
        <f>(TEXT(I160,"yyyymmdd"))&amp;$T$3&amp;A160&amp;$T$3&amp;B160&amp;$R$3</f>
        <v>-4210-三重福華店(定保)</v>
      </c>
      <c r="Q160" s="140"/>
      <c r="R160" s="140"/>
      <c r="S160" s="140"/>
      <c r="T160" s="140"/>
      <c r="U160" s="257">
        <f>IF(AND(W160&lt;&gt;"", X160&lt;&gt;""), 2, IF(OR(W160&lt;&gt;"", X160&lt;&gt;""), 1, 0))</f>
        <v>2</v>
      </c>
      <c r="V160" s="245" t="str">
        <f>IF(I160="", "未到店",
   IF(M160&lt;&gt;"EDC", "異常",
      IF(OR(AND(Y160="STAR", N160="STAR"), AND(Y160&lt;&gt;"STAR", N160="")), "已完工", "異常")
   )
)</f>
        <v>未到店</v>
      </c>
      <c r="W160" s="3" t="s">
        <v>4306</v>
      </c>
      <c r="X160" s="5" t="s">
        <v>4307</v>
      </c>
      <c r="Y160" s="5" t="str">
        <f>IF(U160&gt;0,"STAR","")</f>
        <v>STAR</v>
      </c>
    </row>
    <row r="161" spans="1:25" ht="15.75" customHeight="1">
      <c r="A161" s="179" t="s">
        <v>26</v>
      </c>
      <c r="B161" s="180" t="str">
        <f>VLOOKUP(A161,'0919門市清單主檔'!B:C,2,FALSE)</f>
        <v>北縣五華三店</v>
      </c>
      <c r="C161" s="181" t="str">
        <f>VLOOKUP($A161,'0919門市清單主檔'!B:V,20,FALSE)</f>
        <v>新北市</v>
      </c>
      <c r="D161" s="182" t="str">
        <f>VLOOKUP($A161,'0919門市清單主檔'!B:V,21,FALSE)</f>
        <v>三重區</v>
      </c>
      <c r="E161" s="183" t="str">
        <f>VLOOKUP(D161,區域表!A:B,2,FALSE)</f>
        <v>吳宗鴻</v>
      </c>
      <c r="F161" s="184" t="str">
        <f>IFERROR(IF(VLOOKUP(A161,門市狀態!A:D,4,FALSE)=0,"",VLOOKUP(A161,門市狀態!A:D,4,FALSE)),"")</f>
        <v/>
      </c>
      <c r="G161" s="185" t="s">
        <v>1745</v>
      </c>
      <c r="H161" s="186" t="str">
        <f>IF(I161&gt;0,(TEXT(I161,"yyyymmdd")&amp;$T$3&amp;A161&amp;$T$3&amp;B161&amp;$R$3),"")</f>
        <v>-D194-北縣五華三店(定保)</v>
      </c>
      <c r="I161" s="190" t="s">
        <v>1745</v>
      </c>
      <c r="J161" s="188" t="str" cm="1">
        <f t="array" ref="J161">IFERROR(INDEX(IM!$X$2:$X$650, MATCH(1, (IM!$F$2:$F$650=A161) * (ISNUMBER(SEARCH($C$1, IM!$AC$2:$AC$650))), 0)), "")</f>
        <v/>
      </c>
      <c r="K161" s="159">
        <f>COUNTIFS(IM!F:F,A161,IM!AD:AD,"O",IM!X:X,"&gt;="&amp;$A$1,IM!X:X,"&lt;="&amp;$B$1)</f>
        <v>0</v>
      </c>
      <c r="L161" s="227" t="str" cm="1">
        <f t="array" ref="L161">IF(K161&gt;0,IFERROR(HYPERLINK("#'IM'!AC"&amp;MATCH(1,(IM!$F$1:$F$7700=A161)*(ISNUMBER(SEARCH("PMQ2",IM!$AC$1:$AC$7700))),0),"檢核"),"未登錄"),"")</f>
        <v/>
      </c>
      <c r="M161" s="229" t="str" cm="1">
        <f t="array" ref="M161">IF(AND(SUMPRODUCT((IM!F2:F773=A161)*(ISNUMBER(SEARCH("EDC", IM!AC2:AC773))))&gt;0), "EDC", "")</f>
        <v/>
      </c>
      <c r="N161" s="263" t="str" cm="1">
        <f t="array" ref="N161">IF(AND(SUMPRODUCT((IM!F2:F773=A161)*(ISNUMBER(SEARCH("STAR", IM!AC2:AC773))))&gt;0), "STAR", "")</f>
        <v/>
      </c>
      <c r="O161" s="255" t="str" cm="1">
        <f t="array" ref="O161">IFERROR(INDEX(IM!$X$2:$X$650, MATCH(1, (IM!$F$2:$F$650=A161) * (ISNUMBER(SEARCH($D$1, IM!$AC$2:$AC$650))), 0)), "")</f>
        <v/>
      </c>
      <c r="P161" s="191" t="str">
        <f>(TEXT(I161,"yyyymmdd"))&amp;$T$3&amp;A161&amp;$T$3&amp;B161&amp;$R$3</f>
        <v>-D194-北縣五華三店(定保)</v>
      </c>
      <c r="Q161" s="140"/>
      <c r="R161" s="140"/>
      <c r="S161" s="140"/>
      <c r="T161" s="140"/>
      <c r="U161" s="257">
        <f>IF(AND(W161&lt;&gt;"", X161&lt;&gt;""), 2, IF(OR(W161&lt;&gt;"", X161&lt;&gt;""), 1, 0))</f>
        <v>2</v>
      </c>
      <c r="V161" s="245" t="str">
        <f>IF(I161="", "未到店",
   IF(M161&lt;&gt;"EDC", "異常",
      IF(OR(AND(Y161="STAR", N161="STAR"), AND(Y161&lt;&gt;"STAR", N161="")), "已完工", "異常")
   )
)</f>
        <v>未到店</v>
      </c>
      <c r="W161" s="3" t="s">
        <v>4321</v>
      </c>
      <c r="X161" s="5" t="s">
        <v>4322</v>
      </c>
      <c r="Y161" s="5" t="str">
        <f>IF(U161&gt;0,"STAR","")</f>
        <v>STAR</v>
      </c>
    </row>
    <row r="162" spans="1:25" ht="15.75" customHeight="1">
      <c r="A162" s="179">
        <v>3892</v>
      </c>
      <c r="B162" s="180" t="str">
        <f>VLOOKUP(A162,'0919門市清單主檔'!B:C,2,FALSE)</f>
        <v>蘆洲光榮店</v>
      </c>
      <c r="C162" s="181" t="str">
        <f>VLOOKUP($A162,'0919門市清單主檔'!B:V,20,FALSE)</f>
        <v>新北市</v>
      </c>
      <c r="D162" s="182" t="str">
        <f>VLOOKUP($A162,'0919門市清單主檔'!B:V,21,FALSE)</f>
        <v>蘆洲區</v>
      </c>
      <c r="E162" s="183" t="str">
        <f>VLOOKUP(D162,區域表!A:B,2,FALSE)</f>
        <v>吳宗鴻</v>
      </c>
      <c r="F162" s="184" t="str">
        <f>IFERROR(IF(VLOOKUP(A162,門市狀態!A:D,4,FALSE)=0,"",VLOOKUP(A162,門市狀態!A:D,4,FALSE)),"")</f>
        <v/>
      </c>
      <c r="G162" s="185" t="s">
        <v>1745</v>
      </c>
      <c r="H162" s="186" t="str">
        <f>IF(I162&gt;0,(TEXT(I162,"yyyymmdd")&amp;$T$3&amp;A162&amp;$T$3&amp;B162&amp;$R$3),"")</f>
        <v>-3892-蘆洲光榮店(定保)</v>
      </c>
      <c r="I162" s="190" t="s">
        <v>1745</v>
      </c>
      <c r="J162" s="188" t="str" cm="1">
        <f t="array" ref="J162">IFERROR(INDEX(IM!$X$2:$X$650, MATCH(1, (IM!$F$2:$F$650=A162) * (ISNUMBER(SEARCH($C$1, IM!$AC$2:$AC$650))), 0)), "")</f>
        <v/>
      </c>
      <c r="K162" s="159">
        <f>COUNTIFS(IM!F:F,A162,IM!AD:AD,"O",IM!X:X,"&gt;="&amp;$A$1,IM!X:X,"&lt;="&amp;$B$1)</f>
        <v>0</v>
      </c>
      <c r="L162" s="227" t="str" cm="1">
        <f t="array" ref="L162">IF(K162&gt;0,IFERROR(HYPERLINK("#'IM'!AC"&amp;MATCH(1,(IM!$F$1:$F$7700=A162)*(ISNUMBER(SEARCH("PMQ2",IM!$AC$1:$AC$7700))),0),"檢核"),"未登錄"),"")</f>
        <v/>
      </c>
      <c r="M162" s="229" t="str" cm="1">
        <f t="array" ref="M162">IF(AND(SUMPRODUCT((IM!F2:F774=A162)*(ISNUMBER(SEARCH("EDC", IM!AC2:AC774))))&gt;0), "EDC", "")</f>
        <v/>
      </c>
      <c r="N162" s="263" t="str" cm="1">
        <f t="array" ref="N162">IF(AND(SUMPRODUCT((IM!F2:F774=A162)*(ISNUMBER(SEARCH("STAR", IM!AC2:AC774))))&gt;0), "STAR", "")</f>
        <v/>
      </c>
      <c r="O162" s="255" t="str" cm="1">
        <f t="array" ref="O162">IFERROR(INDEX(IM!$X$2:$X$650, MATCH(1, (IM!$F$2:$F$650=A162) * (ISNUMBER(SEARCH($D$1, IM!$AC$2:$AC$650))), 0)), "")</f>
        <v/>
      </c>
      <c r="P162" s="191" t="str">
        <f>(TEXT(I162,"yyyymmdd"))&amp;$T$3&amp;A162&amp;$T$3&amp;B162&amp;$R$3</f>
        <v>-3892-蘆洲光榮店(定保)</v>
      </c>
      <c r="Q162" s="140"/>
      <c r="R162" s="140"/>
      <c r="S162" s="140"/>
      <c r="T162" s="140"/>
      <c r="U162" s="257">
        <f>IF(AND(W162&lt;&gt;"", X162&lt;&gt;""), 2, IF(OR(W162&lt;&gt;"", X162&lt;&gt;""), 1, 0))</f>
        <v>0</v>
      </c>
      <c r="V162" s="245" t="str">
        <f>IF(I162="", "未到店",
   IF(M162&lt;&gt;"EDC", "異常",
      IF(OR(AND(Y162="STAR", N162="STAR"), AND(Y162&lt;&gt;"STAR", N162="")), "已完工", "異常")
   )
)</f>
        <v>未到店</v>
      </c>
      <c r="X162" s="5"/>
      <c r="Y162" s="5" t="str">
        <f>IF(U162&gt;0,"STAR","")</f>
        <v/>
      </c>
    </row>
    <row r="163" spans="1:25" ht="15.75" customHeight="1">
      <c r="A163" s="179">
        <v>4125</v>
      </c>
      <c r="B163" s="180" t="str">
        <f>VLOOKUP(A163,'0919門市清單主檔'!B:C,2,FALSE)</f>
        <v>蘆洲長樂店</v>
      </c>
      <c r="C163" s="181" t="str">
        <f>VLOOKUP($A163,'0919門市清單主檔'!B:V,20,FALSE)</f>
        <v>新北市</v>
      </c>
      <c r="D163" s="182" t="str">
        <f>VLOOKUP($A163,'0919門市清單主檔'!B:V,21,FALSE)</f>
        <v>蘆洲區</v>
      </c>
      <c r="E163" s="183" t="str">
        <f>VLOOKUP(D163,區域表!A:B,2,FALSE)</f>
        <v>吳宗鴻</v>
      </c>
      <c r="F163" s="184" t="str">
        <f>IFERROR(IF(VLOOKUP(A163,門市狀態!A:D,4,FALSE)=0,"",VLOOKUP(A163,門市狀態!A:D,4,FALSE)),"")</f>
        <v/>
      </c>
      <c r="G163" s="185" t="s">
        <v>1745</v>
      </c>
      <c r="H163" s="186" t="str">
        <f>IF(I163&gt;0,(TEXT(I163,"yyyymmdd")&amp;$T$3&amp;A163&amp;$T$3&amp;B163&amp;$R$3),"")</f>
        <v>-4125-蘆洲長樂店(定保)</v>
      </c>
      <c r="I163" s="190" t="s">
        <v>1745</v>
      </c>
      <c r="J163" s="188" t="str" cm="1">
        <f t="array" ref="J163">IFERROR(INDEX(IM!$X$2:$X$650, MATCH(1, (IM!$F$2:$F$650=A163) * (ISNUMBER(SEARCH($C$1, IM!$AC$2:$AC$650))), 0)), "")</f>
        <v/>
      </c>
      <c r="K163" s="159">
        <f>COUNTIFS(IM!F:F,A163,IM!AD:AD,"O",IM!X:X,"&gt;="&amp;$A$1,IM!X:X,"&lt;="&amp;$B$1)</f>
        <v>0</v>
      </c>
      <c r="L163" s="227" t="str" cm="1">
        <f t="array" ref="L163">IF(K163&gt;0,IFERROR(HYPERLINK("#'IM'!AC"&amp;MATCH(1,(IM!$F$1:$F$7700=A163)*(ISNUMBER(SEARCH("PMQ2",IM!$AC$1:$AC$7700))),0),"檢核"),"未登錄"),"")</f>
        <v/>
      </c>
      <c r="M163" s="229" t="str" cm="1">
        <f t="array" ref="M163">IF(AND(SUMPRODUCT((IM!F2:F775=A163)*(ISNUMBER(SEARCH("EDC", IM!AC2:AC775))))&gt;0), "EDC", "")</f>
        <v/>
      </c>
      <c r="N163" s="263" t="str" cm="1">
        <f t="array" ref="N163">IF(AND(SUMPRODUCT((IM!F2:F775=A163)*(ISNUMBER(SEARCH("STAR", IM!AC2:AC775))))&gt;0), "STAR", "")</f>
        <v/>
      </c>
      <c r="O163" s="255" t="str" cm="1">
        <f t="array" ref="O163">IFERROR(INDEX(IM!$X$2:$X$650, MATCH(1, (IM!$F$2:$F$650=A163) * (ISNUMBER(SEARCH($D$1, IM!$AC$2:$AC$650))), 0)), "")</f>
        <v/>
      </c>
      <c r="P163" s="191" t="str">
        <f>(TEXT(I163,"yyyymmdd"))&amp;$T$3&amp;A163&amp;$T$3&amp;B163&amp;$R$3</f>
        <v>-4125-蘆洲長樂店(定保)</v>
      </c>
      <c r="Q163" s="140"/>
      <c r="R163" s="140"/>
      <c r="S163" s="140"/>
      <c r="T163" s="140"/>
      <c r="U163" s="257">
        <f>IF(AND(W163&lt;&gt;"", X163&lt;&gt;""), 2, IF(OR(W163&lt;&gt;"", X163&lt;&gt;""), 1, 0))</f>
        <v>2</v>
      </c>
      <c r="V163" s="245" t="str">
        <f>IF(I163="", "未到店",
   IF(M163&lt;&gt;"EDC", "異常",
      IF(OR(AND(Y163="STAR", N163="STAR"), AND(Y163&lt;&gt;"STAR", N163="")), "已完工", "異常")
   )
)</f>
        <v>未到店</v>
      </c>
      <c r="W163" s="3" t="s">
        <v>4353</v>
      </c>
      <c r="X163" s="5" t="s">
        <v>4354</v>
      </c>
      <c r="Y163" s="5" t="str">
        <f>IF(U163&gt;0,"STAR","")</f>
        <v>STAR</v>
      </c>
    </row>
    <row r="164" spans="1:25" ht="15.75" customHeight="1">
      <c r="A164" s="179">
        <v>4609</v>
      </c>
      <c r="B164" s="180" t="str">
        <f>VLOOKUP(A164,'0919門市清單主檔'!B:C,2,FALSE)</f>
        <v>蘆洲洲正店</v>
      </c>
      <c r="C164" s="181" t="str">
        <f>VLOOKUP($A164,'0919門市清單主檔'!B:V,20,FALSE)</f>
        <v>新北市</v>
      </c>
      <c r="D164" s="182" t="str">
        <f>VLOOKUP($A164,'0919門市清單主檔'!B:V,21,FALSE)</f>
        <v>蘆洲區</v>
      </c>
      <c r="E164" s="183" t="str">
        <f>VLOOKUP(D164,區域表!A:B,2,FALSE)</f>
        <v>吳宗鴻</v>
      </c>
      <c r="F164" s="184" t="str">
        <f>IFERROR(IF(VLOOKUP(A164,門市狀態!A:D,4,FALSE)=0,"",VLOOKUP(A164,門市狀態!A:D,4,FALSE)),"")</f>
        <v/>
      </c>
      <c r="G164" s="185" t="s">
        <v>1745</v>
      </c>
      <c r="H164" s="186" t="str">
        <f>IF(I164&gt;0,(TEXT(I164,"yyyymmdd")&amp;$T$3&amp;A164&amp;$T$3&amp;B164&amp;$R$3),"")</f>
        <v>-4609-蘆洲洲正店(定保)</v>
      </c>
      <c r="I164" s="190" t="s">
        <v>1745</v>
      </c>
      <c r="J164" s="188" t="str" cm="1">
        <f t="array" ref="J164">IFERROR(INDEX(IM!$X$2:$X$650, MATCH(1, (IM!$F$2:$F$650=A164) * (ISNUMBER(SEARCH($C$1, IM!$AC$2:$AC$650))), 0)), "")</f>
        <v/>
      </c>
      <c r="K164" s="159">
        <f>COUNTIFS(IM!F:F,A164,IM!AD:AD,"O",IM!X:X,"&gt;="&amp;$A$1,IM!X:X,"&lt;="&amp;$B$1)</f>
        <v>0</v>
      </c>
      <c r="L164" s="227" t="str" cm="1">
        <f t="array" ref="L164">IF(K164&gt;0,IFERROR(HYPERLINK("#'IM'!AC"&amp;MATCH(1,(IM!$F$1:$F$7700=A164)*(ISNUMBER(SEARCH("PMQ2",IM!$AC$1:$AC$7700))),0),"檢核"),"未登錄"),"")</f>
        <v/>
      </c>
      <c r="M164" s="229" t="str" cm="1">
        <f t="array" ref="M164">IF(AND(SUMPRODUCT((IM!F2:F776=A164)*(ISNUMBER(SEARCH("EDC", IM!AC2:AC776))))&gt;0), "EDC", "")</f>
        <v/>
      </c>
      <c r="N164" s="263" t="str" cm="1">
        <f t="array" ref="N164">IF(AND(SUMPRODUCT((IM!F2:F776=A164)*(ISNUMBER(SEARCH("STAR", IM!AC2:AC776))))&gt;0), "STAR", "")</f>
        <v/>
      </c>
      <c r="O164" s="255" t="str" cm="1">
        <f t="array" ref="O164">IFERROR(INDEX(IM!$X$2:$X$650, MATCH(1, (IM!$F$2:$F$650=A164) * (ISNUMBER(SEARCH($D$1, IM!$AC$2:$AC$650))), 0)), "")</f>
        <v/>
      </c>
      <c r="P164" s="191" t="str">
        <f>(TEXT(I164,"yyyymmdd"))&amp;$T$3&amp;A164&amp;$T$3&amp;B164&amp;$R$3</f>
        <v>-4609-蘆洲洲正店(定保)</v>
      </c>
      <c r="Q164" s="140"/>
      <c r="R164" s="140"/>
      <c r="S164" s="140"/>
      <c r="T164" s="140"/>
      <c r="U164" s="257">
        <f>IF(AND(W164&lt;&gt;"", X164&lt;&gt;""), 2, IF(OR(W164&lt;&gt;"", X164&lt;&gt;""), 1, 0))</f>
        <v>2</v>
      </c>
      <c r="V164" s="245" t="str">
        <f>IF(I164="", "未到店",
   IF(M164&lt;&gt;"EDC", "異常",
      IF(OR(AND(Y164="STAR", N164="STAR"), AND(Y164&lt;&gt;"STAR", N164="")), "已完工", "異常")
   )
)</f>
        <v>未到店</v>
      </c>
      <c r="W164" s="3" t="s">
        <v>4355</v>
      </c>
      <c r="X164" s="5" t="s">
        <v>4356</v>
      </c>
      <c r="Y164" s="5" t="str">
        <f>IF(U164&gt;0,"STAR","")</f>
        <v>STAR</v>
      </c>
    </row>
    <row r="165" spans="1:25" ht="15.75" customHeight="1">
      <c r="A165" s="179">
        <v>2958</v>
      </c>
      <c r="B165" s="180" t="str">
        <f>VLOOKUP(A165,'0919門市清單主檔'!B:C,2,FALSE)</f>
        <v>北縣蘆旺店</v>
      </c>
      <c r="C165" s="181" t="str">
        <f>VLOOKUP($A165,'0919門市清單主檔'!B:V,20,FALSE)</f>
        <v>新北市</v>
      </c>
      <c r="D165" s="182" t="str">
        <f>VLOOKUP($A165,'0919門市清單主檔'!B:V,21,FALSE)</f>
        <v>蘆洲區</v>
      </c>
      <c r="E165" s="183" t="str">
        <f>VLOOKUP(D165,區域表!A:B,2,FALSE)</f>
        <v>吳宗鴻</v>
      </c>
      <c r="F165" s="184" t="str">
        <f>IFERROR(IF(VLOOKUP(A165,門市狀態!A:D,4,FALSE)=0,"",VLOOKUP(A165,門市狀態!A:D,4,FALSE)),"")</f>
        <v/>
      </c>
      <c r="G165" s="185" t="s">
        <v>1745</v>
      </c>
      <c r="H165" s="186" t="str">
        <f>IF(I165&gt;0,(TEXT(I165,"yyyymmdd")&amp;$T$3&amp;A165&amp;$T$3&amp;B165&amp;$R$3),"")</f>
        <v>-2958-北縣蘆旺店(定保)</v>
      </c>
      <c r="I165" s="190" t="s">
        <v>1745</v>
      </c>
      <c r="J165" s="188" t="str" cm="1">
        <f t="array" ref="J165">IFERROR(INDEX(IM!$X$2:$X$650, MATCH(1, (IM!$F$2:$F$650=A165) * (ISNUMBER(SEARCH($C$1, IM!$AC$2:$AC$650))), 0)), "")</f>
        <v/>
      </c>
      <c r="K165" s="159">
        <f>COUNTIFS(IM!F:F,A165,IM!AD:AD,"O",IM!X:X,"&gt;="&amp;$A$1,IM!X:X,"&lt;="&amp;$B$1)</f>
        <v>0</v>
      </c>
      <c r="L165" s="227" t="str" cm="1">
        <f t="array" ref="L165">IF(K165&gt;0,IFERROR(HYPERLINK("#'IM'!AC"&amp;MATCH(1,(IM!$F$1:$F$7700=A165)*(ISNUMBER(SEARCH("PMQ2",IM!$AC$1:$AC$7700))),0),"檢核"),"未登錄"),"")</f>
        <v/>
      </c>
      <c r="M165" s="229" t="str" cm="1">
        <f t="array" ref="M165">IF(AND(SUMPRODUCT((IM!F2:F777=A165)*(ISNUMBER(SEARCH("EDC", IM!AC2:AC777))))&gt;0), "EDC", "")</f>
        <v/>
      </c>
      <c r="N165" s="263" t="str" cm="1">
        <f t="array" ref="N165">IF(AND(SUMPRODUCT((IM!F2:F777=A165)*(ISNUMBER(SEARCH("STAR", IM!AC2:AC777))))&gt;0), "STAR", "")</f>
        <v/>
      </c>
      <c r="O165" s="255" t="str" cm="1">
        <f t="array" ref="O165">IFERROR(INDEX(IM!$X$2:$X$650, MATCH(1, (IM!$F$2:$F$650=A165) * (ISNUMBER(SEARCH($D$1, IM!$AC$2:$AC$650))), 0)), "")</f>
        <v/>
      </c>
      <c r="P165" s="191" t="str">
        <f>(TEXT(I165,"yyyymmdd"))&amp;$T$3&amp;A165&amp;$T$3&amp;B165&amp;$R$3</f>
        <v>-2958-北縣蘆旺店(定保)</v>
      </c>
      <c r="Q165" s="140"/>
      <c r="R165" s="140"/>
      <c r="S165" s="140"/>
      <c r="T165" s="140"/>
      <c r="U165" s="257">
        <f>IF(AND(W165&lt;&gt;"", X165&lt;&gt;""), 2, IF(OR(W165&lt;&gt;"", X165&lt;&gt;""), 1, 0))</f>
        <v>2</v>
      </c>
      <c r="V165" s="245" t="str">
        <f>IF(I165="", "未到店",
   IF(M165&lt;&gt;"EDC", "異常",
      IF(OR(AND(Y165="STAR", N165="STAR"), AND(Y165&lt;&gt;"STAR", N165="")), "已完工", "異常")
   )
)</f>
        <v>未到店</v>
      </c>
      <c r="W165" s="3" t="s">
        <v>4348</v>
      </c>
      <c r="X165" s="5" t="s">
        <v>4349</v>
      </c>
      <c r="Y165" s="5" t="str">
        <f>IF(U165&gt;0,"STAR","")</f>
        <v>STAR</v>
      </c>
    </row>
    <row r="166" spans="1:25" ht="15.75" customHeight="1">
      <c r="A166" s="179">
        <v>4701</v>
      </c>
      <c r="B166" s="180" t="str">
        <f>VLOOKUP(A166,'0919門市清單主檔'!B:C,2,FALSE)</f>
        <v>新莊昌平店</v>
      </c>
      <c r="C166" s="181" t="str">
        <f>VLOOKUP($A166,'0919門市清單主檔'!B:V,20,FALSE)</f>
        <v>新北市</v>
      </c>
      <c r="D166" s="182" t="str">
        <f>VLOOKUP($A166,'0919門市清單主檔'!B:V,21,FALSE)</f>
        <v>新莊區</v>
      </c>
      <c r="E166" s="183" t="str">
        <f>VLOOKUP(D166,區域表!A:B,2,FALSE)</f>
        <v>湯家瑋</v>
      </c>
      <c r="F166" s="184" t="str">
        <f>IFERROR(IF(VLOOKUP(A166,門市狀態!A:D,4,FALSE)=0,"",VLOOKUP(A166,門市狀態!A:D,4,FALSE)),"")</f>
        <v/>
      </c>
      <c r="G166" s="185" t="s">
        <v>1745</v>
      </c>
      <c r="H166" s="186" t="str">
        <f>IF(I166&gt;0,(TEXT(I166,"yyyymmdd")&amp;$T$3&amp;A166&amp;$T$3&amp;B166&amp;$R$3),"")</f>
        <v>-4701-新莊昌平店(定保)</v>
      </c>
      <c r="I166" s="190" t="s">
        <v>1745</v>
      </c>
      <c r="J166" s="188" t="str" cm="1">
        <f t="array" ref="J166">IFERROR(INDEX(IM!$X$2:$X$650, MATCH(1, (IM!$F$2:$F$650=A166) * (ISNUMBER(SEARCH($C$1, IM!$AC$2:$AC$650))), 0)), "")</f>
        <v/>
      </c>
      <c r="K166" s="159">
        <f>COUNTIFS(IM!F:F,A166,IM!AD:AD,"O",IM!X:X,"&gt;="&amp;$A$1,IM!X:X,"&lt;="&amp;$B$1)</f>
        <v>0</v>
      </c>
      <c r="L166" s="227" t="str" cm="1">
        <f t="array" ref="L166">IF(K166&gt;0,IFERROR(HYPERLINK("#'IM'!AC"&amp;MATCH(1,(IM!$F$1:$F$7700=A166)*(ISNUMBER(SEARCH("PMQ2",IM!$AC$1:$AC$7700))),0),"檢核"),"未登錄"),"")</f>
        <v/>
      </c>
      <c r="M166" s="229" t="str" cm="1">
        <f t="array" ref="M166">IF(AND(SUMPRODUCT((IM!F2:F778=A166)*(ISNUMBER(SEARCH("EDC", IM!AC2:AC778))))&gt;0), "EDC", "")</f>
        <v/>
      </c>
      <c r="N166" s="263" t="str" cm="1">
        <f t="array" ref="N166">IF(AND(SUMPRODUCT((IM!F2:F778=A166)*(ISNUMBER(SEARCH("STAR", IM!AC2:AC778))))&gt;0), "STAR", "")</f>
        <v/>
      </c>
      <c r="O166" s="255" t="str" cm="1">
        <f t="array" ref="O166">IFERROR(INDEX(IM!$X$2:$X$650, MATCH(1, (IM!$F$2:$F$650=A166) * (ISNUMBER(SEARCH($D$1, IM!$AC$2:$AC$650))), 0)), "")</f>
        <v/>
      </c>
      <c r="P166" s="191" t="str">
        <f>(TEXT(I166,"yyyymmdd"))&amp;$T$3&amp;A166&amp;$T$3&amp;B166&amp;$R$3</f>
        <v>-4701-新莊昌平店(定保)</v>
      </c>
      <c r="Q166" s="140"/>
      <c r="R166" s="140"/>
      <c r="S166" s="140"/>
      <c r="T166" s="140"/>
      <c r="U166" s="257">
        <f>IF(AND(W166&lt;&gt;"", X166&lt;&gt;""), 2, IF(OR(W166&lt;&gt;"", X166&lt;&gt;""), 1, 0))</f>
        <v>0</v>
      </c>
      <c r="V166" s="245" t="str">
        <f>IF(I166="", "未到店",
   IF(M166&lt;&gt;"EDC", "異常",
      IF(OR(AND(Y166="STAR", N166="STAR"), AND(Y166&lt;&gt;"STAR", N166="")), "已完工", "異常")
   )
)</f>
        <v>未到店</v>
      </c>
      <c r="X166" s="5"/>
      <c r="Y166" s="5" t="str">
        <f>IF(U166&gt;0,"STAR","")</f>
        <v/>
      </c>
    </row>
    <row r="167" spans="1:25" ht="15.75" customHeight="1">
      <c r="A167" s="179">
        <v>3999</v>
      </c>
      <c r="B167" s="180" t="str">
        <f>VLOOKUP(A167,'0919門市清單主檔'!B:C,2,FALSE)</f>
        <v>新莊福祐店</v>
      </c>
      <c r="C167" s="181" t="str">
        <f>VLOOKUP($A167,'0919門市清單主檔'!B:V,20,FALSE)</f>
        <v>新北市</v>
      </c>
      <c r="D167" s="182" t="str">
        <f>VLOOKUP($A167,'0919門市清單主檔'!B:V,21,FALSE)</f>
        <v>新莊區</v>
      </c>
      <c r="E167" s="183" t="str">
        <f>VLOOKUP(D167,區域表!A:B,2,FALSE)</f>
        <v>湯家瑋</v>
      </c>
      <c r="F167" s="184" t="str">
        <f>IFERROR(IF(VLOOKUP(A167,門市狀態!A:D,4,FALSE)=0,"",VLOOKUP(A167,門市狀態!A:D,4,FALSE)),"")</f>
        <v/>
      </c>
      <c r="G167" s="185" t="s">
        <v>1745</v>
      </c>
      <c r="H167" s="186" t="str">
        <f>IF(I167&gt;0,(TEXT(I167,"yyyymmdd")&amp;$T$3&amp;A167&amp;$T$3&amp;B167&amp;$R$3),"")</f>
        <v>-3999-新莊福祐店(定保)</v>
      </c>
      <c r="I167" s="190" t="s">
        <v>1745</v>
      </c>
      <c r="J167" s="188" t="str" cm="1">
        <f t="array" ref="J167">IFERROR(INDEX(IM!$X$2:$X$650, MATCH(1, (IM!$F$2:$F$650=A167) * (ISNUMBER(SEARCH($C$1, IM!$AC$2:$AC$650))), 0)), "")</f>
        <v/>
      </c>
      <c r="K167" s="159">
        <f>COUNTIFS(IM!F:F,A167,IM!AD:AD,"O",IM!X:X,"&gt;="&amp;$A$1,IM!X:X,"&lt;="&amp;$B$1)</f>
        <v>0</v>
      </c>
      <c r="L167" s="227" t="str" cm="1">
        <f t="array" ref="L167">IF(K167&gt;0,IFERROR(HYPERLINK("#'IM'!AC"&amp;MATCH(1,(IM!$F$1:$F$7700=A167)*(ISNUMBER(SEARCH("PMQ2",IM!$AC$1:$AC$7700))),0),"檢核"),"未登錄"),"")</f>
        <v/>
      </c>
      <c r="M167" s="229" t="str" cm="1">
        <f t="array" ref="M167">IF(AND(SUMPRODUCT((IM!F2:F779=A167)*(ISNUMBER(SEARCH("EDC", IM!AC2:AC779))))&gt;0), "EDC", "")</f>
        <v/>
      </c>
      <c r="N167" s="263" t="str" cm="1">
        <f t="array" ref="N167">IF(AND(SUMPRODUCT((IM!F2:F779=A167)*(ISNUMBER(SEARCH("STAR", IM!AC2:AC779))))&gt;0), "STAR", "")</f>
        <v/>
      </c>
      <c r="O167" s="255" t="str" cm="1">
        <f t="array" ref="O167">IFERROR(INDEX(IM!$X$2:$X$650, MATCH(1, (IM!$F$2:$F$650=A167) * (ISNUMBER(SEARCH($D$1, IM!$AC$2:$AC$650))), 0)), "")</f>
        <v/>
      </c>
      <c r="P167" s="191" t="str">
        <f>(TEXT(I167,"yyyymmdd"))&amp;$T$3&amp;A167&amp;$T$3&amp;B167&amp;$R$3</f>
        <v>-3999-新莊福祐店(定保)</v>
      </c>
      <c r="Q167" s="140"/>
      <c r="R167" s="140"/>
      <c r="S167" s="140"/>
      <c r="T167" s="140"/>
      <c r="U167" s="257">
        <f>IF(AND(W167&lt;&gt;"", X167&lt;&gt;""), 2, IF(OR(W167&lt;&gt;"", X167&lt;&gt;""), 1, 0))</f>
        <v>1</v>
      </c>
      <c r="V167" s="245" t="str">
        <f>IF(I167="", "未到店",
   IF(M167&lt;&gt;"EDC", "異常",
      IF(OR(AND(Y167="STAR", N167="STAR"), AND(Y167&lt;&gt;"STAR", N167="")), "已完工", "異常")
   )
)</f>
        <v>未到店</v>
      </c>
      <c r="X167" s="5" t="s">
        <v>4412</v>
      </c>
      <c r="Y167" s="5" t="str">
        <f>IF(U167&gt;0,"STAR","")</f>
        <v>STAR</v>
      </c>
    </row>
    <row r="168" spans="1:25" ht="15.75" customHeight="1">
      <c r="A168" s="179">
        <v>2069</v>
      </c>
      <c r="B168" s="180" t="str">
        <f>VLOOKUP(A168,'0919門市清單主檔'!B:C,2,FALSE)</f>
        <v>板橋江子翠站</v>
      </c>
      <c r="C168" s="181" t="str">
        <f>VLOOKUP($A168,'0919門市清單主檔'!B:V,20,FALSE)</f>
        <v>新北市</v>
      </c>
      <c r="D168" s="182" t="str">
        <f>VLOOKUP($A168,'0919門市清單主檔'!B:V,21,FALSE)</f>
        <v>板橋區</v>
      </c>
      <c r="E168" s="183" t="str">
        <f>VLOOKUP(D168,區域表!A:B,2,FALSE)</f>
        <v>狄澤洋</v>
      </c>
      <c r="F168" s="184" t="str">
        <f>IFERROR(IF(VLOOKUP(A168,門市狀態!A:D,4,FALSE)=0,"",VLOOKUP(A168,門市狀態!A:D,4,FALSE)),"")</f>
        <v/>
      </c>
      <c r="G168" s="185"/>
      <c r="H168" s="186" t="str">
        <f>IF(I168&gt;0,(TEXT(I168,"yyyymmdd")&amp;$T$3&amp;A168&amp;$T$3&amp;B168&amp;$R$3),"")</f>
        <v>-2069-板橋江子翠站(定保)</v>
      </c>
      <c r="I168" s="190" t="s">
        <v>1745</v>
      </c>
      <c r="J168" s="188" t="str" cm="1">
        <f t="array" ref="J168">IFERROR(INDEX(IM!$X$2:$X$650, MATCH(1, (IM!$F$2:$F$650=A168) * (ISNUMBER(SEARCH($C$1, IM!$AC$2:$AC$650))), 0)), "")</f>
        <v/>
      </c>
      <c r="K168" s="159">
        <f>COUNTIFS(IM!F:F,A168,IM!AD:AD,"O",IM!X:X,"&gt;="&amp;$A$1,IM!X:X,"&lt;="&amp;$B$1)</f>
        <v>0</v>
      </c>
      <c r="L168" s="227" t="str" cm="1">
        <f t="array" ref="L168">IF(K168&gt;0,IFERROR(HYPERLINK("#'IM'!AC"&amp;MATCH(1,(IM!$F$1:$F$7700=A168)*(ISNUMBER(SEARCH("PMQ2",IM!$AC$1:$AC$7700))),0),"檢核"),"未登錄"),"")</f>
        <v/>
      </c>
      <c r="M168" s="229" t="str" cm="1">
        <f t="array" ref="M168">IF(AND(SUMPRODUCT((IM!F2:F781=A168)*(ISNUMBER(SEARCH("EDC", IM!AC2:AC781))))&gt;0), "EDC", "")</f>
        <v/>
      </c>
      <c r="N168" s="263" t="str" cm="1">
        <f t="array" ref="N168">IF(AND(SUMPRODUCT((IM!F2:F781=A168)*(ISNUMBER(SEARCH("STAR", IM!AC2:AC781))))&gt;0), "STAR", "")</f>
        <v/>
      </c>
      <c r="O168" s="255" t="str" cm="1">
        <f t="array" ref="O168">IFERROR(INDEX(IM!$X$2:$X$650, MATCH(1, (IM!$F$2:$F$650=A168) * (ISNUMBER(SEARCH($D$1, IM!$AC$2:$AC$650))), 0)), "")</f>
        <v/>
      </c>
      <c r="P168" s="191" t="str">
        <f>(TEXT(I168,"yyyymmdd"))&amp;$T$3&amp;A168&amp;$T$3&amp;B168&amp;$R$3</f>
        <v>-2069-板橋江子翠站(定保)</v>
      </c>
      <c r="Q168" s="140"/>
      <c r="R168" s="140"/>
      <c r="S168" s="140"/>
      <c r="T168" s="140"/>
      <c r="U168" s="257">
        <f>IF(AND(W168&lt;&gt;"", X168&lt;&gt;""), 2, IF(OR(W168&lt;&gt;"", X168&lt;&gt;""), 1, 0))</f>
        <v>2</v>
      </c>
      <c r="V168" s="245" t="str">
        <f>IF(I168="", "未到店",
   IF(M168&lt;&gt;"EDC", "異常",
      IF(OR(AND(Y168="STAR", N168="STAR"), AND(Y168&lt;&gt;"STAR", N168="")), "已完工", "異常")
   )
)</f>
        <v>未到店</v>
      </c>
      <c r="W168" s="3" t="s">
        <v>4379</v>
      </c>
      <c r="X168" s="5" t="s">
        <v>4380</v>
      </c>
      <c r="Y168" s="5" t="str">
        <f>IF(U168&gt;0,"STAR","")</f>
        <v>STAR</v>
      </c>
    </row>
    <row r="169" spans="1:25" ht="15.75" customHeight="1">
      <c r="A169" s="179" t="s">
        <v>27</v>
      </c>
      <c r="B169" s="180" t="str">
        <f>VLOOKUP(A169,'0919門市清單主檔'!B:C,2,FALSE)</f>
        <v>三重車路頭</v>
      </c>
      <c r="C169" s="181" t="str">
        <f>VLOOKUP($A169,'0919門市清單主檔'!B:V,20,FALSE)</f>
        <v>新北市</v>
      </c>
      <c r="D169" s="182" t="str">
        <f>VLOOKUP($A169,'0919門市清單主檔'!B:V,21,FALSE)</f>
        <v>三重區</v>
      </c>
      <c r="E169" s="183" t="str">
        <f>VLOOKUP(D169,區域表!A:B,2,FALSE)</f>
        <v>吳宗鴻</v>
      </c>
      <c r="F169" s="184" t="str">
        <f>IFERROR(IF(VLOOKUP(A169,門市狀態!A:D,4,FALSE)=0,"",VLOOKUP(A169,門市狀態!A:D,4,FALSE)),"")</f>
        <v/>
      </c>
      <c r="G169" s="185" t="s">
        <v>1745</v>
      </c>
      <c r="H169" s="186" t="str">
        <f>IF(I169&gt;0,(TEXT(I169,"yyyymmdd")&amp;$T$3&amp;A169&amp;$T$3&amp;B169&amp;$R$3),"")</f>
        <v>-D195-三重車路頭(定保)</v>
      </c>
      <c r="I169" s="190" t="s">
        <v>1745</v>
      </c>
      <c r="J169" s="188" t="str" cm="1">
        <f t="array" ref="J169">IFERROR(INDEX(IM!$X$2:$X$650, MATCH(1, (IM!$F$2:$F$650=A169) * (ISNUMBER(SEARCH($C$1, IM!$AC$2:$AC$650))), 0)), "")</f>
        <v/>
      </c>
      <c r="K169" s="159">
        <f>COUNTIFS(IM!F:F,A169,IM!AD:AD,"O",IM!X:X,"&gt;="&amp;$A$1,IM!X:X,"&lt;="&amp;$B$1)</f>
        <v>0</v>
      </c>
      <c r="L169" s="227" t="str" cm="1">
        <f t="array" ref="L169">IF(K169&gt;0,IFERROR(HYPERLINK("#'IM'!AC"&amp;MATCH(1,(IM!$F$1:$F$7700=A169)*(ISNUMBER(SEARCH("PMQ2",IM!$AC$1:$AC$7700))),0),"檢核"),"未登錄"),"")</f>
        <v/>
      </c>
      <c r="M169" s="229" t="str" cm="1">
        <f t="array" ref="M169">IF(AND(SUMPRODUCT((IM!F2:F782=A169)*(ISNUMBER(SEARCH("EDC", IM!AC2:AC782))))&gt;0), "EDC", "")</f>
        <v/>
      </c>
      <c r="N169" s="263" t="str" cm="1">
        <f t="array" ref="N169">IF(AND(SUMPRODUCT((IM!F2:F782=A169)*(ISNUMBER(SEARCH("STAR", IM!AC2:AC782))))&gt;0), "STAR", "")</f>
        <v/>
      </c>
      <c r="O169" s="255" t="str" cm="1">
        <f t="array" ref="O169">IFERROR(INDEX(IM!$X$2:$X$650, MATCH(1, (IM!$F$2:$F$650=A169) * (ISNUMBER(SEARCH($D$1, IM!$AC$2:$AC$650))), 0)), "")</f>
        <v/>
      </c>
      <c r="P169" s="191" t="str">
        <f>(TEXT(I169,"yyyymmdd"))&amp;$T$3&amp;A169&amp;$T$3&amp;B169&amp;$R$3</f>
        <v>-D195-三重車路頭(定保)</v>
      </c>
      <c r="Q169" s="140"/>
      <c r="R169" s="140"/>
      <c r="S169" s="140"/>
      <c r="T169" s="140"/>
      <c r="U169" s="257">
        <f>IF(AND(W169&lt;&gt;"", X169&lt;&gt;""), 2, IF(OR(W169&lt;&gt;"", X169&lt;&gt;""), 1, 0))</f>
        <v>1</v>
      </c>
      <c r="V169" s="245" t="str">
        <f>IF(I169="", "未到店",
   IF(M169&lt;&gt;"EDC", "異常",
      IF(OR(AND(Y169="STAR", N169="STAR"), AND(Y169&lt;&gt;"STAR", N169="")), "已完工", "異常")
   )
)</f>
        <v>未到店</v>
      </c>
      <c r="W169" s="3">
        <v>8155002442</v>
      </c>
      <c r="X169" s="5"/>
      <c r="Y169" s="5" t="str">
        <f>IF(U169&gt;0,"STAR","")</f>
        <v>STAR</v>
      </c>
    </row>
    <row r="170" spans="1:25" ht="15.75" customHeight="1">
      <c r="A170" s="179">
        <v>2222</v>
      </c>
      <c r="B170" s="180" t="str">
        <f>VLOOKUP(A170,'0919門市清單主檔'!B:C,2,FALSE)</f>
        <v>三重義天店</v>
      </c>
      <c r="C170" s="181" t="str">
        <f>VLOOKUP($A170,'0919門市清單主檔'!B:V,20,FALSE)</f>
        <v>新北市</v>
      </c>
      <c r="D170" s="182" t="str">
        <f>VLOOKUP($A170,'0919門市清單主檔'!B:V,21,FALSE)</f>
        <v>三重區</v>
      </c>
      <c r="E170" s="183" t="str">
        <f>VLOOKUP(D170,區域表!A:B,2,FALSE)</f>
        <v>吳宗鴻</v>
      </c>
      <c r="F170" s="184" t="str">
        <f>IFERROR(IF(VLOOKUP(A170,門市狀態!A:D,4,FALSE)=0,"",VLOOKUP(A170,門市狀態!A:D,4,FALSE)),"")</f>
        <v/>
      </c>
      <c r="G170" s="185" t="s">
        <v>1745</v>
      </c>
      <c r="H170" s="186" t="str">
        <f>IF(I170&gt;0,(TEXT(I170,"yyyymmdd")&amp;$T$3&amp;A170&amp;$T$3&amp;B170&amp;$R$3),"")</f>
        <v>-2222-三重義天店(定保)</v>
      </c>
      <c r="I170" s="190" t="s">
        <v>1745</v>
      </c>
      <c r="J170" s="188" t="str" cm="1">
        <f t="array" ref="J170">IFERROR(INDEX(IM!$X$2:$X$650, MATCH(1, (IM!$F$2:$F$650=A170) * (ISNUMBER(SEARCH($C$1, IM!$AC$2:$AC$650))), 0)), "")</f>
        <v/>
      </c>
      <c r="K170" s="159">
        <f>COUNTIFS(IM!F:F,A170,IM!AD:AD,"O",IM!X:X,"&gt;="&amp;$A$1,IM!X:X,"&lt;="&amp;$B$1)</f>
        <v>0</v>
      </c>
      <c r="L170" s="227" t="str" cm="1">
        <f t="array" ref="L170">IF(K170&gt;0,IFERROR(HYPERLINK("#'IM'!AC"&amp;MATCH(1,(IM!$F$1:$F$7700=A170)*(ISNUMBER(SEARCH("PMQ2",IM!$AC$1:$AC$7700))),0),"檢核"),"未登錄"),"")</f>
        <v/>
      </c>
      <c r="M170" s="229" t="str" cm="1">
        <f t="array" ref="M170">IF(AND(SUMPRODUCT((IM!F2:F783=A170)*(ISNUMBER(SEARCH("EDC", IM!AC2:AC783))))&gt;0), "EDC", "")</f>
        <v/>
      </c>
      <c r="N170" s="263" t="str" cm="1">
        <f t="array" ref="N170">IF(AND(SUMPRODUCT((IM!F2:F783=A170)*(ISNUMBER(SEARCH("STAR", IM!AC2:AC783))))&gt;0), "STAR", "")</f>
        <v/>
      </c>
      <c r="O170" s="255" t="str" cm="1">
        <f t="array" ref="O170">IFERROR(INDEX(IM!$X$2:$X$650, MATCH(1, (IM!$F$2:$F$650=A170) * (ISNUMBER(SEARCH($D$1, IM!$AC$2:$AC$650))), 0)), "")</f>
        <v/>
      </c>
      <c r="P170" s="191" t="str">
        <f>(TEXT(I170,"yyyymmdd"))&amp;$T$3&amp;A170&amp;$T$3&amp;B170&amp;$R$3</f>
        <v>-2222-三重義天店(定保)</v>
      </c>
      <c r="Q170" s="140"/>
      <c r="R170" s="140"/>
      <c r="S170" s="140"/>
      <c r="T170" s="140"/>
      <c r="U170" s="257">
        <f>IF(AND(W170&lt;&gt;"", X170&lt;&gt;""), 2, IF(OR(W170&lt;&gt;"", X170&lt;&gt;""), 1, 0))</f>
        <v>2</v>
      </c>
      <c r="V170" s="245" t="str">
        <f>IF(I170="", "未到店",
   IF(M170&lt;&gt;"EDC", "異常",
      IF(OR(AND(Y170="STAR", N170="STAR"), AND(Y170&lt;&gt;"STAR", N170="")), "已完工", "異常")
   )
)</f>
        <v>未到店</v>
      </c>
      <c r="W170" s="3" t="s">
        <v>4312</v>
      </c>
      <c r="X170" s="5" t="s">
        <v>4313</v>
      </c>
      <c r="Y170" s="5" t="str">
        <f>IF(U170&gt;0,"STAR","")</f>
        <v>STAR</v>
      </c>
    </row>
    <row r="171" spans="1:25" ht="15.75" customHeight="1">
      <c r="A171" s="179">
        <v>3601</v>
      </c>
      <c r="B171" s="180" t="str">
        <f>VLOOKUP(A171,'0919門市清單主檔'!B:C,2,FALSE)</f>
        <v>北縣重富店</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1745</v>
      </c>
      <c r="H171" s="186" t="str">
        <f>IF(I171&gt;0,(TEXT(I171,"yyyymmdd")&amp;$T$3&amp;A171&amp;$T$3&amp;B171&amp;$R$3),"")</f>
        <v>-3601-北縣重富店(定保)</v>
      </c>
      <c r="I171" s="190" t="s">
        <v>1745</v>
      </c>
      <c r="J171" s="188" t="str" cm="1">
        <f t="array" ref="J171">IFERROR(INDEX(IM!$X$2:$X$650, MATCH(1, (IM!$F$2:$F$650=A171) * (ISNUMBER(SEARCH($C$1, IM!$AC$2:$AC$650))), 0)), "")</f>
        <v/>
      </c>
      <c r="K171" s="159">
        <f>COUNTIFS(IM!F:F,A171,IM!AD:AD,"O",IM!X:X,"&gt;="&amp;$A$1,IM!X:X,"&lt;="&amp;$B$1)</f>
        <v>0</v>
      </c>
      <c r="L171" s="227" t="str" cm="1">
        <f t="array" ref="L171">IF(K171&gt;0,IFERROR(HYPERLINK("#'IM'!AC"&amp;MATCH(1,(IM!$F$1:$F$7700=A171)*(ISNUMBER(SEARCH("PMQ2",IM!$AC$1:$AC$7700))),0),"檢核"),"未登錄"),"")</f>
        <v/>
      </c>
      <c r="M171" s="229" t="str" cm="1">
        <f t="array" ref="M171">IF(AND(SUMPRODUCT((IM!F2:F785=A171)*(ISNUMBER(SEARCH("EDC", IM!AC2:AC785))))&gt;0), "EDC", "")</f>
        <v/>
      </c>
      <c r="N171" s="263" t="str" cm="1">
        <f t="array" ref="N171">IF(AND(SUMPRODUCT((IM!F2:F785=A171)*(ISNUMBER(SEARCH("STAR", IM!AC2:AC785))))&gt;0), "STAR", "")</f>
        <v/>
      </c>
      <c r="O171" s="255" t="str" cm="1">
        <f t="array" ref="O171">IFERROR(INDEX(IM!$X$2:$X$650, MATCH(1, (IM!$F$2:$F$650=A171) * (ISNUMBER(SEARCH($D$1, IM!$AC$2:$AC$650))), 0)), "")</f>
        <v/>
      </c>
      <c r="P171" s="191" t="str">
        <f>(TEXT(I171,"yyyymmdd"))&amp;$T$3&amp;A171&amp;$T$3&amp;B171&amp;$R$3</f>
        <v>-3601-北縣重富店(定保)</v>
      </c>
      <c r="Q171" s="140"/>
      <c r="R171" s="140"/>
      <c r="S171" s="140"/>
      <c r="T171" s="140"/>
      <c r="U171" s="257">
        <f>IF(AND(W171&lt;&gt;"", X171&lt;&gt;""), 2, IF(OR(W171&lt;&gt;"", X171&lt;&gt;""), 1, 0))</f>
        <v>2</v>
      </c>
      <c r="V171" s="245" t="str">
        <f>IF(I171="", "未到店",
   IF(M171&lt;&gt;"EDC", "異常",
      IF(OR(AND(Y171="STAR", N171="STAR"), AND(Y171&lt;&gt;"STAR", N171="")), "已完工", "異常")
   )
)</f>
        <v>未到店</v>
      </c>
      <c r="W171" s="3" t="s">
        <v>4331</v>
      </c>
      <c r="X171" s="5" t="s">
        <v>4332</v>
      </c>
      <c r="Y171" s="5" t="str">
        <f>IF(U171&gt;0,"STAR","")</f>
        <v>STAR</v>
      </c>
    </row>
    <row r="172" spans="1:25" ht="15.75" customHeight="1">
      <c r="A172" s="179">
        <v>4352</v>
      </c>
      <c r="B172" s="180" t="str">
        <f>VLOOKUP(A172,'0919門市清單主檔'!B:C,2,FALSE)</f>
        <v>三重公園店</v>
      </c>
      <c r="C172" s="181" t="str">
        <f>VLOOKUP($A172,'0919門市清單主檔'!B:V,20,FALSE)</f>
        <v>新北市</v>
      </c>
      <c r="D172" s="182" t="str">
        <f>VLOOKUP($A172,'0919門市清單主檔'!B:V,21,FALSE)</f>
        <v>三重區</v>
      </c>
      <c r="E172" s="183" t="str">
        <f>VLOOKUP(D172,區域表!A:B,2,FALSE)</f>
        <v>吳宗鴻</v>
      </c>
      <c r="F172" s="184" t="str">
        <f>IFERROR(IF(VLOOKUP(A172,門市狀態!A:D,4,FALSE)=0,"",VLOOKUP(A172,門市狀態!A:D,4,FALSE)),"")</f>
        <v/>
      </c>
      <c r="G172" s="185" t="s">
        <v>1745</v>
      </c>
      <c r="H172" s="186" t="str">
        <f>IF(I172&gt;0,(TEXT(I172,"yyyymmdd")&amp;$T$3&amp;A172&amp;$T$3&amp;B172&amp;$R$3),"")</f>
        <v>-4352-三重公園店(定保)</v>
      </c>
      <c r="I172" s="190" t="s">
        <v>1745</v>
      </c>
      <c r="J172" s="188" t="str" cm="1">
        <f t="array" ref="J172">IFERROR(INDEX(IM!$X$2:$X$650, MATCH(1, (IM!$F$2:$F$650=A172) * (ISNUMBER(SEARCH($C$1, IM!$AC$2:$AC$650))), 0)), "")</f>
        <v/>
      </c>
      <c r="K172" s="159">
        <f>COUNTIFS(IM!F:F,A172,IM!AD:AD,"O",IM!X:X,"&gt;="&amp;$A$1,IM!X:X,"&lt;="&amp;$B$1)</f>
        <v>0</v>
      </c>
      <c r="L172" s="227" t="str" cm="1">
        <f t="array" ref="L172">IF(K172&gt;0,IFERROR(HYPERLINK("#'IM'!AC"&amp;MATCH(1,(IM!$F$1:$F$7700=A172)*(ISNUMBER(SEARCH("PMQ2",IM!$AC$1:$AC$7700))),0),"檢核"),"未登錄"),"")</f>
        <v/>
      </c>
      <c r="M172" s="229" t="str" cm="1">
        <f t="array" ref="M172">IF(AND(SUMPRODUCT((IM!F2:F787=A172)*(ISNUMBER(SEARCH("EDC", IM!AC2:AC787))))&gt;0), "EDC", "")</f>
        <v/>
      </c>
      <c r="N172" s="263" t="str" cm="1">
        <f t="array" ref="N172">IF(AND(SUMPRODUCT((IM!F2:F787=A172)*(ISNUMBER(SEARCH("STAR", IM!AC2:AC787))))&gt;0), "STAR", "")</f>
        <v/>
      </c>
      <c r="O172" s="255" t="str" cm="1">
        <f t="array" ref="O172">IFERROR(INDEX(IM!$X$2:$X$650, MATCH(1, (IM!$F$2:$F$650=A172) * (ISNUMBER(SEARCH($D$1, IM!$AC$2:$AC$650))), 0)), "")</f>
        <v/>
      </c>
      <c r="P172" s="191" t="str">
        <f>(TEXT(I172,"yyyymmdd"))&amp;$T$3&amp;A172&amp;$T$3&amp;B172&amp;$R$3</f>
        <v>-4352-三重公園店(定保)</v>
      </c>
      <c r="Q172" s="140"/>
      <c r="R172" s="140"/>
      <c r="S172" s="140"/>
      <c r="T172" s="140"/>
      <c r="U172" s="257">
        <f>IF(AND(W172&lt;&gt;"", X172&lt;&gt;""), 2, IF(OR(W172&lt;&gt;"", X172&lt;&gt;""), 1, 0))</f>
        <v>2</v>
      </c>
      <c r="V172" s="245" t="str">
        <f>IF(I172="", "未到店",
   IF(M172&lt;&gt;"EDC", "異常",
      IF(OR(AND(Y172="STAR", N172="STAR"), AND(Y172&lt;&gt;"STAR", N172="")), "已完工", "異常")
   )
)</f>
        <v>未到店</v>
      </c>
      <c r="W172" s="3" t="s">
        <v>4327</v>
      </c>
      <c r="X172" s="5" t="s">
        <v>4328</v>
      </c>
      <c r="Y172" s="5" t="str">
        <f>IF(U172&gt;0,"STAR","")</f>
        <v>STAR</v>
      </c>
    </row>
    <row r="173" spans="1:25" ht="15.75" customHeight="1">
      <c r="A173" s="179">
        <v>3796</v>
      </c>
      <c r="B173" s="180" t="str">
        <f>VLOOKUP(A173,'0919門市清單主檔'!B:C,2,FALSE)</f>
        <v>三重進安店</v>
      </c>
      <c r="C173" s="181" t="str">
        <f>VLOOKUP($A173,'0919門市清單主檔'!B:V,20,FALSE)</f>
        <v>新北市</v>
      </c>
      <c r="D173" s="182" t="str">
        <f>VLOOKUP($A173,'0919門市清單主檔'!B:V,21,FALSE)</f>
        <v>三重區</v>
      </c>
      <c r="E173" s="183" t="str">
        <f>VLOOKUP(D173,區域表!A:B,2,FALSE)</f>
        <v>吳宗鴻</v>
      </c>
      <c r="F173" s="184" t="str">
        <f>IFERROR(IF(VLOOKUP(A173,門市狀態!A:D,4,FALSE)=0,"",VLOOKUP(A173,門市狀態!A:D,4,FALSE)),"")</f>
        <v/>
      </c>
      <c r="G173" s="185" t="s">
        <v>1745</v>
      </c>
      <c r="H173" s="186" t="str">
        <f>IF(I173&gt;0,(TEXT(I173,"yyyymmdd")&amp;$T$3&amp;A173&amp;$T$3&amp;B173&amp;$R$3),"")</f>
        <v>-3796-三重進安店(定保)</v>
      </c>
      <c r="I173" s="190" t="s">
        <v>1745</v>
      </c>
      <c r="J173" s="188" t="str" cm="1">
        <f t="array" ref="J173">IFERROR(INDEX(IM!$X$2:$X$650, MATCH(1, (IM!$F$2:$F$650=A173) * (ISNUMBER(SEARCH($C$1, IM!$AC$2:$AC$650))), 0)), "")</f>
        <v/>
      </c>
      <c r="K173" s="159">
        <f>COUNTIFS(IM!F:F,A173,IM!AD:AD,"O",IM!X:X,"&gt;="&amp;$A$1,IM!X:X,"&lt;="&amp;$B$1)</f>
        <v>0</v>
      </c>
      <c r="L173" s="227" t="str" cm="1">
        <f t="array" ref="L173">IF(K173&gt;0,IFERROR(HYPERLINK("#'IM'!AC"&amp;MATCH(1,(IM!$F$1:$F$7700=A173)*(ISNUMBER(SEARCH("PMQ2",IM!$AC$1:$AC$7700))),0),"檢核"),"未登錄"),"")</f>
        <v/>
      </c>
      <c r="M173" s="229" t="str" cm="1">
        <f t="array" ref="M173">IF(AND(SUMPRODUCT((IM!F2:F789=A173)*(ISNUMBER(SEARCH("EDC", IM!AC2:AC789))))&gt;0), "EDC", "")</f>
        <v/>
      </c>
      <c r="N173" s="263" t="str" cm="1">
        <f t="array" ref="N173">IF(AND(SUMPRODUCT((IM!F2:F789=A173)*(ISNUMBER(SEARCH("STAR", IM!AC2:AC789))))&gt;0), "STAR", "")</f>
        <v/>
      </c>
      <c r="O173" s="255" t="str" cm="1">
        <f t="array" ref="O173">IFERROR(INDEX(IM!$X$2:$X$650, MATCH(1, (IM!$F$2:$F$650=A173) * (ISNUMBER(SEARCH($D$1, IM!$AC$2:$AC$650))), 0)), "")</f>
        <v/>
      </c>
      <c r="P173" s="191" t="str">
        <f>(TEXT(I173,"yyyymmdd"))&amp;$T$3&amp;A173&amp;$T$3&amp;B173&amp;$R$3</f>
        <v>-3796-三重進安店(定保)</v>
      </c>
      <c r="Q173" s="140"/>
      <c r="R173" s="140"/>
      <c r="S173" s="140"/>
      <c r="T173" s="140"/>
      <c r="U173" s="257">
        <f>IF(AND(W173&lt;&gt;"", X173&lt;&gt;""), 2, IF(OR(W173&lt;&gt;"", X173&lt;&gt;""), 1, 0))</f>
        <v>2</v>
      </c>
      <c r="V173" s="245" t="str">
        <f>IF(I173="", "未到店",
   IF(M173&lt;&gt;"EDC", "異常",
      IF(OR(AND(Y173="STAR", N173="STAR"), AND(Y173&lt;&gt;"STAR", N173="")), "已完工", "異常")
   )
)</f>
        <v>未到店</v>
      </c>
      <c r="W173" s="3" t="s">
        <v>4319</v>
      </c>
      <c r="X173" s="5" t="s">
        <v>4320</v>
      </c>
      <c r="Y173" s="5" t="str">
        <f>IF(U173&gt;0,"STAR","")</f>
        <v>STAR</v>
      </c>
    </row>
    <row r="174" spans="1:25" ht="15.75" customHeight="1">
      <c r="A174" s="179" t="s">
        <v>39</v>
      </c>
      <c r="B174" s="180" t="str">
        <f>VLOOKUP(A174,'0919門市清單主檔'!B:C,2,FALSE)</f>
        <v>北縣三愛三店</v>
      </c>
      <c r="C174" s="181" t="str">
        <f>VLOOKUP($A174,'0919門市清單主檔'!B:V,20,FALSE)</f>
        <v>新北市</v>
      </c>
      <c r="D174" s="182" t="str">
        <f>VLOOKUP($A174,'0919門市清單主檔'!B:V,21,FALSE)</f>
        <v>三重區</v>
      </c>
      <c r="E174" s="183" t="str">
        <f>VLOOKUP(D174,區域表!A:B,2,FALSE)</f>
        <v>吳宗鴻</v>
      </c>
      <c r="F174" s="184" t="str">
        <f>IFERROR(IF(VLOOKUP(A174,門市狀態!A:D,4,FALSE)=0,"",VLOOKUP(A174,門市狀態!A:D,4,FALSE)),"")</f>
        <v/>
      </c>
      <c r="G174" s="185" t="s">
        <v>1745</v>
      </c>
      <c r="H174" s="186" t="str">
        <f>IF(I174&gt;0,(TEXT(I174,"yyyymmdd")&amp;$T$3&amp;A174&amp;$T$3&amp;B174&amp;$R$3),"")</f>
        <v>-D620-北縣三愛三店(定保)</v>
      </c>
      <c r="I174" s="190" t="s">
        <v>1745</v>
      </c>
      <c r="J174" s="188" t="str" cm="1">
        <f t="array" ref="J174">IFERROR(INDEX(IM!$X$2:$X$650, MATCH(1, (IM!$F$2:$F$650=A174) * (ISNUMBER(SEARCH($C$1, IM!$AC$2:$AC$650))), 0)), "")</f>
        <v/>
      </c>
      <c r="K174" s="159">
        <f>COUNTIFS(IM!F:F,A174,IM!AD:AD,"O",IM!X:X,"&gt;="&amp;$A$1,IM!X:X,"&lt;="&amp;$B$1)</f>
        <v>0</v>
      </c>
      <c r="L174" s="227" t="str" cm="1">
        <f t="array" ref="L174">IF(K174&gt;0,IFERROR(HYPERLINK("#'IM'!AC"&amp;MATCH(1,(IM!$F$1:$F$7700=A174)*(ISNUMBER(SEARCH("PMQ2",IM!$AC$1:$AC$7700))),0),"檢核"),"未登錄"),"")</f>
        <v/>
      </c>
      <c r="M174" s="229" t="str" cm="1">
        <f t="array" ref="M174">IF(AND(SUMPRODUCT((IM!F2:F790=A174)*(ISNUMBER(SEARCH("EDC", IM!AC2:AC790))))&gt;0), "EDC", "")</f>
        <v/>
      </c>
      <c r="N174" s="263" t="str" cm="1">
        <f t="array" ref="N174">IF(AND(SUMPRODUCT((IM!F2:F790=A174)*(ISNUMBER(SEARCH("STAR", IM!AC2:AC790))))&gt;0), "STAR", "")</f>
        <v/>
      </c>
      <c r="O174" s="255" t="str" cm="1">
        <f t="array" ref="O174">IFERROR(INDEX(IM!$X$2:$X$650, MATCH(1, (IM!$F$2:$F$650=A174) * (ISNUMBER(SEARCH($D$1, IM!$AC$2:$AC$650))), 0)), "")</f>
        <v/>
      </c>
      <c r="P174" s="191" t="str">
        <f>(TEXT(I174,"yyyymmdd"))&amp;$T$3&amp;A174&amp;$T$3&amp;B174&amp;$R$3</f>
        <v>-D620-北縣三愛三店(定保)</v>
      </c>
      <c r="Q174" s="140"/>
      <c r="R174" s="140"/>
      <c r="S174" s="140"/>
      <c r="T174" s="140"/>
      <c r="U174" s="257">
        <f>IF(AND(W174&lt;&gt;"", X174&lt;&gt;""), 2, IF(OR(W174&lt;&gt;"", X174&lt;&gt;""), 1, 0))</f>
        <v>2</v>
      </c>
      <c r="V174" s="245" t="str">
        <f>IF(I174="", "未到店",
   IF(M174&lt;&gt;"EDC", "異常",
      IF(OR(AND(Y174="STAR", N174="STAR"), AND(Y174&lt;&gt;"STAR", N174="")), "已完工", "異常")
   )
)</f>
        <v>未到店</v>
      </c>
      <c r="W174" s="3" t="s">
        <v>4302</v>
      </c>
      <c r="X174" s="5" t="s">
        <v>4303</v>
      </c>
      <c r="Y174" s="5" t="str">
        <f>IF(U174&gt;0,"STAR","")</f>
        <v>STAR</v>
      </c>
    </row>
    <row r="175" spans="1:25" ht="15.75" customHeight="1">
      <c r="A175" s="179" t="s">
        <v>28</v>
      </c>
      <c r="B175" s="180" t="str">
        <f>VLOOKUP(A175,'0919門市清單主檔'!B:C,2,FALSE)</f>
        <v>三重維德店</v>
      </c>
      <c r="C175" s="181" t="str">
        <f>VLOOKUP($A175,'0919門市清單主檔'!B:V,20,FALSE)</f>
        <v>新北市</v>
      </c>
      <c r="D175" s="182" t="str">
        <f>VLOOKUP($A175,'0919門市清單主檔'!B:V,21,FALSE)</f>
        <v>三重區</v>
      </c>
      <c r="E175" s="183" t="str">
        <f>VLOOKUP(D175,區域表!A:B,2,FALSE)</f>
        <v>吳宗鴻</v>
      </c>
      <c r="F175" s="184" t="str">
        <f>IFERROR(IF(VLOOKUP(A175,門市狀態!A:D,4,FALSE)=0,"",VLOOKUP(A175,門市狀態!A:D,4,FALSE)),"")</f>
        <v/>
      </c>
      <c r="G175" s="185" t="s">
        <v>1745</v>
      </c>
      <c r="H175" s="186" t="str">
        <f>IF(I175&gt;0,(TEXT(I175,"yyyymmdd")&amp;$T$3&amp;A175&amp;$T$3&amp;B175&amp;$R$3),"")</f>
        <v>-D346-三重維德店(定保)</v>
      </c>
      <c r="I175" s="190" t="s">
        <v>1745</v>
      </c>
      <c r="J175" s="188" t="str" cm="1">
        <f t="array" ref="J175">IFERROR(INDEX(IM!$X$2:$X$650, MATCH(1, (IM!$F$2:$F$650=A175) * (ISNUMBER(SEARCH($C$1, IM!$AC$2:$AC$650))), 0)), "")</f>
        <v/>
      </c>
      <c r="K175" s="159">
        <f>COUNTIFS(IM!F:F,A175,IM!AD:AD,"O",IM!X:X,"&gt;="&amp;$A$1,IM!X:X,"&lt;="&amp;$B$1)</f>
        <v>0</v>
      </c>
      <c r="L175" s="227" t="str" cm="1">
        <f t="array" ref="L175">IF(K175&gt;0,IFERROR(HYPERLINK("#'IM'!AC"&amp;MATCH(1,(IM!$F$1:$F$7700=A175)*(ISNUMBER(SEARCH("PMQ2",IM!$AC$1:$AC$7700))),0),"檢核"),"未登錄"),"")</f>
        <v/>
      </c>
      <c r="M175" s="229" t="str" cm="1">
        <f t="array" ref="M175">IF(AND(SUMPRODUCT((IM!F2:F791=A175)*(ISNUMBER(SEARCH("EDC", IM!AC2:AC791))))&gt;0), "EDC", "")</f>
        <v/>
      </c>
      <c r="N175" s="263" t="str" cm="1">
        <f t="array" ref="N175">IF(AND(SUMPRODUCT((IM!F2:F791=A175)*(ISNUMBER(SEARCH("STAR", IM!AC2:AC791))))&gt;0), "STAR", "")</f>
        <v/>
      </c>
      <c r="O175" s="255" t="str" cm="1">
        <f t="array" ref="O175">IFERROR(INDEX(IM!$X$2:$X$650, MATCH(1, (IM!$F$2:$F$650=A175) * (ISNUMBER(SEARCH($D$1, IM!$AC$2:$AC$650))), 0)), "")</f>
        <v/>
      </c>
      <c r="P175" s="191" t="str">
        <f>(TEXT(I175,"yyyymmdd"))&amp;$T$3&amp;A175&amp;$T$3&amp;B175&amp;$R$3</f>
        <v>-D346-三重維德店(定保)</v>
      </c>
      <c r="Q175" s="140"/>
      <c r="R175" s="140"/>
      <c r="S175" s="140"/>
      <c r="T175" s="140"/>
      <c r="U175" s="257">
        <f>IF(AND(W175&lt;&gt;"", X175&lt;&gt;""), 2, IF(OR(W175&lt;&gt;"", X175&lt;&gt;""), 1, 0))</f>
        <v>1</v>
      </c>
      <c r="V175" s="245" t="str">
        <f>IF(I175="", "未到店",
   IF(M175&lt;&gt;"EDC", "異常",
      IF(OR(AND(Y175="STAR", N175="STAR"), AND(Y175&lt;&gt;"STAR", N175="")), "已完工", "異常")
   )
)</f>
        <v>未到店</v>
      </c>
      <c r="X175" s="5" t="s">
        <v>4299</v>
      </c>
      <c r="Y175" s="5" t="str">
        <f>IF(U175&gt;0,"STAR","")</f>
        <v>STAR</v>
      </c>
    </row>
    <row r="176" spans="1:25" ht="15.75" customHeight="1">
      <c r="A176" s="179">
        <v>2303</v>
      </c>
      <c r="B176" s="180" t="str">
        <f>VLOOKUP(A176,'0919門市清單主檔'!B:C,2,FALSE)</f>
        <v>三重三和夜市</v>
      </c>
      <c r="C176" s="181" t="str">
        <f>VLOOKUP($A176,'0919門市清單主檔'!B:V,20,FALSE)</f>
        <v>新北市</v>
      </c>
      <c r="D176" s="182" t="str">
        <f>VLOOKUP($A176,'0919門市清單主檔'!B:V,21,FALSE)</f>
        <v>三重區</v>
      </c>
      <c r="E176" s="183" t="str">
        <f>VLOOKUP(D176,區域表!A:B,2,FALSE)</f>
        <v>吳宗鴻</v>
      </c>
      <c r="F176" s="184" t="str">
        <f>IFERROR(IF(VLOOKUP(A176,門市狀態!A:D,4,FALSE)=0,"",VLOOKUP(A176,門市狀態!A:D,4,FALSE)),"")</f>
        <v/>
      </c>
      <c r="G176" s="185" t="s">
        <v>1745</v>
      </c>
      <c r="H176" s="186" t="str">
        <f>IF(I176&gt;0,(TEXT(I176,"yyyymmdd")&amp;$T$3&amp;A176&amp;$T$3&amp;B176&amp;$R$3),"")</f>
        <v>-2303-三重三和夜市(定保)</v>
      </c>
      <c r="I176" s="190" t="s">
        <v>1745</v>
      </c>
      <c r="J176" s="188" t="str" cm="1">
        <f t="array" ref="J176">IFERROR(INDEX(IM!$X$2:$X$650, MATCH(1, (IM!$F$2:$F$650=A176) * (ISNUMBER(SEARCH($C$1, IM!$AC$2:$AC$650))), 0)), "")</f>
        <v/>
      </c>
      <c r="K176" s="159">
        <f>COUNTIFS(IM!F:F,A176,IM!AD:AD,"O",IM!X:X,"&gt;="&amp;$A$1,IM!X:X,"&lt;="&amp;$B$1)</f>
        <v>0</v>
      </c>
      <c r="L176" s="227" t="str" cm="1">
        <f t="array" ref="L176">IF(K176&gt;0,IFERROR(HYPERLINK("#'IM'!AC"&amp;MATCH(1,(IM!$F$1:$F$7700=A176)*(ISNUMBER(SEARCH("PMQ2",IM!$AC$1:$AC$7700))),0),"檢核"),"未登錄"),"")</f>
        <v/>
      </c>
      <c r="M176" s="229" t="str" cm="1">
        <f t="array" ref="M176">IF(AND(SUMPRODUCT((IM!F2:F792=A176)*(ISNUMBER(SEARCH("EDC", IM!AC2:AC792))))&gt;0), "EDC", "")</f>
        <v/>
      </c>
      <c r="N176" s="263" t="str" cm="1">
        <f t="array" ref="N176">IF(AND(SUMPRODUCT((IM!F2:F792=A176)*(ISNUMBER(SEARCH("STAR", IM!AC2:AC792))))&gt;0), "STAR", "")</f>
        <v/>
      </c>
      <c r="O176" s="255" t="str" cm="1">
        <f t="array" ref="O176">IFERROR(INDEX(IM!$X$2:$X$650, MATCH(1, (IM!$F$2:$F$650=A176) * (ISNUMBER(SEARCH($D$1, IM!$AC$2:$AC$650))), 0)), "")</f>
        <v/>
      </c>
      <c r="P176" s="191" t="str">
        <f>(TEXT(I176,"yyyymmdd"))&amp;$T$3&amp;A176&amp;$T$3&amp;B176&amp;$R$3</f>
        <v>-2303-三重三和夜市(定保)</v>
      </c>
      <c r="Q176" s="140"/>
      <c r="R176" s="140"/>
      <c r="S176" s="140"/>
      <c r="T176" s="140"/>
      <c r="U176" s="257">
        <f>IF(AND(W176&lt;&gt;"", X176&lt;&gt;""), 2, IF(OR(W176&lt;&gt;"", X176&lt;&gt;""), 1, 0))</f>
        <v>2</v>
      </c>
      <c r="V176" s="245" t="str">
        <f>IF(I176="", "未到店",
   IF(M176&lt;&gt;"EDC", "異常",
      IF(OR(AND(Y176="STAR", N176="STAR"), AND(Y176&lt;&gt;"STAR", N176="")), "已完工", "異常")
   )
)</f>
        <v>未到店</v>
      </c>
      <c r="W176" s="3" t="s">
        <v>4310</v>
      </c>
      <c r="X176" s="5" t="s">
        <v>4311</v>
      </c>
      <c r="Y176" s="5" t="str">
        <f>IF(U176&gt;0,"STAR","")</f>
        <v>STAR</v>
      </c>
    </row>
    <row r="177" spans="1:25" ht="15.75" customHeight="1">
      <c r="A177" s="179">
        <v>4098</v>
      </c>
      <c r="B177" s="180" t="str">
        <f>VLOOKUP(A177,'0919門市清單主檔'!B:C,2,FALSE)</f>
        <v>三重仁美店</v>
      </c>
      <c r="C177" s="181" t="str">
        <f>VLOOKUP($A177,'0919門市清單主檔'!B:V,20,FALSE)</f>
        <v>新北市</v>
      </c>
      <c r="D177" s="182" t="str">
        <f>VLOOKUP($A177,'0919門市清單主檔'!B:V,21,FALSE)</f>
        <v>三重區</v>
      </c>
      <c r="E177" s="183" t="str">
        <f>VLOOKUP(D177,區域表!A:B,2,FALSE)</f>
        <v>吳宗鴻</v>
      </c>
      <c r="F177" s="184" t="str">
        <f>IFERROR(IF(VLOOKUP(A177,門市狀態!A:D,4,FALSE)=0,"",VLOOKUP(A177,門市狀態!A:D,4,FALSE)),"")</f>
        <v/>
      </c>
      <c r="G177" s="185" t="s">
        <v>1745</v>
      </c>
      <c r="H177" s="186" t="str">
        <f>IF(I177&gt;0,(TEXT(I177,"yyyymmdd")&amp;$T$3&amp;A177&amp;$T$3&amp;B177&amp;$R$3),"")</f>
        <v>-4098-三重仁美店(定保)</v>
      </c>
      <c r="I177" s="190" t="s">
        <v>1745</v>
      </c>
      <c r="J177" s="188" t="str" cm="1">
        <f t="array" ref="J177">IFERROR(INDEX(IM!$X$2:$X$650, MATCH(1, (IM!$F$2:$F$650=A177) * (ISNUMBER(SEARCH($C$1, IM!$AC$2:$AC$650))), 0)), "")</f>
        <v/>
      </c>
      <c r="K177" s="159">
        <f>COUNTIFS(IM!F:F,A177,IM!AD:AD,"O",IM!X:X,"&gt;="&amp;$A$1,IM!X:X,"&lt;="&amp;$B$1)</f>
        <v>0</v>
      </c>
      <c r="L177" s="227" t="str" cm="1">
        <f t="array" ref="L177">IF(K177&gt;0,IFERROR(HYPERLINK("#'IM'!AC"&amp;MATCH(1,(IM!$F$1:$F$7700=A177)*(ISNUMBER(SEARCH("PMQ2",IM!$AC$1:$AC$7700))),0),"檢核"),"未登錄"),"")</f>
        <v/>
      </c>
      <c r="M177" s="229" t="str" cm="1">
        <f t="array" ref="M177">IF(AND(SUMPRODUCT((IM!F2:F793=A177)*(ISNUMBER(SEARCH("EDC", IM!AC2:AC793))))&gt;0), "EDC", "")</f>
        <v/>
      </c>
      <c r="N177" s="263" t="str" cm="1">
        <f t="array" ref="N177">IF(AND(SUMPRODUCT((IM!F2:F793=A177)*(ISNUMBER(SEARCH("STAR", IM!AC2:AC793))))&gt;0), "STAR", "")</f>
        <v/>
      </c>
      <c r="O177" s="255" t="str" cm="1">
        <f t="array" ref="O177">IFERROR(INDEX(IM!$X$2:$X$650, MATCH(1, (IM!$F$2:$F$650=A177) * (ISNUMBER(SEARCH($D$1, IM!$AC$2:$AC$650))), 0)), "")</f>
        <v/>
      </c>
      <c r="P177" s="191" t="str">
        <f>(TEXT(I177,"yyyymmdd"))&amp;$T$3&amp;A177&amp;$T$3&amp;B177&amp;$R$3</f>
        <v>-4098-三重仁美店(定保)</v>
      </c>
      <c r="Q177" s="140"/>
      <c r="R177" s="140"/>
      <c r="S177" s="140"/>
      <c r="T177" s="140"/>
      <c r="U177" s="257">
        <f>IF(AND(W177&lt;&gt;"", X177&lt;&gt;""), 2, IF(OR(W177&lt;&gt;"", X177&lt;&gt;""), 1, 0))</f>
        <v>1</v>
      </c>
      <c r="V177" s="245" t="str">
        <f>IF(I177="", "未到店",
   IF(M177&lt;&gt;"EDC", "異常",
      IF(OR(AND(Y177="STAR", N177="STAR"), AND(Y177&lt;&gt;"STAR", N177="")), "已完工", "異常")
   )
)</f>
        <v>未到店</v>
      </c>
      <c r="W177" s="3" t="s">
        <v>4316</v>
      </c>
      <c r="X177" s="5"/>
      <c r="Y177" s="5" t="str">
        <f>IF(U177&gt;0,"STAR","")</f>
        <v>STAR</v>
      </c>
    </row>
    <row r="178" spans="1:25" ht="15.75" customHeight="1">
      <c r="A178" s="179">
        <v>3811</v>
      </c>
      <c r="B178" s="180" t="str">
        <f>VLOOKUP(A178,'0919門市清單主檔'!B:C,2,FALSE)</f>
        <v>三重碧華公園</v>
      </c>
      <c r="C178" s="181" t="str">
        <f>VLOOKUP($A178,'0919門市清單主檔'!B:V,20,FALSE)</f>
        <v>新北市</v>
      </c>
      <c r="D178" s="182" t="str">
        <f>VLOOKUP($A178,'0919門市清單主檔'!B:V,21,FALSE)</f>
        <v>三重區</v>
      </c>
      <c r="E178" s="183" t="str">
        <f>VLOOKUP(D178,區域表!A:B,2,FALSE)</f>
        <v>吳宗鴻</v>
      </c>
      <c r="F178" s="184" t="str">
        <f>IFERROR(IF(VLOOKUP(A178,門市狀態!A:D,4,FALSE)=0,"",VLOOKUP(A178,門市狀態!A:D,4,FALSE)),"")</f>
        <v/>
      </c>
      <c r="G178" s="185" t="s">
        <v>1745</v>
      </c>
      <c r="H178" s="186" t="str">
        <f>IF(I178&gt;0,(TEXT(I178,"yyyymmdd")&amp;$T$3&amp;A178&amp;$T$3&amp;B178&amp;$R$3),"")</f>
        <v>-3811-三重碧華公園(定保)</v>
      </c>
      <c r="I178" s="190" t="s">
        <v>1745</v>
      </c>
      <c r="J178" s="188" t="str" cm="1">
        <f t="array" ref="J178">IFERROR(INDEX(IM!$X$2:$X$650, MATCH(1, (IM!$F$2:$F$650=A178) * (ISNUMBER(SEARCH($C$1, IM!$AC$2:$AC$650))), 0)), "")</f>
        <v/>
      </c>
      <c r="K178" s="159">
        <f>COUNTIFS(IM!F:F,A178,IM!AD:AD,"O",IM!X:X,"&gt;="&amp;$A$1,IM!X:X,"&lt;="&amp;$B$1)</f>
        <v>0</v>
      </c>
      <c r="L178" s="227" t="str" cm="1">
        <f t="array" ref="L178">IF(K178&gt;0,IFERROR(HYPERLINK("#'IM'!AC"&amp;MATCH(1,(IM!$F$1:$F$7700=A178)*(ISNUMBER(SEARCH("PMQ2",IM!$AC$1:$AC$7700))),0),"檢核"),"未登錄"),"")</f>
        <v/>
      </c>
      <c r="M178" s="229" t="str" cm="1">
        <f t="array" ref="M178">IF(AND(SUMPRODUCT((IM!F2:F794=A178)*(ISNUMBER(SEARCH("EDC", IM!AC2:AC794))))&gt;0), "EDC", "")</f>
        <v/>
      </c>
      <c r="N178" s="263" t="str" cm="1">
        <f t="array" ref="N178">IF(AND(SUMPRODUCT((IM!F2:F794=A178)*(ISNUMBER(SEARCH("STAR", IM!AC2:AC794))))&gt;0), "STAR", "")</f>
        <v/>
      </c>
      <c r="O178" s="255" t="str" cm="1">
        <f t="array" ref="O178">IFERROR(INDEX(IM!$X$2:$X$650, MATCH(1, (IM!$F$2:$F$650=A178) * (ISNUMBER(SEARCH($D$1, IM!$AC$2:$AC$650))), 0)), "")</f>
        <v/>
      </c>
      <c r="P178" s="191" t="str">
        <f>(TEXT(I178,"yyyymmdd"))&amp;$T$3&amp;A178&amp;$T$3&amp;B178&amp;$R$3</f>
        <v>-3811-三重碧華公園(定保)</v>
      </c>
      <c r="Q178" s="140"/>
      <c r="R178" s="140"/>
      <c r="S178" s="140"/>
      <c r="T178" s="140"/>
      <c r="U178" s="257">
        <f>IF(AND(W178&lt;&gt;"", X178&lt;&gt;""), 2, IF(OR(W178&lt;&gt;"", X178&lt;&gt;""), 1, 0))</f>
        <v>2</v>
      </c>
      <c r="V178" s="245" t="str">
        <f>IF(I178="", "未到店",
   IF(M178&lt;&gt;"EDC", "異常",
      IF(OR(AND(Y178="STAR", N178="STAR"), AND(Y178&lt;&gt;"STAR", N178="")), "已完工", "異常")
   )
)</f>
        <v>未到店</v>
      </c>
      <c r="W178" s="3" t="s">
        <v>4317</v>
      </c>
      <c r="X178" s="5" t="s">
        <v>4318</v>
      </c>
      <c r="Y178" s="5" t="str">
        <f>IF(U178&gt;0,"STAR","")</f>
        <v>STAR</v>
      </c>
    </row>
    <row r="179" spans="1:25" ht="15.75" customHeight="1">
      <c r="A179" s="179" t="s">
        <v>43</v>
      </c>
      <c r="B179" s="180" t="str">
        <f>VLOOKUP(A179,'0919門市清單主檔'!B:C,2,FALSE)</f>
        <v>車麗屋蘆洲店</v>
      </c>
      <c r="C179" s="181" t="str">
        <f>VLOOKUP($A179,'0919門市清單主檔'!B:V,20,FALSE)</f>
        <v>新北市</v>
      </c>
      <c r="D179" s="182" t="str">
        <f>VLOOKUP($A179,'0919門市清單主檔'!B:V,21,FALSE)</f>
        <v>蘆洲區</v>
      </c>
      <c r="E179" s="183" t="str">
        <f>VLOOKUP(D179,區域表!A:B,2,FALSE)</f>
        <v>吳宗鴻</v>
      </c>
      <c r="F179" s="184" t="str">
        <f>IFERROR(IF(VLOOKUP(A179,門市狀態!A:D,4,FALSE)=0,"",VLOOKUP(A179,門市狀態!A:D,4,FALSE)),"")</f>
        <v/>
      </c>
      <c r="G179" s="185" t="s">
        <v>1746</v>
      </c>
      <c r="H179" s="186" t="str">
        <f>IF(I179&gt;0,(TEXT(I179,"yyyymmdd")&amp;$T$3&amp;A179&amp;$T$3&amp;B179&amp;$R$3),"")</f>
        <v>-L517-車麗屋蘆洲店(定保)</v>
      </c>
      <c r="I179" s="190" t="s">
        <v>1745</v>
      </c>
      <c r="J179" s="188" t="str" cm="1">
        <f t="array" ref="J179">IFERROR(INDEX(IM!$X$2:$X$650, MATCH(1, (IM!$F$2:$F$650=A179) * (ISNUMBER(SEARCH($C$1, IM!$AC$2:$AC$650))), 0)), "")</f>
        <v/>
      </c>
      <c r="K179" s="159">
        <f>COUNTIFS(IM!F:F,A179,IM!AD:AD,"O",IM!X:X,"&gt;="&amp;$A$1,IM!X:X,"&lt;="&amp;$B$1)</f>
        <v>0</v>
      </c>
      <c r="L179" s="227" t="str" cm="1">
        <f t="array" ref="L179">IF(K179&gt;0,IFERROR(HYPERLINK("#'IM'!AC"&amp;MATCH(1,(IM!$F$1:$F$7700=A179)*(ISNUMBER(SEARCH("PMQ2",IM!$AC$1:$AC$7700))),0),"檢核"),"未登錄"),"")</f>
        <v/>
      </c>
      <c r="M179" s="229" t="str" cm="1">
        <f t="array" ref="M179">IF(AND(SUMPRODUCT((IM!F2:F795=A179)*(ISNUMBER(SEARCH("EDC", IM!AC2:AC795))))&gt;0), "EDC", "")</f>
        <v/>
      </c>
      <c r="N179" s="263" t="str" cm="1">
        <f t="array" ref="N179">IF(AND(SUMPRODUCT((IM!F2:F795=A179)*(ISNUMBER(SEARCH("STAR", IM!AC2:AC795))))&gt;0), "STAR", "")</f>
        <v/>
      </c>
      <c r="O179" s="255" t="str" cm="1">
        <f t="array" ref="O179">IFERROR(INDEX(IM!$X$2:$X$650, MATCH(1, (IM!$F$2:$F$650=A179) * (ISNUMBER(SEARCH($D$1, IM!$AC$2:$AC$650))), 0)), "")</f>
        <v/>
      </c>
      <c r="P179" s="191" t="str">
        <f>(TEXT(I179,"yyyymmdd"))&amp;$T$3&amp;A179&amp;$T$3&amp;B179&amp;$R$3</f>
        <v>-L517-車麗屋蘆洲店(定保)</v>
      </c>
      <c r="Q179" s="140"/>
      <c r="R179" s="140"/>
      <c r="S179" s="140"/>
      <c r="T179" s="140"/>
      <c r="U179" s="257">
        <f>IF(AND(W179&lt;&gt;"", X179&lt;&gt;""), 2, IF(OR(W179&lt;&gt;"", X179&lt;&gt;""), 1, 0))</f>
        <v>0</v>
      </c>
      <c r="V179" s="245" t="str">
        <f>IF(I179="", "未到店",
   IF(M179&lt;&gt;"EDC", "異常",
      IF(OR(AND(Y179="STAR", N179="STAR"), AND(Y179&lt;&gt;"STAR", N179="")), "已完工", "異常")
   )
)</f>
        <v>未到店</v>
      </c>
      <c r="X179" s="5"/>
      <c r="Y179" s="5" t="str">
        <f>IF(U179&gt;0,"STAR","")</f>
        <v/>
      </c>
    </row>
    <row r="180" spans="1:25" ht="15.75" customHeight="1">
      <c r="A180" s="179" t="s">
        <v>37</v>
      </c>
      <c r="B180" s="180" t="str">
        <f>VLOOKUP(A180,'0919門市清單主檔'!B:C,2,FALSE)</f>
        <v>北縣仁和店</v>
      </c>
      <c r="C180" s="181" t="str">
        <f>VLOOKUP($A180,'0919門市清單主檔'!B:V,20,FALSE)</f>
        <v>新北市</v>
      </c>
      <c r="D180" s="182" t="str">
        <f>VLOOKUP($A180,'0919門市清單主檔'!B:V,21,FALSE)</f>
        <v>三重區</v>
      </c>
      <c r="E180" s="183" t="str">
        <f>VLOOKUP(D180,區域表!A:B,2,FALSE)</f>
        <v>吳宗鴻</v>
      </c>
      <c r="F180" s="184" t="str">
        <f>IFERROR(IF(VLOOKUP(A180,門市狀態!A:D,4,FALSE)=0,"",VLOOKUP(A180,門市狀態!A:D,4,FALSE)),"")</f>
        <v/>
      </c>
      <c r="G180" s="185" t="s">
        <v>1745</v>
      </c>
      <c r="H180" s="186" t="str">
        <f>IF(I180&gt;0,(TEXT(I180,"yyyymmdd")&amp;$T$3&amp;A180&amp;$T$3&amp;B180&amp;$R$3),"")</f>
        <v>-D350-北縣仁和店(定保)</v>
      </c>
      <c r="I180" s="190" t="s">
        <v>1745</v>
      </c>
      <c r="J180" s="188" t="str" cm="1">
        <f t="array" ref="J180">IFERROR(INDEX(IM!$X$2:$X$650, MATCH(1, (IM!$F$2:$F$650=A180) * (ISNUMBER(SEARCH($C$1, IM!$AC$2:$AC$650))), 0)), "")</f>
        <v/>
      </c>
      <c r="K180" s="159">
        <f>COUNTIFS(IM!F:F,A180,IM!AD:AD,"O",IM!X:X,"&gt;="&amp;$A$1,IM!X:X,"&lt;="&amp;$B$1)</f>
        <v>0</v>
      </c>
      <c r="L180" s="227" t="str" cm="1">
        <f t="array" ref="L180">IF(K180&gt;0,IFERROR(HYPERLINK("#'IM'!AC"&amp;MATCH(1,(IM!$F$1:$F$7700=A180)*(ISNUMBER(SEARCH("PMQ2",IM!$AC$1:$AC$7700))),0),"檢核"),"未登錄"),"")</f>
        <v/>
      </c>
      <c r="M180" s="229" t="str" cm="1">
        <f t="array" ref="M180">IF(AND(SUMPRODUCT((IM!F2:F796=A180)*(ISNUMBER(SEARCH("EDC", IM!AC2:AC796))))&gt;0), "EDC", "")</f>
        <v/>
      </c>
      <c r="N180" s="263" t="str" cm="1">
        <f t="array" ref="N180">IF(AND(SUMPRODUCT((IM!F2:F796=A180)*(ISNUMBER(SEARCH("STAR", IM!AC2:AC796))))&gt;0), "STAR", "")</f>
        <v/>
      </c>
      <c r="O180" s="255" t="str" cm="1">
        <f t="array" ref="O180">IFERROR(INDEX(IM!$X$2:$X$650, MATCH(1, (IM!$F$2:$F$650=A180) * (ISNUMBER(SEARCH($D$1, IM!$AC$2:$AC$650))), 0)), "")</f>
        <v/>
      </c>
      <c r="P180" s="191" t="str">
        <f>(TEXT(I180,"yyyymmdd"))&amp;$T$3&amp;A180&amp;$T$3&amp;B180&amp;$R$3</f>
        <v>-D350-北縣仁和店(定保)</v>
      </c>
      <c r="Q180" s="140"/>
      <c r="R180" s="140"/>
      <c r="S180" s="140"/>
      <c r="T180" s="140"/>
      <c r="U180" s="257">
        <f>IF(AND(W180&lt;&gt;"", X180&lt;&gt;""), 2, IF(OR(W180&lt;&gt;"", X180&lt;&gt;""), 1, 0))</f>
        <v>2</v>
      </c>
      <c r="V180" s="245" t="str">
        <f>IF(I180="", "未到店",
   IF(M180&lt;&gt;"EDC", "異常",
      IF(OR(AND(Y180="STAR", N180="STAR"), AND(Y180&lt;&gt;"STAR", N180="")), "已完工", "異常")
   )
)</f>
        <v>未到店</v>
      </c>
      <c r="W180" s="3" t="s">
        <v>4314</v>
      </c>
      <c r="X180" s="5" t="s">
        <v>4315</v>
      </c>
      <c r="Y180" s="5" t="str">
        <f>IF(U180&gt;0,"STAR","")</f>
        <v>STAR</v>
      </c>
    </row>
    <row r="181" spans="1:25" ht="15.75" customHeight="1">
      <c r="A181" s="179">
        <v>3957</v>
      </c>
      <c r="B181" s="180" t="str">
        <f>VLOOKUP(A181,'0919門市清單主檔'!B:C,2,FALSE)</f>
        <v>三重福仁店</v>
      </c>
      <c r="C181" s="181" t="str">
        <f>VLOOKUP($A181,'0919門市清單主檔'!B:V,20,FALSE)</f>
        <v>新北市</v>
      </c>
      <c r="D181" s="182" t="str">
        <f>VLOOKUP($A181,'0919門市清單主檔'!B:V,21,FALSE)</f>
        <v>三重區</v>
      </c>
      <c r="E181" s="183" t="str">
        <f>VLOOKUP(D181,區域表!A:B,2,FALSE)</f>
        <v>吳宗鴻</v>
      </c>
      <c r="F181" s="184" t="str">
        <f>IFERROR(IF(VLOOKUP(A181,門市狀態!A:D,4,FALSE)=0,"",VLOOKUP(A181,門市狀態!A:D,4,FALSE)),"")</f>
        <v/>
      </c>
      <c r="G181" s="185" t="s">
        <v>1745</v>
      </c>
      <c r="H181" s="186" t="str">
        <f>IF(I181&gt;0,(TEXT(I181,"yyyymmdd")&amp;$T$3&amp;A181&amp;$T$3&amp;B181&amp;$R$3),"")</f>
        <v>-3957-三重福仁店(定保)</v>
      </c>
      <c r="I181" s="190" t="s">
        <v>1745</v>
      </c>
      <c r="J181" s="188" t="str" cm="1">
        <f t="array" ref="J181">IFERROR(INDEX(IM!$X$2:$X$650, MATCH(1, (IM!$F$2:$F$650=A181) * (ISNUMBER(SEARCH($C$1, IM!$AC$2:$AC$650))), 0)), "")</f>
        <v/>
      </c>
      <c r="K181" s="159">
        <f>COUNTIFS(IM!F:F,A181,IM!AD:AD,"O",IM!X:X,"&gt;="&amp;$A$1,IM!X:X,"&lt;="&amp;$B$1)</f>
        <v>0</v>
      </c>
      <c r="L181" s="227" t="str" cm="1">
        <f t="array" ref="L181">IF(K181&gt;0,IFERROR(HYPERLINK("#'IM'!AC"&amp;MATCH(1,(IM!$F$1:$F$7700=A181)*(ISNUMBER(SEARCH("PMQ2",IM!$AC$1:$AC$7700))),0),"檢核"),"未登錄"),"")</f>
        <v/>
      </c>
      <c r="M181" s="229" t="str" cm="1">
        <f t="array" ref="M181">IF(AND(SUMPRODUCT((IM!F2:F797=A181)*(ISNUMBER(SEARCH("EDC", IM!AC2:AC797))))&gt;0), "EDC", "")</f>
        <v/>
      </c>
      <c r="N181" s="263" t="str" cm="1">
        <f t="array" ref="N181">IF(AND(SUMPRODUCT((IM!F2:F797=A181)*(ISNUMBER(SEARCH("STAR", IM!AC2:AC797))))&gt;0), "STAR", "")</f>
        <v/>
      </c>
      <c r="O181" s="255" t="str" cm="1">
        <f t="array" ref="O181">IFERROR(INDEX(IM!$X$2:$X$650, MATCH(1, (IM!$F$2:$F$650=A181) * (ISNUMBER(SEARCH($D$1, IM!$AC$2:$AC$650))), 0)), "")</f>
        <v/>
      </c>
      <c r="P181" s="191" t="str">
        <f>(TEXT(I181,"yyyymmdd"))&amp;$T$3&amp;A181&amp;$T$3&amp;B181&amp;$R$3</f>
        <v>-3957-三重福仁店(定保)</v>
      </c>
      <c r="Q181" s="140"/>
      <c r="R181" s="140"/>
      <c r="S181" s="140"/>
      <c r="T181" s="140"/>
      <c r="U181" s="257">
        <f>IF(AND(W181&lt;&gt;"", X181&lt;&gt;""), 2, IF(OR(W181&lt;&gt;"", X181&lt;&gt;""), 1, 0))</f>
        <v>2</v>
      </c>
      <c r="V181" s="245" t="str">
        <f>IF(I181="", "未到店",
   IF(M181&lt;&gt;"EDC", "異常",
      IF(OR(AND(Y181="STAR", N181="STAR"), AND(Y181&lt;&gt;"STAR", N181="")), "已完工", "異常")
   )
)</f>
        <v>未到店</v>
      </c>
      <c r="W181" s="3" t="s">
        <v>4297</v>
      </c>
      <c r="X181" s="5" t="s">
        <v>4298</v>
      </c>
      <c r="Y181" s="5" t="str">
        <f>IF(U181&gt;0,"STAR","")</f>
        <v>STAR</v>
      </c>
    </row>
    <row r="182" spans="1:25" ht="15.75" customHeight="1">
      <c r="A182" s="179">
        <v>3452</v>
      </c>
      <c r="B182" s="180" t="str">
        <f>VLOOKUP(A182,'0919門市清單主檔'!B:C,2,FALSE)</f>
        <v>北縣蘆信店</v>
      </c>
      <c r="C182" s="181" t="str">
        <f>VLOOKUP($A182,'0919門市清單主檔'!B:V,20,FALSE)</f>
        <v>新北市</v>
      </c>
      <c r="D182" s="182" t="str">
        <f>VLOOKUP($A182,'0919門市清單主檔'!B:V,21,FALSE)</f>
        <v>蘆洲區</v>
      </c>
      <c r="E182" s="183" t="str">
        <f>VLOOKUP(D182,區域表!A:B,2,FALSE)</f>
        <v>吳宗鴻</v>
      </c>
      <c r="F182" s="184" t="str">
        <f>IFERROR(IF(VLOOKUP(A182,門市狀態!A:D,4,FALSE)=0,"",VLOOKUP(A182,門市狀態!A:D,4,FALSE)),"")</f>
        <v/>
      </c>
      <c r="G182" s="185" t="s">
        <v>1745</v>
      </c>
      <c r="H182" s="186" t="str">
        <f>IF(I182&gt;0,(TEXT(I182,"yyyymmdd")&amp;$T$3&amp;A182&amp;$T$3&amp;B182&amp;$R$3),"")</f>
        <v>-3452-北縣蘆信店(定保)</v>
      </c>
      <c r="I182" s="190" t="s">
        <v>1745</v>
      </c>
      <c r="J182" s="188" t="str" cm="1">
        <f t="array" ref="J182">IFERROR(INDEX(IM!$X$2:$X$650, MATCH(1, (IM!$F$2:$F$650=A182) * (ISNUMBER(SEARCH($C$1, IM!$AC$2:$AC$650))), 0)), "")</f>
        <v/>
      </c>
      <c r="K182" s="159">
        <f>COUNTIFS(IM!$F:$F,A182,IM!$AD:$AD,"O",IM!$X:$X,"&gt;="&amp;$A$1,IM!$X:$X,"&lt;="&amp;$B$1)</f>
        <v>0</v>
      </c>
      <c r="L182" s="227" t="str" cm="1">
        <f t="array" ref="L182">IF(K182&gt;0,IFERROR(HYPERLINK("#'IM'!AC"&amp;MATCH(1,(IM!$F$1:$F$7700=A182)*(ISNUMBER(SEARCH("PMQ2",IM!$AC$1:$AC$7700))),0),"檢核"),"未登錄"),"")</f>
        <v/>
      </c>
      <c r="M182" s="229" t="str" cm="1">
        <f t="array" ref="M182">IF(AND(SUMPRODUCT((IM!F2:F798=A182)*(ISNUMBER(SEARCH("EDC", IM!AC2:AC798))))&gt;0), "EDC", "")</f>
        <v/>
      </c>
      <c r="N182" s="263" t="str" cm="1">
        <f t="array" ref="N182">IF(AND(SUMPRODUCT((IM!F2:F798=A182)*(ISNUMBER(SEARCH("STAR", IM!AC2:AC798))))&gt;0), "STAR", "")</f>
        <v/>
      </c>
      <c r="O182" s="255" t="str" cm="1">
        <f t="array" ref="O182">IFERROR(INDEX(IM!$X$2:$X$650, MATCH(1, (IM!$F$2:$F$650=A182) * (ISNUMBER(SEARCH($D$1, IM!$AC$2:$AC$650))), 0)), "")</f>
        <v/>
      </c>
      <c r="P182" s="191" t="str">
        <f>(TEXT(I182,"yyyymmdd"))&amp;$T$3&amp;A182&amp;$T$3&amp;B182&amp;$R$3</f>
        <v>-3452-北縣蘆信店(定保)</v>
      </c>
      <c r="Q182" s="140"/>
      <c r="R182" s="140"/>
      <c r="S182" s="140"/>
      <c r="T182" s="140"/>
      <c r="U182" s="257">
        <f>IF(AND(W182&lt;&gt;"", X182&lt;&gt;""), 2, IF(OR(W182&lt;&gt;"", X182&lt;&gt;""), 1, 0))</f>
        <v>2</v>
      </c>
      <c r="V182" s="245" t="str">
        <f>IF(I182="", "未到店",
   IF(M182&lt;&gt;"EDC", "異常",
      IF(OR(AND(Y182="STAR", N182="STAR"), AND(Y182&lt;&gt;"STAR", N182="")), "已完工", "異常")
   )
)</f>
        <v>未到店</v>
      </c>
      <c r="W182" s="3" t="s">
        <v>4345</v>
      </c>
      <c r="X182" s="5" t="s">
        <v>4346</v>
      </c>
      <c r="Y182" s="5" t="str">
        <f>IF(U182&gt;0,"STAR","")</f>
        <v>STAR</v>
      </c>
    </row>
    <row r="183" spans="1:25" ht="15.75" customHeight="1">
      <c r="A183" s="179">
        <v>4218</v>
      </c>
      <c r="B183" s="180" t="str">
        <f>VLOOKUP(A183,'0919門市清單主檔'!B:C,2,FALSE)</f>
        <v>蘆洲湧蓮店</v>
      </c>
      <c r="C183" s="181" t="str">
        <f>VLOOKUP($A183,'0919門市清單主檔'!B:V,20,FALSE)</f>
        <v>新北市</v>
      </c>
      <c r="D183" s="182" t="str">
        <f>VLOOKUP($A183,'0919門市清單主檔'!B:V,21,FALSE)</f>
        <v>蘆洲區</v>
      </c>
      <c r="E183" s="183" t="str">
        <f>VLOOKUP(D183,區域表!A:B,2,FALSE)</f>
        <v>吳宗鴻</v>
      </c>
      <c r="F183" s="184" t="str">
        <f>IFERROR(IF(VLOOKUP(A183,門市狀態!A:D,4,FALSE)=0,"",VLOOKUP(A183,門市狀態!A:D,4,FALSE)),"")</f>
        <v/>
      </c>
      <c r="G183" s="185" t="s">
        <v>1745</v>
      </c>
      <c r="H183" s="186" t="str">
        <f>IF(I183&gt;0,(TEXT(I183,"yyyymmdd")&amp;$T$3&amp;A183&amp;$T$3&amp;B183&amp;$R$3),"")</f>
        <v>-4218-蘆洲湧蓮店(定保)</v>
      </c>
      <c r="I183" s="190" t="s">
        <v>1745</v>
      </c>
      <c r="J183" s="188" t="str" cm="1">
        <f t="array" ref="J183">IFERROR(INDEX(IM!$X$2:$X$650, MATCH(1, (IM!$F$2:$F$650=A183) * (ISNUMBER(SEARCH($C$1, IM!$AC$2:$AC$650))), 0)), "")</f>
        <v/>
      </c>
      <c r="K183" s="159">
        <f>COUNTIFS(IM!F:F,A183,IM!AD:AD,"O",IM!X:X,"&gt;="&amp;$A$1,IM!X:X,"&lt;="&amp;$B$1)</f>
        <v>0</v>
      </c>
      <c r="L183" s="227" t="str" cm="1">
        <f t="array" ref="L183">IF(K183&gt;0,IFERROR(HYPERLINK("#'IM'!AC"&amp;MATCH(1,(IM!$F$1:$F$7700=A183)*(ISNUMBER(SEARCH("PMQ2",IM!$AC$1:$AC$7700))),0),"檢核"),"未登錄"),"")</f>
        <v/>
      </c>
      <c r="M183" s="229" t="str" cm="1">
        <f t="array" ref="M183">IF(AND(SUMPRODUCT((IM!F2:F800=A183)*(ISNUMBER(SEARCH("EDC", IM!AC2:AC800))))&gt;0), "EDC", "")</f>
        <v/>
      </c>
      <c r="N183" s="263" t="str" cm="1">
        <f t="array" ref="N183">IF(AND(SUMPRODUCT((IM!F2:F800=A183)*(ISNUMBER(SEARCH("STAR", IM!AC2:AC800))))&gt;0), "STAR", "")</f>
        <v/>
      </c>
      <c r="O183" s="255" t="str" cm="1">
        <f t="array" ref="O183">IFERROR(INDEX(IM!$X$2:$X$650, MATCH(1, (IM!$F$2:$F$650=A183) * (ISNUMBER(SEARCH($D$1, IM!$AC$2:$AC$650))), 0)), "")</f>
        <v/>
      </c>
      <c r="P183" s="191" t="str">
        <f>(TEXT(I183,"yyyymmdd"))&amp;$T$3&amp;A183&amp;$T$3&amp;B183&amp;$R$3</f>
        <v>-4218-蘆洲湧蓮店(定保)</v>
      </c>
      <c r="Q183" s="140"/>
      <c r="R183" s="140"/>
      <c r="S183" s="140"/>
      <c r="T183" s="140"/>
      <c r="U183" s="257">
        <f>IF(AND(W183&lt;&gt;"", X183&lt;&gt;""), 2, IF(OR(W183&lt;&gt;"", X183&lt;&gt;""), 1, 0))</f>
        <v>1</v>
      </c>
      <c r="V183" s="245" t="str">
        <f>IF(I183="", "未到店",
   IF(M183&lt;&gt;"EDC", "異常",
      IF(OR(AND(Y183="STAR", N183="STAR"), AND(Y183&lt;&gt;"STAR", N183="")), "已完工", "異常")
   )
)</f>
        <v>未到店</v>
      </c>
      <c r="X183" s="5" t="s">
        <v>4357</v>
      </c>
      <c r="Y183" s="5" t="str">
        <f>IF(U183&gt;0,"STAR","")</f>
        <v>STAR</v>
      </c>
    </row>
    <row r="184" spans="1:25" ht="15.75" customHeight="1">
      <c r="A184" s="179">
        <v>3929</v>
      </c>
      <c r="B184" s="180" t="str">
        <f>VLOOKUP(A184,'0919門市清單主檔'!B:C,2,FALSE)</f>
        <v>蘆洲中山一</v>
      </c>
      <c r="C184" s="181" t="str">
        <f>VLOOKUP($A184,'0919門市清單主檔'!B:V,20,FALSE)</f>
        <v>新北市</v>
      </c>
      <c r="D184" s="182" t="str">
        <f>VLOOKUP($A184,'0919門市清單主檔'!B:V,21,FALSE)</f>
        <v>蘆洲區</v>
      </c>
      <c r="E184" s="183" t="str">
        <f>VLOOKUP(D184,區域表!A:B,2,FALSE)</f>
        <v>吳宗鴻</v>
      </c>
      <c r="F184" s="184" t="str">
        <f>IFERROR(IF(VLOOKUP(A184,門市狀態!A:D,4,FALSE)=0,"",VLOOKUP(A184,門市狀態!A:D,4,FALSE)),"")</f>
        <v/>
      </c>
      <c r="G184" s="185" t="s">
        <v>1745</v>
      </c>
      <c r="H184" s="186" t="str">
        <f>IF(I184&gt;0,(TEXT(I184,"yyyymmdd")&amp;$T$3&amp;A184&amp;$T$3&amp;B184&amp;$R$3),"")</f>
        <v>-3929-蘆洲中山一(定保)</v>
      </c>
      <c r="I184" s="190" t="s">
        <v>1745</v>
      </c>
      <c r="J184" s="188" t="str" cm="1">
        <f t="array" ref="J184">IFERROR(INDEX(IM!$X$2:$X$650, MATCH(1, (IM!$F$2:$F$650=A184) * (ISNUMBER(SEARCH($C$1, IM!$AC$2:$AC$650))), 0)), "")</f>
        <v/>
      </c>
      <c r="K184" s="159">
        <f>COUNTIFS(IM!F:F,A184,IM!AD:AD,"O",IM!X:X,"&gt;="&amp;$A$1,IM!X:X,"&lt;="&amp;$B$1)</f>
        <v>0</v>
      </c>
      <c r="L184" s="227" t="str" cm="1">
        <f t="array" ref="L184">IF(K184&gt;0,IFERROR(HYPERLINK("#'IM'!AC"&amp;MATCH(1,(IM!$F$1:$F$7700=A184)*(ISNUMBER(SEARCH("PMQ2",IM!$AC$1:$AC$7700))),0),"檢核"),"未登錄"),"")</f>
        <v/>
      </c>
      <c r="M184" s="229" t="str" cm="1">
        <f t="array" ref="M184">IF(AND(SUMPRODUCT((IM!F2:F801=A184)*(ISNUMBER(SEARCH("EDC", IM!AC2:AC801))))&gt;0), "EDC", "")</f>
        <v/>
      </c>
      <c r="N184" s="263" t="str" cm="1">
        <f t="array" ref="N184">IF(AND(SUMPRODUCT((IM!F2:F801=A184)*(ISNUMBER(SEARCH("STAR", IM!AC2:AC801))))&gt;0), "STAR", "")</f>
        <v/>
      </c>
      <c r="O184" s="255" t="str" cm="1">
        <f t="array" ref="O184">IFERROR(INDEX(IM!$X$2:$X$650, MATCH(1, (IM!$F$2:$F$650=A184) * (ISNUMBER(SEARCH($D$1, IM!$AC$2:$AC$650))), 0)), "")</f>
        <v/>
      </c>
      <c r="P184" s="191" t="str">
        <f>(TEXT(I184,"yyyymmdd"))&amp;$T$3&amp;A184&amp;$T$3&amp;B184&amp;$R$3</f>
        <v>-3929-蘆洲中山一(定保)</v>
      </c>
      <c r="Q184" s="140"/>
      <c r="R184" s="140"/>
      <c r="S184" s="140"/>
      <c r="T184" s="140"/>
      <c r="U184" s="257">
        <f>IF(AND(W184&lt;&gt;"", X184&lt;&gt;""), 2, IF(OR(W184&lt;&gt;"", X184&lt;&gt;""), 1, 0))</f>
        <v>1</v>
      </c>
      <c r="V184" s="245" t="str">
        <f>IF(I184="", "未到店",
   IF(M184&lt;&gt;"EDC", "異常",
      IF(OR(AND(Y184="STAR", N184="STAR"), AND(Y184&lt;&gt;"STAR", N184="")), "已完工", "異常")
   )
)</f>
        <v>未到店</v>
      </c>
      <c r="W184" s="3" t="s">
        <v>4347</v>
      </c>
      <c r="X184" s="5"/>
      <c r="Y184" s="5" t="str">
        <f>IF(U184&gt;0,"STAR","")</f>
        <v>STAR</v>
      </c>
    </row>
    <row r="185" spans="1:25" ht="15.75" customHeight="1">
      <c r="A185" s="179">
        <v>4658</v>
      </c>
      <c r="B185" s="180" t="str">
        <f>VLOOKUP(A185,'0919門市清單主檔'!B:C,2,FALSE)</f>
        <v>淡水英才店</v>
      </c>
      <c r="C185" s="181" t="str">
        <f>VLOOKUP($A185,'0919門市清單主檔'!B:V,20,FALSE)</f>
        <v>新北市</v>
      </c>
      <c r="D185" s="182" t="str">
        <f>VLOOKUP($A185,'0919門市清單主檔'!B:V,21,FALSE)</f>
        <v>淡水區</v>
      </c>
      <c r="E185" s="183" t="str">
        <f>VLOOKUP(D185,區域表!A:B,2,FALSE)</f>
        <v>吳宗鴻</v>
      </c>
      <c r="F185" s="184" t="str">
        <f>IFERROR(IF(VLOOKUP(A185,門市狀態!A:D,4,FALSE)=0,"",VLOOKUP(A185,門市狀態!A:D,4,FALSE)),"")</f>
        <v/>
      </c>
      <c r="G185" s="185" t="s">
        <v>1745</v>
      </c>
      <c r="H185" s="186" t="str">
        <f>IF(I185&gt;0,(TEXT(I185,"yyyymmdd")&amp;$T$3&amp;A185&amp;$T$3&amp;B185&amp;$R$3),"")</f>
        <v>-4658-淡水英才店(定保)</v>
      </c>
      <c r="I185" s="190" t="s">
        <v>1745</v>
      </c>
      <c r="J185" s="188" t="str" cm="1">
        <f t="array" ref="J185">IFERROR(INDEX(IM!$X$2:$X$650, MATCH(1, (IM!$F$2:$F$650=A185) * (ISNUMBER(SEARCH($C$1, IM!$AC$2:$AC$650))), 0)), "")</f>
        <v/>
      </c>
      <c r="K185" s="159">
        <f>COUNTIFS(IM!F:F,A185,IM!AD:AD,"O",IM!X:X,"&gt;="&amp;$A$1,IM!X:X,"&lt;="&amp;$B$1)</f>
        <v>0</v>
      </c>
      <c r="L185" s="227" t="str" cm="1">
        <f t="array" ref="L185">IF(K185&gt;0,IFERROR(HYPERLINK("#'IM'!AC"&amp;MATCH(1,(IM!$F$1:$F$7700=A185)*(ISNUMBER(SEARCH("PMQ2",IM!$AC$1:$AC$7700))),0),"檢核"),"未登錄"),"")</f>
        <v/>
      </c>
      <c r="M185" s="229" t="str" cm="1">
        <f t="array" ref="M185">IF(AND(SUMPRODUCT((IM!F2:F802=A185)*(ISNUMBER(SEARCH("EDC", IM!AC2:AC802))))&gt;0), "EDC", "")</f>
        <v/>
      </c>
      <c r="N185" s="263" t="str" cm="1">
        <f t="array" ref="N185">IF(AND(SUMPRODUCT((IM!F2:F802=A185)*(ISNUMBER(SEARCH("STAR", IM!AC2:AC802))))&gt;0), "STAR", "")</f>
        <v/>
      </c>
      <c r="O185" s="255" t="str" cm="1">
        <f t="array" ref="O185">IFERROR(INDEX(IM!$X$2:$X$650, MATCH(1, (IM!$F$2:$F$650=A185) * (ISNUMBER(SEARCH($D$1, IM!$AC$2:$AC$650))), 0)), "")</f>
        <v/>
      </c>
      <c r="P185" s="191" t="str">
        <f>(TEXT(I185,"yyyymmdd"))&amp;$T$3&amp;A185&amp;$T$3&amp;B185&amp;$R$3</f>
        <v>-4658-淡水英才店(定保)</v>
      </c>
      <c r="Q185" s="140"/>
      <c r="R185" s="140"/>
      <c r="S185" s="140"/>
      <c r="T185" s="140"/>
      <c r="U185" s="257">
        <f>IF(AND(W185&lt;&gt;"", X185&lt;&gt;""), 2, IF(OR(W185&lt;&gt;"", X185&lt;&gt;""), 1, 0))</f>
        <v>0</v>
      </c>
      <c r="V185" s="245" t="str">
        <f>IF(I185="", "未到店",
   IF(M185&lt;&gt;"EDC", "異常",
      IF(OR(AND(Y185="STAR", N185="STAR"), AND(Y185&lt;&gt;"STAR", N185="")), "已完工", "異常")
   )
)</f>
        <v>未到店</v>
      </c>
      <c r="X185" s="5"/>
      <c r="Y185" s="5" t="str">
        <f>IF(U185&gt;0,"STAR","")</f>
        <v/>
      </c>
    </row>
    <row r="186" spans="1:25" ht="15.75" customHeight="1">
      <c r="A186" s="179">
        <v>3751</v>
      </c>
      <c r="B186" s="180" t="str">
        <f>VLOOKUP(A186,'0919門市清單主檔'!B:C,2,FALSE)</f>
        <v>淡水真理大</v>
      </c>
      <c r="C186" s="181" t="str">
        <f>VLOOKUP($A186,'0919門市清單主檔'!B:V,20,FALSE)</f>
        <v>新北市</v>
      </c>
      <c r="D186" s="182" t="str">
        <f>VLOOKUP($A186,'0919門市清單主檔'!B:V,21,FALSE)</f>
        <v>淡水區</v>
      </c>
      <c r="E186" s="183" t="str">
        <f>VLOOKUP(D186,區域表!A:B,2,FALSE)</f>
        <v>吳宗鴻</v>
      </c>
      <c r="F186" s="184" t="str">
        <f>IFERROR(IF(VLOOKUP(A186,門市狀態!A:D,4,FALSE)=0,"",VLOOKUP(A186,門市狀態!A:D,4,FALSE)),"")</f>
        <v/>
      </c>
      <c r="G186" s="185" t="s">
        <v>4085</v>
      </c>
      <c r="H186" s="186" t="str">
        <f>IF(I186&gt;0,(TEXT(I186,"yyyymmdd")&amp;$T$3&amp;A186&amp;$T$3&amp;B186&amp;$R$3),"")</f>
        <v>-3751-淡水真理大(定保)</v>
      </c>
      <c r="I186" s="190" t="s">
        <v>1745</v>
      </c>
      <c r="J186" s="188" t="str" cm="1">
        <f t="array" ref="J186">IFERROR(INDEX(IM!$X$2:$X$650, MATCH(1, (IM!$F$2:$F$650=A186) * (ISNUMBER(SEARCH($C$1, IM!$AC$2:$AC$650))), 0)), "")</f>
        <v/>
      </c>
      <c r="K186" s="159">
        <f>COUNTIFS(IM!F:F,A186,IM!AD:AD,"O",IM!X:X,"&gt;="&amp;$A$1,IM!X:X,"&lt;="&amp;$B$1)</f>
        <v>0</v>
      </c>
      <c r="L186" s="227" t="str" cm="1">
        <f t="array" ref="L186">IF(K186&gt;0,IFERROR(HYPERLINK("#'IM'!AC"&amp;MATCH(1,(IM!$F$1:$F$7700=A186)*(ISNUMBER(SEARCH("PMQ2",IM!$AC$1:$AC$7700))),0),"檢核"),"未登錄"),"")</f>
        <v/>
      </c>
      <c r="M186" s="229" t="str" cm="1">
        <f t="array" ref="M186">IF(AND(SUMPRODUCT((IM!F2:F804=A186)*(ISNUMBER(SEARCH("EDC", IM!AC2:AC804))))&gt;0), "EDC", "")</f>
        <v/>
      </c>
      <c r="N186" s="263" t="str" cm="1">
        <f t="array" ref="N186">IF(AND(SUMPRODUCT((IM!F2:F804=A186)*(ISNUMBER(SEARCH("STAR", IM!AC2:AC804))))&gt;0), "STAR", "")</f>
        <v/>
      </c>
      <c r="O186" s="255" t="str" cm="1">
        <f t="array" ref="O186">IFERROR(INDEX(IM!$X$2:$X$650, MATCH(1, (IM!$F$2:$F$650=A186) * (ISNUMBER(SEARCH($D$1, IM!$AC$2:$AC$650))), 0)), "")</f>
        <v/>
      </c>
      <c r="P186" s="191" t="str">
        <f>(TEXT(I186,"yyyymmdd"))&amp;$T$3&amp;A186&amp;$T$3&amp;B186&amp;$R$3</f>
        <v>-3751-淡水真理大(定保)</v>
      </c>
      <c r="Q186" s="140"/>
      <c r="R186" s="140"/>
      <c r="S186" s="140"/>
      <c r="T186" s="140"/>
      <c r="U186" s="257">
        <f>IF(AND(W186&lt;&gt;"", X186&lt;&gt;""), 2, IF(OR(W186&lt;&gt;"", X186&lt;&gt;""), 1, 0))</f>
        <v>2</v>
      </c>
      <c r="V186" s="245" t="str">
        <f>IF(I186="", "未到店",
   IF(M186&lt;&gt;"EDC", "異常",
      IF(OR(AND(Y186="STAR", N186="STAR"), AND(Y186&lt;&gt;"STAR", N186="")), "已完工", "異常")
   )
)</f>
        <v>未到店</v>
      </c>
      <c r="W186" s="3" t="s">
        <v>4333</v>
      </c>
      <c r="X186" s="5" t="s">
        <v>4334</v>
      </c>
      <c r="Y186" s="5" t="str">
        <f>IF(U186&gt;0,"STAR","")</f>
        <v>STAR</v>
      </c>
    </row>
    <row r="187" spans="1:25" ht="15.75" customHeight="1">
      <c r="A187" s="179">
        <v>3965</v>
      </c>
      <c r="B187" s="180" t="str">
        <f>VLOOKUP(A187,'0919門市清單主檔'!B:C,2,FALSE)</f>
        <v>板橋民治店</v>
      </c>
      <c r="C187" s="181" t="str">
        <f>VLOOKUP($A187,'0919門市清單主檔'!B:V,20,FALSE)</f>
        <v>新北市</v>
      </c>
      <c r="D187" s="182" t="str">
        <f>VLOOKUP($A187,'0919門市清單主檔'!B:V,21,FALSE)</f>
        <v>板橋區</v>
      </c>
      <c r="E187" s="183" t="str">
        <f>VLOOKUP(D187,區域表!A:B,2,FALSE)</f>
        <v>狄澤洋</v>
      </c>
      <c r="F187" s="184" t="str">
        <f>IFERROR(IF(VLOOKUP(A187,門市狀態!A:D,4,FALSE)=0,"",VLOOKUP(A187,門市狀態!A:D,4,FALSE)),"")</f>
        <v/>
      </c>
      <c r="G187" s="185" t="s">
        <v>1745</v>
      </c>
      <c r="H187" s="186" t="str">
        <f>IF(I187&gt;0,(TEXT(I187,"yyyymmdd")&amp;$T$3&amp;A187&amp;$T$3&amp;B187&amp;$R$3),"")</f>
        <v>-3965-板橋民治店(定保)</v>
      </c>
      <c r="I187" s="190" t="s">
        <v>1745</v>
      </c>
      <c r="J187" s="188" t="str" cm="1">
        <f t="array" ref="J187">IFERROR(INDEX(IM!$X$2:$X$650, MATCH(1, (IM!$F$2:$F$650=A187) * (ISNUMBER(SEARCH($C$1, IM!$AC$2:$AC$650))), 0)), "")</f>
        <v/>
      </c>
      <c r="K187" s="159">
        <f>COUNTIFS(IM!F:F,A187,IM!AD:AD,"O",IM!X:X,"&gt;="&amp;$A$1,IM!X:X,"&lt;="&amp;$B$1)</f>
        <v>0</v>
      </c>
      <c r="L187" s="227" t="str" cm="1">
        <f t="array" ref="L187">IF(K187&gt;0,IFERROR(HYPERLINK("#'IM'!AC"&amp;MATCH(1,(IM!$F$1:$F$7700=A187)*(ISNUMBER(SEARCH("PMQ2",IM!$AC$1:$AC$7700))),0),"檢核"),"未登錄"),"")</f>
        <v/>
      </c>
      <c r="M187" s="229" t="str" cm="1">
        <f t="array" ref="M187">IF(AND(SUMPRODUCT((IM!F2:F805=A187)*(ISNUMBER(SEARCH("EDC", IM!AC2:AC805))))&gt;0), "EDC", "")</f>
        <v/>
      </c>
      <c r="N187" s="263" t="str" cm="1">
        <f t="array" ref="N187">IF(AND(SUMPRODUCT((IM!F2:F805=A187)*(ISNUMBER(SEARCH("STAR", IM!AC2:AC805))))&gt;0), "STAR", "")</f>
        <v/>
      </c>
      <c r="O187" s="255" t="str" cm="1">
        <f t="array" ref="O187">IFERROR(INDEX(IM!$X$2:$X$650, MATCH(1, (IM!$F$2:$F$650=A187) * (ISNUMBER(SEARCH($D$1, IM!$AC$2:$AC$650))), 0)), "")</f>
        <v/>
      </c>
      <c r="P187" s="191" t="str">
        <f>(TEXT(I187,"yyyymmdd"))&amp;$T$3&amp;A187&amp;$T$3&amp;B187&amp;$R$3</f>
        <v>-3965-板橋民治店(定保)</v>
      </c>
      <c r="Q187" s="140"/>
      <c r="R187" s="140"/>
      <c r="S187" s="140"/>
      <c r="T187" s="140"/>
      <c r="U187" s="257">
        <f>IF(AND(W187&lt;&gt;"", X187&lt;&gt;""), 2, IF(OR(W187&lt;&gt;"", X187&lt;&gt;""), 1, 0))</f>
        <v>2</v>
      </c>
      <c r="V187" s="245" t="str">
        <f>IF(I187="", "未到店",
   IF(M187&lt;&gt;"EDC", "異常",
      IF(OR(AND(Y187="STAR", N187="STAR"), AND(Y187&lt;&gt;"STAR", N187="")), "已完工", "異常")
   )
)</f>
        <v>未到店</v>
      </c>
      <c r="W187" s="3" t="s">
        <v>4360</v>
      </c>
      <c r="X187" s="5" t="s">
        <v>4361</v>
      </c>
      <c r="Y187" s="5" t="str">
        <f>IF(U187&gt;0,"STAR","")</f>
        <v>STAR</v>
      </c>
    </row>
    <row r="188" spans="1:25" ht="15.75" customHeight="1">
      <c r="A188" s="179">
        <v>5101</v>
      </c>
      <c r="B188" s="180" t="str">
        <f>VLOOKUP(A188,'0919門市清單主檔'!B:C,2,FALSE)</f>
        <v>淡水小坪頂</v>
      </c>
      <c r="C188" s="181" t="str">
        <f>VLOOKUP($A188,'0919門市清單主檔'!B:V,20,FALSE)</f>
        <v>新北市</v>
      </c>
      <c r="D188" s="182" t="str">
        <f>VLOOKUP($A188,'0919門市清單主檔'!B:V,21,FALSE)</f>
        <v>淡水區</v>
      </c>
      <c r="E188" s="183" t="str">
        <f>VLOOKUP(D188,區域表!A:B,2,FALSE)</f>
        <v>吳宗鴻</v>
      </c>
      <c r="F188" s="184" t="str">
        <f>IFERROR(IF(VLOOKUP(A188,門市狀態!A:D,4,FALSE)=0,"",VLOOKUP(A188,門市狀態!A:D,4,FALSE)),"")</f>
        <v/>
      </c>
      <c r="G188" s="185" t="s">
        <v>1745</v>
      </c>
      <c r="H188" s="186" t="str">
        <f>IF(I188&gt;0,(TEXT(I188,"yyyymmdd")&amp;$T$3&amp;A188&amp;$T$3&amp;B188&amp;$R$3),"")</f>
        <v>-5101-淡水小坪頂(定保)</v>
      </c>
      <c r="I188" s="190" t="s">
        <v>1745</v>
      </c>
      <c r="J188" s="188" t="str" cm="1">
        <f t="array" ref="J188">IFERROR(INDEX(IM!$X$2:$X$650, MATCH(1, (IM!$F$2:$F$650=A188) * (ISNUMBER(SEARCH($C$1, IM!$AC$2:$AC$650))), 0)), "")</f>
        <v/>
      </c>
      <c r="K188" s="159">
        <f>COUNTIFS(IM!F:F,A188,IM!AD:AD,"O",IM!X:X,"&gt;="&amp;$A$1,IM!X:X,"&lt;="&amp;$B$1)</f>
        <v>0</v>
      </c>
      <c r="L188" s="227" t="str" cm="1">
        <f t="array" ref="L188">IF(K188&gt;0,IFERROR(HYPERLINK("#'IM'!AC"&amp;MATCH(1,(IM!$F$1:$F$7700=A188)*(ISNUMBER(SEARCH("PMQ2",IM!$AC$1:$AC$7700))),0),"檢核"),"未登錄"),"")</f>
        <v/>
      </c>
      <c r="M188" s="229" t="str" cm="1">
        <f t="array" ref="M188">IF(AND(SUMPRODUCT((IM!F2:F806=A188)*(ISNUMBER(SEARCH("EDC", IM!AC2:AC806))))&gt;0), "EDC", "")</f>
        <v/>
      </c>
      <c r="N188" s="263" t="str" cm="1">
        <f t="array" ref="N188">IF(AND(SUMPRODUCT((IM!F2:F806=A188)*(ISNUMBER(SEARCH("STAR", IM!AC2:AC806))))&gt;0), "STAR", "")</f>
        <v/>
      </c>
      <c r="O188" s="255" t="str" cm="1">
        <f t="array" ref="O188">IFERROR(INDEX(IM!$X$2:$X$650, MATCH(1, (IM!$F$2:$F$650=A188) * (ISNUMBER(SEARCH($D$1, IM!$AC$2:$AC$650))), 0)), "")</f>
        <v/>
      </c>
      <c r="P188" s="191" t="str">
        <f>(TEXT(I188,"yyyymmdd"))&amp;$T$3&amp;A188&amp;$T$3&amp;B188&amp;$R$3</f>
        <v>-5101-淡水小坪頂(定保)</v>
      </c>
      <c r="Q188" s="140"/>
      <c r="R188" s="140"/>
      <c r="S188" s="140"/>
      <c r="T188" s="140"/>
      <c r="U188" s="257">
        <f>IF(AND(W188&lt;&gt;"", X188&lt;&gt;""), 2, IF(OR(W188&lt;&gt;"", X188&lt;&gt;""), 1, 0))</f>
        <v>0</v>
      </c>
      <c r="V188" s="245" t="str">
        <f>IF(I188="", "未到店",
   IF(M188&lt;&gt;"EDC", "異常",
      IF(OR(AND(Y188="STAR", N188="STAR"), AND(Y188&lt;&gt;"STAR", N188="")), "已完工", "異常")
   )
)</f>
        <v>未到店</v>
      </c>
      <c r="X188" s="5"/>
      <c r="Y188" s="5" t="str">
        <f>IF(U188&gt;0,"STAR","")</f>
        <v/>
      </c>
    </row>
    <row r="189" spans="1:25" ht="15.75" customHeight="1">
      <c r="A189" s="179">
        <v>4739</v>
      </c>
      <c r="B189" s="180" t="str">
        <f>VLOOKUP(A189,'0919門市清單主檔'!B:C,2,FALSE)</f>
        <v>淡水櫻花店</v>
      </c>
      <c r="C189" s="181" t="str">
        <f>VLOOKUP($A189,'0919門市清單主檔'!B:V,20,FALSE)</f>
        <v>新北市</v>
      </c>
      <c r="D189" s="182" t="str">
        <f>VLOOKUP($A189,'0919門市清單主檔'!B:V,21,FALSE)</f>
        <v>淡水區</v>
      </c>
      <c r="E189" s="183" t="str">
        <f>VLOOKUP(D189,區域表!A:B,2,FALSE)</f>
        <v>吳宗鴻</v>
      </c>
      <c r="F189" s="184" t="str">
        <f>IFERROR(IF(VLOOKUP(A189,門市狀態!A:D,4,FALSE)=0,"",VLOOKUP(A189,門市狀態!A:D,4,FALSE)),"")</f>
        <v/>
      </c>
      <c r="G189" s="185" t="s">
        <v>1745</v>
      </c>
      <c r="H189" s="186" t="str">
        <f>IF(I189&gt;0,(TEXT(I189,"yyyymmdd")&amp;$T$3&amp;A189&amp;$T$3&amp;B189&amp;$R$3),"")</f>
        <v>-4739-淡水櫻花店(定保)</v>
      </c>
      <c r="I189" s="190" t="s">
        <v>1745</v>
      </c>
      <c r="J189" s="188" t="str" cm="1">
        <f t="array" ref="J189">IFERROR(INDEX(IM!$X$2:$X$650, MATCH(1, (IM!$F$2:$F$650=A189) * (ISNUMBER(SEARCH($C$1, IM!$AC$2:$AC$650))), 0)), "")</f>
        <v/>
      </c>
      <c r="K189" s="159">
        <f>COUNTIFS(IM!F:F,A189,IM!AD:AD,"O",IM!X:X,"&gt;="&amp;$A$1,IM!X:X,"&lt;="&amp;$B$1)</f>
        <v>0</v>
      </c>
      <c r="L189" s="227" t="str" cm="1">
        <f t="array" ref="L189">IF(K189&gt;0,IFERROR(HYPERLINK("#'IM'!AC"&amp;MATCH(1,(IM!$F$1:$F$7700=A189)*(ISNUMBER(SEARCH("PMQ2",IM!$AC$1:$AC$7700))),0),"檢核"),"未登錄"),"")</f>
        <v/>
      </c>
      <c r="M189" s="229" t="str" cm="1">
        <f t="array" ref="M189">IF(AND(SUMPRODUCT((IM!F2:F807=A189)*(ISNUMBER(SEARCH("EDC", IM!AC2:AC807))))&gt;0), "EDC", "")</f>
        <v/>
      </c>
      <c r="N189" s="263" t="str" cm="1">
        <f t="array" ref="N189">IF(AND(SUMPRODUCT((IM!F2:F807=A189)*(ISNUMBER(SEARCH("STAR", IM!AC2:AC807))))&gt;0), "STAR", "")</f>
        <v/>
      </c>
      <c r="O189" s="255" t="str" cm="1">
        <f t="array" ref="O189">IFERROR(INDEX(IM!$X$2:$X$650, MATCH(1, (IM!$F$2:$F$650=A189) * (ISNUMBER(SEARCH($D$1, IM!$AC$2:$AC$650))), 0)), "")</f>
        <v/>
      </c>
      <c r="P189" s="191" t="str">
        <f>(TEXT(I189,"yyyymmdd"))&amp;$T$3&amp;A189&amp;$T$3&amp;B189&amp;$R$3</f>
        <v>-4739-淡水櫻花店(定保)</v>
      </c>
      <c r="Q189" s="140"/>
      <c r="R189" s="140"/>
      <c r="S189" s="140"/>
      <c r="T189" s="140"/>
      <c r="U189" s="257">
        <f>IF(AND(W189&lt;&gt;"", X189&lt;&gt;""), 2, IF(OR(W189&lt;&gt;"", X189&lt;&gt;""), 1, 0))</f>
        <v>1</v>
      </c>
      <c r="V189" s="245" t="str">
        <f>IF(I189="", "未到店",
   IF(M189&lt;&gt;"EDC", "異常",
      IF(OR(AND(Y189="STAR", N189="STAR"), AND(Y189&lt;&gt;"STAR", N189="")), "已完工", "異常")
   )
)</f>
        <v>未到店</v>
      </c>
      <c r="X189" s="5" t="s">
        <v>4338</v>
      </c>
      <c r="Y189" s="5" t="str">
        <f>IF(U189&gt;0,"STAR","")</f>
        <v>STAR</v>
      </c>
    </row>
    <row r="190" spans="1:25" ht="15.75" customHeight="1">
      <c r="A190" s="179">
        <v>5080</v>
      </c>
      <c r="B190" s="180" t="str">
        <f>VLOOKUP(A190,'0919門市清單主檔'!B:C,2,FALSE)</f>
        <v>三芝楓愛林</v>
      </c>
      <c r="C190" s="181" t="str">
        <f>VLOOKUP($A190,'0919門市清單主檔'!B:V,20,FALSE)</f>
        <v>新北市</v>
      </c>
      <c r="D190" s="182" t="str">
        <f>VLOOKUP($A190,'0919門市清單主檔'!B:V,21,FALSE)</f>
        <v>三芝區</v>
      </c>
      <c r="E190" s="183" t="str">
        <f>VLOOKUP(D190,區域表!A:B,2,FALSE)</f>
        <v>吳宗鴻</v>
      </c>
      <c r="F190" s="184" t="str">
        <f>IFERROR(IF(VLOOKUP(A190,門市狀態!A:D,4,FALSE)=0,"",VLOOKUP(A190,門市狀態!A:D,4,FALSE)),"")</f>
        <v/>
      </c>
      <c r="G190" s="185" t="s">
        <v>1745</v>
      </c>
      <c r="H190" s="186" t="str">
        <f>IF(I190&gt;0,(TEXT(I190,"yyyymmdd")&amp;$T$3&amp;A190&amp;$T$3&amp;B190&amp;$R$3),"")</f>
        <v>-5080-三芝楓愛林(定保)</v>
      </c>
      <c r="I190" s="190" t="s">
        <v>1745</v>
      </c>
      <c r="J190" s="188" t="str" cm="1">
        <f t="array" ref="J190">IFERROR(INDEX(IM!$X$2:$X$650, MATCH(1, (IM!$F$2:$F$650=A190) * (ISNUMBER(SEARCH($C$1, IM!$AC$2:$AC$650))), 0)), "")</f>
        <v/>
      </c>
      <c r="K190" s="159">
        <f>COUNTIFS(IM!F:F,A190,IM!AD:AD,"O",IM!X:X,"&gt;="&amp;$A$1,IM!X:X,"&lt;="&amp;$B$1)</f>
        <v>0</v>
      </c>
      <c r="L190" s="227" t="str" cm="1">
        <f t="array" ref="L190">IF(K190&gt;0,IFERROR(HYPERLINK("#'IM'!AC"&amp;MATCH(1,(IM!$F$1:$F$7700=A190)*(ISNUMBER(SEARCH("PMQ2",IM!$AC$1:$AC$7700))),0),"檢核"),"未登錄"),"")</f>
        <v/>
      </c>
      <c r="M190" s="229" t="str" cm="1">
        <f t="array" ref="M190">IF(AND(SUMPRODUCT((IM!F2:F808=A190)*(ISNUMBER(SEARCH("EDC", IM!AC2:AC808))))&gt;0), "EDC", "")</f>
        <v/>
      </c>
      <c r="N190" s="263" t="str" cm="1">
        <f t="array" ref="N190">IF(AND(SUMPRODUCT((IM!F2:F808=A190)*(ISNUMBER(SEARCH("STAR", IM!AC2:AC808))))&gt;0), "STAR", "")</f>
        <v/>
      </c>
      <c r="O190" s="255" t="str" cm="1">
        <f t="array" ref="O190">IFERROR(INDEX(IM!$X$2:$X$650, MATCH(1, (IM!$F$2:$F$650=A190) * (ISNUMBER(SEARCH($D$1, IM!$AC$2:$AC$650))), 0)), "")</f>
        <v/>
      </c>
      <c r="P190" s="191" t="str">
        <f>(TEXT(I190,"yyyymmdd"))&amp;$T$3&amp;A190&amp;$T$3&amp;B190&amp;$R$3</f>
        <v>-5080-三芝楓愛林(定保)</v>
      </c>
      <c r="Q190" s="140"/>
      <c r="R190" s="140"/>
      <c r="S190" s="140"/>
      <c r="T190" s="140"/>
      <c r="U190" s="257">
        <f>IF(AND(W190&lt;&gt;"", X190&lt;&gt;""), 2, IF(OR(W190&lt;&gt;"", X190&lt;&gt;""), 1, 0))</f>
        <v>0</v>
      </c>
      <c r="V190" s="245" t="str">
        <f>IF(I190="", "未到店",
   IF(M190&lt;&gt;"EDC", "異常",
      IF(OR(AND(Y190="STAR", N190="STAR"), AND(Y190&lt;&gt;"STAR", N190="")), "已完工", "異常")
   )
)</f>
        <v>未到店</v>
      </c>
      <c r="X190" s="5"/>
      <c r="Y190" s="5" t="str">
        <f>IF(U190&gt;0,"STAR","")</f>
        <v/>
      </c>
    </row>
    <row r="191" spans="1:25" ht="15.75" customHeight="1">
      <c r="A191" s="179">
        <v>4154</v>
      </c>
      <c r="B191" s="180" t="str">
        <f>VLOOKUP(A191,'0919門市清單主檔'!B:C,2,FALSE)</f>
        <v>林口麗園店</v>
      </c>
      <c r="C191" s="181" t="str">
        <f>VLOOKUP($A191,'0919門市清單主檔'!B:V,20,FALSE)</f>
        <v>新北市</v>
      </c>
      <c r="D191" s="182" t="str">
        <f>VLOOKUP($A191,'0919門市清單主檔'!B:V,21,FALSE)</f>
        <v>林口區</v>
      </c>
      <c r="E191" s="183" t="str">
        <f>VLOOKUP(D191,區域表!A:B,2,FALSE)</f>
        <v>湯家瑋</v>
      </c>
      <c r="F191" s="184" t="str">
        <f>IFERROR(IF(VLOOKUP(A191,門市狀態!A:D,4,FALSE)=0,"",VLOOKUP(A191,門市狀態!A:D,4,FALSE)),"")</f>
        <v/>
      </c>
      <c r="G191" s="185" t="s">
        <v>1745</v>
      </c>
      <c r="H191" s="186" t="str">
        <f>IF(I191&gt;0,(TEXT(I191,"yyyymmdd")&amp;$T$3&amp;A191&amp;$T$3&amp;B191&amp;$R$3),"")</f>
        <v>-4154-林口麗園店(定保)</v>
      </c>
      <c r="I191" s="190" t="s">
        <v>1745</v>
      </c>
      <c r="J191" s="188" t="str" cm="1">
        <f t="array" ref="J191">IFERROR(INDEX(IM!$X$2:$X$650, MATCH(1, (IM!$F$2:$F$650=A191) * (ISNUMBER(SEARCH($C$1, IM!$AC$2:$AC$650))), 0)), "")</f>
        <v/>
      </c>
      <c r="K191" s="159">
        <f>COUNTIFS(IM!F:F,A191,IM!AD:AD,"O",IM!X:X,"&gt;="&amp;$A$1,IM!X:X,"&lt;="&amp;$B$1)</f>
        <v>0</v>
      </c>
      <c r="L191" s="227" t="str" cm="1">
        <f t="array" ref="L191">IF(K191&gt;0,IFERROR(HYPERLINK("#'IM'!AC"&amp;MATCH(1,(IM!$F$1:$F$7700=A191)*(ISNUMBER(SEARCH("PMQ2",IM!$AC$1:$AC$7700))),0),"檢核"),"未登錄"),"")</f>
        <v/>
      </c>
      <c r="M191" s="229" t="str" cm="1">
        <f t="array" ref="M191">IF(AND(SUMPRODUCT((IM!F2:F809=A191)*(ISNUMBER(SEARCH("EDC", IM!AC2:AC809))))&gt;0), "EDC", "")</f>
        <v/>
      </c>
      <c r="N191" s="263" t="str" cm="1">
        <f t="array" ref="N191">IF(AND(SUMPRODUCT((IM!F2:F809=A191)*(ISNUMBER(SEARCH("STAR", IM!AC2:AC809))))&gt;0), "STAR", "")</f>
        <v/>
      </c>
      <c r="O191" s="255" t="str" cm="1">
        <f t="array" ref="O191">IFERROR(INDEX(IM!$X$2:$X$650, MATCH(1, (IM!$F$2:$F$650=A191) * (ISNUMBER(SEARCH($D$1, IM!$AC$2:$AC$650))), 0)), "")</f>
        <v/>
      </c>
      <c r="P191" s="191" t="str">
        <f>(TEXT(I191,"yyyymmdd"))&amp;$T$3&amp;A191&amp;$T$3&amp;B191&amp;$R$3</f>
        <v>-4154-林口麗園店(定保)</v>
      </c>
      <c r="Q191" s="140"/>
      <c r="R191" s="140"/>
      <c r="S191" s="140"/>
      <c r="T191" s="140"/>
      <c r="U191" s="257">
        <f>IF(AND(W191&lt;&gt;"", X191&lt;&gt;""), 2, IF(OR(W191&lt;&gt;"", X191&lt;&gt;""), 1, 0))</f>
        <v>2</v>
      </c>
      <c r="V191" s="245" t="str">
        <f>IF(I191="", "未到店",
   IF(M191&lt;&gt;"EDC", "異常",
      IF(OR(AND(Y191="STAR", N191="STAR"), AND(Y191&lt;&gt;"STAR", N191="")), "已完工", "異常")
   )
)</f>
        <v>未到店</v>
      </c>
      <c r="W191" s="3" t="s">
        <v>4404</v>
      </c>
      <c r="X191" s="5" t="s">
        <v>4405</v>
      </c>
      <c r="Y191" s="5" t="str">
        <f>IF(U191&gt;0,"STAR","")</f>
        <v>STAR</v>
      </c>
    </row>
    <row r="192" spans="1:25" ht="15.75" customHeight="1">
      <c r="A192" s="179" t="s">
        <v>41</v>
      </c>
      <c r="B192" s="180" t="str">
        <f>VLOOKUP(A192,'0919門市清單主檔'!B:C,2,FALSE)</f>
        <v>車麗屋林口店</v>
      </c>
      <c r="C192" s="181" t="str">
        <f>VLOOKUP($A192,'0919門市清單主檔'!B:V,20,FALSE)</f>
        <v>新北市</v>
      </c>
      <c r="D192" s="182" t="str">
        <f>VLOOKUP($A192,'0919門市清單主檔'!B:V,21,FALSE)</f>
        <v>林口區</v>
      </c>
      <c r="E192" s="183" t="str">
        <f>VLOOKUP(D192,區域表!A:B,2,FALSE)</f>
        <v>湯家瑋</v>
      </c>
      <c r="F192" s="184" t="str">
        <f>IFERROR(IF(VLOOKUP(A192,門市狀態!A:D,4,FALSE)=0,"",VLOOKUP(A192,門市狀態!A:D,4,FALSE)),"")</f>
        <v/>
      </c>
      <c r="G192" s="185" t="s">
        <v>1746</v>
      </c>
      <c r="H192" s="186" t="str">
        <f>IF(I192&gt;0,(TEXT(I192,"yyyymmdd")&amp;$T$3&amp;A192&amp;$T$3&amp;B192&amp;$R$3),"")</f>
        <v>-L519-車麗屋林口店(定保)</v>
      </c>
      <c r="I192" s="190" t="s">
        <v>1745</v>
      </c>
      <c r="J192" s="188" t="str" cm="1">
        <f t="array" ref="J192">IFERROR(INDEX(IM!$X$2:$X$650, MATCH(1, (IM!$F$2:$F$650=A192) * (ISNUMBER(SEARCH($C$1, IM!$AC$2:$AC$650))), 0)), "")</f>
        <v/>
      </c>
      <c r="K192" s="159">
        <f>COUNTIFS(IM!F:F,A192,IM!AD:AD,"O",IM!X:X,"&gt;="&amp;$A$1,IM!X:X,"&lt;="&amp;$B$1)</f>
        <v>0</v>
      </c>
      <c r="L192" s="227" t="str" cm="1">
        <f t="array" ref="L192">IF(K192&gt;0,IFERROR(HYPERLINK("#'IM'!AC"&amp;MATCH(1,(IM!$F$1:$F$7700=A192)*(ISNUMBER(SEARCH("PMQ2",IM!$AC$1:$AC$7700))),0),"檢核"),"未登錄"),"")</f>
        <v/>
      </c>
      <c r="M192" s="229" t="str" cm="1">
        <f t="array" ref="M192">IF(AND(SUMPRODUCT((IM!F2:F810=A192)*(ISNUMBER(SEARCH("EDC", IM!AC2:AC810))))&gt;0), "EDC", "")</f>
        <v/>
      </c>
      <c r="N192" s="263" t="str" cm="1">
        <f t="array" ref="N192">IF(AND(SUMPRODUCT((IM!F2:F810=A192)*(ISNUMBER(SEARCH("STAR", IM!AC2:AC810))))&gt;0), "STAR", "")</f>
        <v/>
      </c>
      <c r="O192" s="255" t="str" cm="1">
        <f t="array" ref="O192">IFERROR(INDEX(IM!$X$2:$X$650, MATCH(1, (IM!$F$2:$F$650=A192) * (ISNUMBER(SEARCH($D$1, IM!$AC$2:$AC$650))), 0)), "")</f>
        <v/>
      </c>
      <c r="P192" s="191" t="str">
        <f>(TEXT(I192,"yyyymmdd"))&amp;$T$3&amp;A192&amp;$T$3&amp;B192&amp;$R$3</f>
        <v>-L519-車麗屋林口店(定保)</v>
      </c>
      <c r="Q192" s="140"/>
      <c r="R192" s="140"/>
      <c r="S192" s="140"/>
      <c r="T192" s="140"/>
      <c r="U192" s="257">
        <f>IF(AND(W192&lt;&gt;"", X192&lt;&gt;""), 2, IF(OR(W192&lt;&gt;"", X192&lt;&gt;""), 1, 0))</f>
        <v>0</v>
      </c>
      <c r="V192" s="245" t="str">
        <f>IF(I192="", "未到店",
   IF(M192&lt;&gt;"EDC", "異常",
      IF(OR(AND(Y192="STAR", N192="STAR"), AND(Y192&lt;&gt;"STAR", N192="")), "已完工", "異常")
   )
)</f>
        <v>未到店</v>
      </c>
      <c r="X192" s="5"/>
      <c r="Y192" s="5" t="str">
        <f>IF(U192&gt;0,"STAR","")</f>
        <v/>
      </c>
    </row>
    <row r="193" spans="1:25" ht="15.75" customHeight="1">
      <c r="A193" s="179" t="s">
        <v>1452</v>
      </c>
      <c r="B193" s="180" t="str">
        <f>VLOOKUP(A193,'0919門市清單主檔'!B:C,2,FALSE)</f>
        <v>林口顧家店</v>
      </c>
      <c r="C193" s="181" t="str">
        <f>VLOOKUP($A193,'0919門市清單主檔'!B:V,20,FALSE)</f>
        <v>新北市</v>
      </c>
      <c r="D193" s="182" t="str">
        <f>VLOOKUP($A193,'0919門市清單主檔'!B:V,21,FALSE)</f>
        <v>林口區</v>
      </c>
      <c r="E193" s="183" t="str">
        <f>VLOOKUP(D193,區域表!A:B,2,FALSE)</f>
        <v>湯家瑋</v>
      </c>
      <c r="F193" s="184" t="str">
        <f>IFERROR(IF(VLOOKUP(A193,門市狀態!A:D,4,FALSE)=0,"",VLOOKUP(A193,門市狀態!A:D,4,FALSE)),"")</f>
        <v/>
      </c>
      <c r="G193" s="185" t="s">
        <v>1746</v>
      </c>
      <c r="H193" s="186" t="str">
        <f>IF(I193&gt;0,(TEXT(I193,"yyyymmdd")&amp;$T$3&amp;A193&amp;$T$3&amp;B193&amp;$R$3),"")</f>
        <v>-L551-林口顧家店(定保)</v>
      </c>
      <c r="I193" s="190" t="s">
        <v>1745</v>
      </c>
      <c r="J193" s="188" t="str" cm="1">
        <f t="array" ref="J193">IFERROR(INDEX(IM!$X$2:$X$650, MATCH(1, (IM!$F$2:$F$650=A193) * (ISNUMBER(SEARCH($C$1, IM!$AC$2:$AC$650))), 0)), "")</f>
        <v/>
      </c>
      <c r="K193" s="159">
        <f>COUNTIFS(IM!F:F,A193,IM!AD:AD,"O",IM!X:X,"&gt;="&amp;$A$1,IM!X:X,"&lt;="&amp;$B$1)</f>
        <v>0</v>
      </c>
      <c r="L193" s="227" t="str" cm="1">
        <f t="array" ref="L193">IF(K193&gt;0,IFERROR(HYPERLINK("#'IM'!AC"&amp;MATCH(1,(IM!$F$1:$F$7700=A193)*(ISNUMBER(SEARCH("PMQ2",IM!$AC$1:$AC$7700))),0),"檢核"),"未登錄"),"")</f>
        <v/>
      </c>
      <c r="M193" s="229" t="str" cm="1">
        <f t="array" ref="M193">IF(AND(SUMPRODUCT((IM!F2:F811=A193)*(ISNUMBER(SEARCH("EDC", IM!AC2:AC811))))&gt;0), "EDC", "")</f>
        <v/>
      </c>
      <c r="N193" s="263" t="str" cm="1">
        <f t="array" ref="N193">IF(AND(SUMPRODUCT((IM!F2:F811=A193)*(ISNUMBER(SEARCH("STAR", IM!AC2:AC811))))&gt;0), "STAR", "")</f>
        <v/>
      </c>
      <c r="O193" s="255" t="str" cm="1">
        <f t="array" ref="O193">IFERROR(INDEX(IM!$X$2:$X$650, MATCH(1, (IM!$F$2:$F$650=A193) * (ISNUMBER(SEARCH($D$1, IM!$AC$2:$AC$650))), 0)), "")</f>
        <v/>
      </c>
      <c r="P193" s="191" t="str">
        <f>(TEXT(I193,"yyyymmdd"))&amp;$T$3&amp;A193&amp;$T$3&amp;B193&amp;$R$3</f>
        <v>-L551-林口顧家店(定保)</v>
      </c>
      <c r="Q193" s="140"/>
      <c r="R193" s="140"/>
      <c r="S193" s="140"/>
      <c r="T193" s="140"/>
      <c r="U193" s="257">
        <f>IF(AND(W193&lt;&gt;"", X193&lt;&gt;""), 2, IF(OR(W193&lt;&gt;"", X193&lt;&gt;""), 1, 0))</f>
        <v>0</v>
      </c>
      <c r="V193" s="245" t="str">
        <f>IF(I193="", "未到店",
   IF(M193&lt;&gt;"EDC", "異常",
      IF(OR(AND(Y193="STAR", N193="STAR"), AND(Y193&lt;&gt;"STAR", N193="")), "已完工", "異常")
   )
)</f>
        <v>未到店</v>
      </c>
      <c r="X193" s="5"/>
      <c r="Y193" s="5" t="str">
        <f>IF(U193&gt;0,"STAR","")</f>
        <v/>
      </c>
    </row>
    <row r="194" spans="1:25" ht="15.75" customHeight="1">
      <c r="A194" s="179">
        <v>4483</v>
      </c>
      <c r="B194" s="180" t="str">
        <f>VLOOKUP(A194,'0919門市清單主檔'!B:C,2,FALSE)</f>
        <v>林口築夢店</v>
      </c>
      <c r="C194" s="181" t="str">
        <f>VLOOKUP($A194,'0919門市清單主檔'!B:V,20,FALSE)</f>
        <v>新北市</v>
      </c>
      <c r="D194" s="182" t="str">
        <f>VLOOKUP($A194,'0919門市清單主檔'!B:V,21,FALSE)</f>
        <v>林口區</v>
      </c>
      <c r="E194" s="183" t="str">
        <f>VLOOKUP(D194,區域表!A:B,2,FALSE)</f>
        <v>湯家瑋</v>
      </c>
      <c r="F194" s="184" t="str">
        <f>IFERROR(IF(VLOOKUP(A194,門市狀態!A:D,4,FALSE)=0,"",VLOOKUP(A194,門市狀態!A:D,4,FALSE)),"")</f>
        <v/>
      </c>
      <c r="G194" s="185" t="s">
        <v>1745</v>
      </c>
      <c r="H194" s="186" t="str">
        <f>IF(I194&gt;0,(TEXT(I194,"yyyymmdd")&amp;$T$3&amp;A194&amp;$T$3&amp;B194&amp;$R$3),"")</f>
        <v>-4483-林口築夢店(定保)</v>
      </c>
      <c r="I194" s="190" t="s">
        <v>1745</v>
      </c>
      <c r="J194" s="188" t="str" cm="1">
        <f t="array" ref="J194">IFERROR(INDEX(IM!$X$2:$X$650, MATCH(1, (IM!$F$2:$F$650=A194) * (ISNUMBER(SEARCH($C$1, IM!$AC$2:$AC$650))), 0)), "")</f>
        <v/>
      </c>
      <c r="K194" s="159">
        <f>COUNTIFS(IM!F:F,A194,IM!AD:AD,"O",IM!X:X,"&gt;="&amp;$A$1,IM!X:X,"&lt;="&amp;$B$1)</f>
        <v>0</v>
      </c>
      <c r="L194" s="227" t="str" cm="1">
        <f t="array" ref="L194">IF(K194&gt;0,IFERROR(HYPERLINK("#'IM'!AC"&amp;MATCH(1,(IM!$F$1:$F$7700=A194)*(ISNUMBER(SEARCH("PMQ2",IM!$AC$1:$AC$7700))),0),"檢核"),"未登錄"),"")</f>
        <v/>
      </c>
      <c r="M194" s="229" t="str" cm="1">
        <f t="array" ref="M194">IF(AND(SUMPRODUCT((IM!F2:F813=A194)*(ISNUMBER(SEARCH("EDC", IM!AC2:AC813))))&gt;0), "EDC", "")</f>
        <v/>
      </c>
      <c r="N194" s="263" t="str" cm="1">
        <f t="array" ref="N194">IF(AND(SUMPRODUCT((IM!F2:F813=A194)*(ISNUMBER(SEARCH("STAR", IM!AC2:AC813))))&gt;0), "STAR", "")</f>
        <v/>
      </c>
      <c r="O194" s="255" t="str" cm="1">
        <f t="array" ref="O194">IFERROR(INDEX(IM!$X$2:$X$650, MATCH(1, (IM!$F$2:$F$650=A194) * (ISNUMBER(SEARCH($D$1, IM!$AC$2:$AC$650))), 0)), "")</f>
        <v/>
      </c>
      <c r="P194" s="191" t="str">
        <f>(TEXT(I194,"yyyymmdd"))&amp;$T$3&amp;A194&amp;$T$3&amp;B194&amp;$R$3</f>
        <v>-4483-林口築夢店(定保)</v>
      </c>
      <c r="Q194" s="140"/>
      <c r="R194" s="140"/>
      <c r="S194" s="140"/>
      <c r="T194" s="140"/>
      <c r="U194" s="257">
        <f>IF(AND(W194&lt;&gt;"", X194&lt;&gt;""), 2, IF(OR(W194&lt;&gt;"", X194&lt;&gt;""), 1, 0))</f>
        <v>1</v>
      </c>
      <c r="V194" s="245" t="str">
        <f>IF(I194="", "未到店",
   IF(M194&lt;&gt;"EDC", "異常",
      IF(OR(AND(Y194="STAR", N194="STAR"), AND(Y194&lt;&gt;"STAR", N194="")), "已完工", "異常")
   )
)</f>
        <v>未到店</v>
      </c>
      <c r="W194" s="3" t="s">
        <v>4406</v>
      </c>
      <c r="X194" s="5"/>
      <c r="Y194" s="5" t="str">
        <f>IF(U194&gt;0,"STAR","")</f>
        <v>STAR</v>
      </c>
    </row>
    <row r="195" spans="1:25" ht="15.75" customHeight="1">
      <c r="A195" s="179">
        <v>2746</v>
      </c>
      <c r="B195" s="180" t="str">
        <f>VLOOKUP(A195,'0919門市清單主檔'!B:C,2,FALSE)</f>
        <v>北縣板嘉店</v>
      </c>
      <c r="C195" s="181" t="str">
        <f>VLOOKUP($A195,'0919門市清單主檔'!B:V,20,FALSE)</f>
        <v>新北市</v>
      </c>
      <c r="D195" s="182" t="str">
        <f>VLOOKUP($A195,'0919門市清單主檔'!B:V,21,FALSE)</f>
        <v>板橋區</v>
      </c>
      <c r="E195" s="183" t="str">
        <f>VLOOKUP(D195,區域表!A:B,2,FALSE)</f>
        <v>狄澤洋</v>
      </c>
      <c r="F195" s="184" t="str">
        <f>IFERROR(IF(VLOOKUP(A195,門市狀態!A:D,4,FALSE)=0,"",VLOOKUP(A195,門市狀態!A:D,4,FALSE)),"")</f>
        <v/>
      </c>
      <c r="G195" s="185" t="s">
        <v>1745</v>
      </c>
      <c r="H195" s="186" t="str">
        <f>IF(I195&gt;0,(TEXT(I195,"yyyymmdd")&amp;$T$3&amp;A195&amp;$T$3&amp;B195&amp;$R$3),"")</f>
        <v>-2746-北縣板嘉店(定保)</v>
      </c>
      <c r="I195" s="190" t="s">
        <v>1745</v>
      </c>
      <c r="J195" s="188" t="str" cm="1">
        <f t="array" ref="J195">IFERROR(INDEX(IM!$X$2:$X$650, MATCH(1, (IM!$F$2:$F$650=A195) * (ISNUMBER(SEARCH($C$1, IM!$AC$2:$AC$650))), 0)), "")</f>
        <v/>
      </c>
      <c r="K195" s="159">
        <f>COUNTIFS(IM!F:F,A195,IM!AD:AD,"O",IM!X:X,"&gt;="&amp;$A$1,IM!X:X,"&lt;="&amp;$B$1)</f>
        <v>0</v>
      </c>
      <c r="L195" s="227" t="str" cm="1">
        <f t="array" ref="L195">IF(K195&gt;0,IFERROR(HYPERLINK("#'IM'!AC"&amp;MATCH(1,(IM!$F$1:$F$7700=A195)*(ISNUMBER(SEARCH("PMQ2",IM!$AC$1:$AC$7700))),0),"檢核"),"未登錄"),"")</f>
        <v/>
      </c>
      <c r="M195" s="229" t="str" cm="1">
        <f t="array" ref="M195">IF(AND(SUMPRODUCT((IM!F2:F814=A195)*(ISNUMBER(SEARCH("EDC", IM!AC2:AC814))))&gt;0), "EDC", "")</f>
        <v/>
      </c>
      <c r="N195" s="263" t="str" cm="1">
        <f t="array" ref="N195">IF(AND(SUMPRODUCT((IM!F2:F814=A195)*(ISNUMBER(SEARCH("STAR", IM!AC2:AC814))))&gt;0), "STAR", "")</f>
        <v/>
      </c>
      <c r="O195" s="255" t="str" cm="1">
        <f t="array" ref="O195">IFERROR(INDEX(IM!$X$2:$X$650, MATCH(1, (IM!$F$2:$F$650=A195) * (ISNUMBER(SEARCH($D$1, IM!$AC$2:$AC$650))), 0)), "")</f>
        <v/>
      </c>
      <c r="P195" s="191" t="str">
        <f>(TEXT(I195,"yyyymmdd"))&amp;$T$3&amp;A195&amp;$T$3&amp;B195&amp;$R$3</f>
        <v>-2746-北縣板嘉店(定保)</v>
      </c>
      <c r="Q195" s="140"/>
      <c r="R195" s="140"/>
      <c r="S195" s="140"/>
      <c r="T195" s="140"/>
      <c r="U195" s="257">
        <f>IF(AND(W195&lt;&gt;"", X195&lt;&gt;""), 2, IF(OR(W195&lt;&gt;"", X195&lt;&gt;""), 1, 0))</f>
        <v>2</v>
      </c>
      <c r="V195" s="245" t="str">
        <f>IF(I195="", "未到店",
   IF(M195&lt;&gt;"EDC", "異常",
      IF(OR(AND(Y195="STAR", N195="STAR"), AND(Y195&lt;&gt;"STAR", N195="")), "已完工", "異常")
   )
)</f>
        <v>未到店</v>
      </c>
      <c r="W195" s="3" t="s">
        <v>4371</v>
      </c>
      <c r="X195" s="5" t="s">
        <v>4372</v>
      </c>
      <c r="Y195" s="5" t="str">
        <f>IF(U195&gt;0,"STAR","")</f>
        <v>STAR</v>
      </c>
    </row>
    <row r="196" spans="1:25" ht="15.75" customHeight="1">
      <c r="A196" s="179">
        <v>3137</v>
      </c>
      <c r="B196" s="180" t="str">
        <f>VLOOKUP(A196,'0919門市清單主檔'!B:C,2,FALSE)</f>
        <v>北縣黎明店</v>
      </c>
      <c r="C196" s="181" t="str">
        <f>VLOOKUP($A196,'0919門市清單主檔'!B:V,20,FALSE)</f>
        <v>新北市</v>
      </c>
      <c r="D196" s="182" t="str">
        <f>VLOOKUP($A196,'0919門市清單主檔'!B:V,21,FALSE)</f>
        <v>泰山區</v>
      </c>
      <c r="E196" s="183" t="str">
        <f>VLOOKUP(D196,區域表!A:B,2,FALSE)</f>
        <v>湯家瑋</v>
      </c>
      <c r="F196" s="184" t="str">
        <f>IFERROR(IF(VLOOKUP(A196,門市狀態!A:D,4,FALSE)=0,"",VLOOKUP(A196,門市狀態!A:D,4,FALSE)),"")</f>
        <v/>
      </c>
      <c r="G196" s="185" t="s">
        <v>4085</v>
      </c>
      <c r="H196" s="186" t="str">
        <f>IF(I196&gt;0,(TEXT(I196,"yyyymmdd")&amp;$T$3&amp;A196&amp;$T$3&amp;B196&amp;$R$3),"")</f>
        <v>-3137-北縣黎明店(定保)</v>
      </c>
      <c r="I196" s="190" t="s">
        <v>1745</v>
      </c>
      <c r="J196" s="188" t="str" cm="1">
        <f t="array" ref="J196">IFERROR(INDEX(IM!$X$2:$X$650, MATCH(1, (IM!$F$2:$F$650=A196) * (ISNUMBER(SEARCH($C$1, IM!$AC$2:$AC$650))), 0)), "")</f>
        <v/>
      </c>
      <c r="K196" s="159">
        <f>COUNTIFS(IM!F:F,A196,IM!AD:AD,"O",IM!X:X,"&gt;="&amp;$A$1,IM!X:X,"&lt;="&amp;$B$1)</f>
        <v>0</v>
      </c>
      <c r="L196" s="227" t="str" cm="1">
        <f t="array" ref="L196">IF(K196&gt;0,IFERROR(HYPERLINK("#'IM'!AC"&amp;MATCH(1,(IM!$F$1:$F$7700=A196)*(ISNUMBER(SEARCH("PMQ2",IM!$AC$1:$AC$7700))),0),"檢核"),"未登錄"),"")</f>
        <v/>
      </c>
      <c r="M196" s="229" t="str" cm="1">
        <f t="array" ref="M196">IF(AND(SUMPRODUCT((IM!F2:F816=A196)*(ISNUMBER(SEARCH("EDC", IM!AC2:AC816))))&gt;0), "EDC", "")</f>
        <v/>
      </c>
      <c r="N196" s="263" t="str" cm="1">
        <f t="array" ref="N196">IF(AND(SUMPRODUCT((IM!F2:F816=A196)*(ISNUMBER(SEARCH("STAR", IM!AC2:AC816))))&gt;0), "STAR", "")</f>
        <v/>
      </c>
      <c r="O196" s="255" t="str" cm="1">
        <f t="array" ref="O196">IFERROR(INDEX(IM!$X$2:$X$650, MATCH(1, (IM!$F$2:$F$650=A196) * (ISNUMBER(SEARCH($D$1, IM!$AC$2:$AC$650))), 0)), "")</f>
        <v/>
      </c>
      <c r="P196" s="191" t="str">
        <f>(TEXT(I196,"yyyymmdd"))&amp;$T$3&amp;A196&amp;$T$3&amp;B196&amp;$R$3</f>
        <v>-3137-北縣黎明店(定保)</v>
      </c>
      <c r="Q196" s="140"/>
      <c r="R196" s="140"/>
      <c r="S196" s="140"/>
      <c r="T196" s="140"/>
      <c r="U196" s="257">
        <f>IF(AND(W196&lt;&gt;"", X196&lt;&gt;""), 2, IF(OR(W196&lt;&gt;"", X196&lt;&gt;""), 1, 0))</f>
        <v>0</v>
      </c>
      <c r="V196" s="245" t="str">
        <f>IF(I196="", "未到店",
   IF(M196&lt;&gt;"EDC", "異常",
      IF(OR(AND(Y196="STAR", N196="STAR"), AND(Y196&lt;&gt;"STAR", N196="")), "已完工", "異常")
   )
)</f>
        <v>未到店</v>
      </c>
      <c r="X196" s="5"/>
      <c r="Y196" s="5" t="str">
        <f>IF(U196&gt;0,"STAR","")</f>
        <v/>
      </c>
    </row>
    <row r="197" spans="1:25" ht="15.75" customHeight="1">
      <c r="A197" s="179">
        <v>4153</v>
      </c>
      <c r="B197" s="180" t="str">
        <f>VLOOKUP(A197,'0919門市清單主檔'!B:C,2,FALSE)</f>
        <v>淡水莊園店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1745</v>
      </c>
      <c r="H197" s="186" t="str">
        <f>IF(I197&gt;0,(TEXT(I197,"yyyymmdd")&amp;$T$3&amp;A197&amp;$T$3&amp;B197&amp;$R$3),"")</f>
        <v>-4153-淡水莊園店(定保)</v>
      </c>
      <c r="I197" s="190" t="s">
        <v>1745</v>
      </c>
      <c r="J197" s="188" t="str" cm="1">
        <f t="array" ref="J197">IFERROR(INDEX(IM!$X$2:$X$650, MATCH(1, (IM!$F$2:$F$650=A197) * (ISNUMBER(SEARCH($C$1, IM!$AC$2:$AC$650))), 0)), "")</f>
        <v/>
      </c>
      <c r="K197" s="159">
        <f>COUNTIFS(IM!F:F,A197,IM!AD:AD,"O",IM!X:X,"&gt;="&amp;$A$1,IM!X:X,"&lt;="&amp;$B$1)</f>
        <v>0</v>
      </c>
      <c r="L197" s="227" t="str" cm="1">
        <f t="array" ref="L197">IF(K197&gt;0,IFERROR(HYPERLINK("#'IM'!AC"&amp;MATCH(1,(IM!$F$1:$F$7700=A197)*(ISNUMBER(SEARCH("PMQ2",IM!$AC$1:$AC$7700))),0),"檢核"),"未登錄"),"")</f>
        <v/>
      </c>
      <c r="M197" s="229" t="str" cm="1">
        <f t="array" ref="M197">IF(AND(SUMPRODUCT((IM!F2:F818=A197)*(ISNUMBER(SEARCH("EDC", IM!AC2:AC818))))&gt;0), "EDC", "")</f>
        <v/>
      </c>
      <c r="N197" s="263" t="str" cm="1">
        <f t="array" ref="N197">IF(AND(SUMPRODUCT((IM!F2:F818=A197)*(ISNUMBER(SEARCH("STAR", IM!AC2:AC818))))&gt;0), "STAR", "")</f>
        <v/>
      </c>
      <c r="O197" s="255" t="str" cm="1">
        <f t="array" ref="O197">IFERROR(INDEX(IM!$X$2:$X$650, MATCH(1, (IM!$F$2:$F$650=A197) * (ISNUMBER(SEARCH($D$1, IM!$AC$2:$AC$650))), 0)), "")</f>
        <v/>
      </c>
      <c r="P197" s="191" t="str">
        <f>(TEXT(I197,"yyyymmdd"))&amp;$T$3&amp;A197&amp;$T$3&amp;B197&amp;$R$3</f>
        <v>-4153-淡水莊園店(定保)</v>
      </c>
      <c r="Q197" s="140"/>
      <c r="R197" s="140"/>
      <c r="S197" s="140"/>
      <c r="T197" s="140"/>
      <c r="U197" s="257">
        <f>IF(AND(W197&lt;&gt;"", X197&lt;&gt;""), 2, IF(OR(W197&lt;&gt;"", X197&lt;&gt;""), 1, 0))</f>
        <v>2</v>
      </c>
      <c r="V197" s="245" t="str">
        <f>IF(I197="", "未到店",
   IF(M197&lt;&gt;"EDC", "異常",
      IF(OR(AND(Y197="STAR", N197="STAR"), AND(Y197&lt;&gt;"STAR", N197="")), "已完工", "異常")
   )
)</f>
        <v>未到店</v>
      </c>
      <c r="W197" s="3" t="s">
        <v>4336</v>
      </c>
      <c r="X197" s="5" t="s">
        <v>4337</v>
      </c>
      <c r="Y197" s="5" t="str">
        <f>IF(U197&gt;0,"STAR","")</f>
        <v>STAR</v>
      </c>
    </row>
    <row r="198" spans="1:25" ht="15.75" customHeight="1">
      <c r="A198" s="179">
        <v>4093</v>
      </c>
      <c r="B198" s="180" t="str">
        <f>VLOOKUP(A198,'0919門市清單主檔'!B:C,2,FALSE)</f>
        <v>淡水新市一</v>
      </c>
      <c r="C198" s="181" t="str">
        <f>VLOOKUP($A198,'0919門市清單主檔'!B:V,20,FALSE)</f>
        <v>新北市</v>
      </c>
      <c r="D198" s="182" t="str">
        <f>VLOOKUP($A198,'0919門市清單主檔'!B:V,21,FALSE)</f>
        <v>淡水區</v>
      </c>
      <c r="E198" s="183" t="str">
        <f>VLOOKUP(D198,區域表!A:B,2,FALSE)</f>
        <v>吳宗鴻</v>
      </c>
      <c r="F198" s="184" t="str">
        <f>IFERROR(IF(VLOOKUP(A198,門市狀態!A:D,4,FALSE)=0,"",VLOOKUP(A198,門市狀態!A:D,4,FALSE)),"")</f>
        <v/>
      </c>
      <c r="G198" s="185" t="s">
        <v>1745</v>
      </c>
      <c r="H198" s="186" t="str">
        <f>IF(I198&gt;0,(TEXT(I198,"yyyymmdd")&amp;$T$3&amp;A198&amp;$T$3&amp;B198&amp;$R$3),"")</f>
        <v>-4093-淡水新市一(定保)</v>
      </c>
      <c r="I198" s="190" t="s">
        <v>1745</v>
      </c>
      <c r="J198" s="188" t="str" cm="1">
        <f t="array" ref="J198">IFERROR(INDEX(IM!$X$2:$X$650, MATCH(1, (IM!$F$2:$F$650=A198) * (ISNUMBER(SEARCH($C$1, IM!$AC$2:$AC$650))), 0)), "")</f>
        <v/>
      </c>
      <c r="K198" s="159">
        <f>COUNTIFS(IM!F:F,A198,IM!AD:AD,"O",IM!X:X,"&gt;="&amp;$A$1,IM!X:X,"&lt;="&amp;$B$1)</f>
        <v>0</v>
      </c>
      <c r="L198" s="227" t="str" cm="1">
        <f t="array" ref="L198">IF(K198&gt;0,IFERROR(HYPERLINK("#'IM'!AC"&amp;MATCH(1,(IM!$F$1:$F$7700=A198)*(ISNUMBER(SEARCH("PMQ2",IM!$AC$1:$AC$7700))),0),"檢核"),"未登錄"),"")</f>
        <v/>
      </c>
      <c r="M198" s="229" t="str" cm="1">
        <f t="array" ref="M198">IF(AND(SUMPRODUCT((IM!F2:F819=A198)*(ISNUMBER(SEARCH("EDC", IM!AC2:AC819))))&gt;0), "EDC", "")</f>
        <v/>
      </c>
      <c r="N198" s="263" t="str" cm="1">
        <f t="array" ref="N198">IF(AND(SUMPRODUCT((IM!F2:F819=A198)*(ISNUMBER(SEARCH("STAR", IM!AC2:AC819))))&gt;0), "STAR", "")</f>
        <v/>
      </c>
      <c r="O198" s="255" t="str" cm="1">
        <f t="array" ref="O198">IFERROR(INDEX(IM!$X$2:$X$650, MATCH(1, (IM!$F$2:$F$650=A198) * (ISNUMBER(SEARCH($D$1, IM!$AC$2:$AC$650))), 0)), "")</f>
        <v/>
      </c>
      <c r="P198" s="191" t="str">
        <f>(TEXT(I198,"yyyymmdd"))&amp;$T$3&amp;A198&amp;$T$3&amp;B198&amp;$R$3</f>
        <v>-4093-淡水新市一(定保)</v>
      </c>
      <c r="Q198" s="140"/>
      <c r="R198" s="140"/>
      <c r="S198" s="140"/>
      <c r="T198" s="140"/>
      <c r="U198" s="257">
        <f>IF(AND(W198&lt;&gt;"", X198&lt;&gt;""), 2, IF(OR(W198&lt;&gt;"", X198&lt;&gt;""), 1, 0))</f>
        <v>1</v>
      </c>
      <c r="V198" s="245" t="str">
        <f>IF(I198="", "未到店",
   IF(M198&lt;&gt;"EDC", "異常",
      IF(OR(AND(Y198="STAR", N198="STAR"), AND(Y198&lt;&gt;"STAR", N198="")), "已完工", "異常")
   )
)</f>
        <v>未到店</v>
      </c>
      <c r="X198" s="5" t="s">
        <v>4335</v>
      </c>
      <c r="Y198" s="5" t="str">
        <f>IF(U198&gt;0,"STAR","")</f>
        <v>STAR</v>
      </c>
    </row>
    <row r="199" spans="1:25" ht="15.75" customHeight="1">
      <c r="A199" s="179">
        <v>4788</v>
      </c>
      <c r="B199" s="180" t="str">
        <f>VLOOKUP(A199,'0919門市清單主檔'!B:C,2,FALSE)</f>
        <v>淡水國家店</v>
      </c>
      <c r="C199" s="181" t="str">
        <f>VLOOKUP($A199,'0919門市清單主檔'!B:V,20,FALSE)</f>
        <v>新北市</v>
      </c>
      <c r="D199" s="182" t="str">
        <f>VLOOKUP($A199,'0919門市清單主檔'!B:V,21,FALSE)</f>
        <v>淡水區</v>
      </c>
      <c r="E199" s="183" t="str">
        <f>VLOOKUP(D199,區域表!A:B,2,FALSE)</f>
        <v>吳宗鴻</v>
      </c>
      <c r="F199" s="184" t="str">
        <f>IFERROR(IF(VLOOKUP(A199,門市狀態!A:D,4,FALSE)=0,"",VLOOKUP(A199,門市狀態!A:D,4,FALSE)),"")</f>
        <v/>
      </c>
      <c r="G199" s="185" t="s">
        <v>1745</v>
      </c>
      <c r="H199" s="186" t="str">
        <f>IF(I199&gt;0,(TEXT(I199,"yyyymmdd")&amp;$T$3&amp;A199&amp;$T$3&amp;B199&amp;$R$3),"")</f>
        <v>-4788-淡水國家店(定保)</v>
      </c>
      <c r="I199" s="190" t="s">
        <v>1745</v>
      </c>
      <c r="J199" s="188" t="str" cm="1">
        <f t="array" ref="J199">IFERROR(INDEX(IM!$X$2:$X$650, MATCH(1, (IM!$F$2:$F$650=A199) * (ISNUMBER(SEARCH($C$1, IM!$AC$2:$AC$650))), 0)), "")</f>
        <v/>
      </c>
      <c r="K199" s="159">
        <f>COUNTIFS(IM!F:F,A199,IM!AD:AD,"O",IM!X:X,"&gt;="&amp;$A$1,IM!X:X,"&lt;="&amp;$B$1)</f>
        <v>0</v>
      </c>
      <c r="L199" s="227" t="str" cm="1">
        <f t="array" ref="L199">IF(K199&gt;0,IFERROR(HYPERLINK("#'IM'!AC"&amp;MATCH(1,(IM!$F$1:$F$7700=A199)*(ISNUMBER(SEARCH("PMQ2",IM!$AC$1:$AC$7700))),0),"檢核"),"未登錄"),"")</f>
        <v/>
      </c>
      <c r="M199" s="229" t="str" cm="1">
        <f t="array" ref="M199">IF(AND(SUMPRODUCT((IM!F2:F820=A199)*(ISNUMBER(SEARCH("EDC", IM!AC2:AC820))))&gt;0), "EDC", "")</f>
        <v/>
      </c>
      <c r="N199" s="263" t="str" cm="1">
        <f t="array" ref="N199">IF(AND(SUMPRODUCT((IM!F2:F820=A199)*(ISNUMBER(SEARCH("STAR", IM!AC2:AC820))))&gt;0), "STAR", "")</f>
        <v/>
      </c>
      <c r="O199" s="255" t="str" cm="1">
        <f t="array" ref="O199">IFERROR(INDEX(IM!$X$2:$X$650, MATCH(1, (IM!$F$2:$F$650=A199) * (ISNUMBER(SEARCH($D$1, IM!$AC$2:$AC$650))), 0)), "")</f>
        <v/>
      </c>
      <c r="P199" s="191" t="str">
        <f>(TEXT(I199,"yyyymmdd"))&amp;$T$3&amp;A199&amp;$T$3&amp;B199&amp;$R$3</f>
        <v>-4788-淡水國家店(定保)</v>
      </c>
      <c r="Q199" s="140"/>
      <c r="R199" s="140"/>
      <c r="S199" s="140"/>
      <c r="T199" s="140"/>
      <c r="U199" s="257">
        <f>IF(AND(W199&lt;&gt;"", X199&lt;&gt;""), 2, IF(OR(W199&lt;&gt;"", X199&lt;&gt;""), 1, 0))</f>
        <v>2</v>
      </c>
      <c r="V199" s="245" t="str">
        <f>IF(I199="", "未到店",
   IF(M199&lt;&gt;"EDC", "異常",
      IF(OR(AND(Y199="STAR", N199="STAR"), AND(Y199&lt;&gt;"STAR", N199="")), "已完工", "異常")
   )
)</f>
        <v>未到店</v>
      </c>
      <c r="W199" s="3" t="s">
        <v>4341</v>
      </c>
      <c r="X199" s="5" t="s">
        <v>4342</v>
      </c>
      <c r="Y199" s="5" t="str">
        <f>IF(U199&gt;0,"STAR","")</f>
        <v>STAR</v>
      </c>
    </row>
    <row r="200" spans="1:25" ht="15.75" customHeight="1">
      <c r="A200" s="179">
        <v>4298</v>
      </c>
      <c r="B200" s="180" t="str">
        <f>VLOOKUP(A200,'0919門市清單主檔'!B:C,2,FALSE)</f>
        <v>淡水後洲店</v>
      </c>
      <c r="C200" s="181" t="str">
        <f>VLOOKUP($A200,'0919門市清單主檔'!B:V,20,FALSE)</f>
        <v>新北市</v>
      </c>
      <c r="D200" s="182" t="str">
        <f>VLOOKUP($A200,'0919門市清單主檔'!B:V,21,FALSE)</f>
        <v>淡水區</v>
      </c>
      <c r="E200" s="183" t="str">
        <f>VLOOKUP(D200,區域表!A:B,2,FALSE)</f>
        <v>吳宗鴻</v>
      </c>
      <c r="F200" s="184" t="str">
        <f>IFERROR(IF(VLOOKUP(A200,門市狀態!A:D,4,FALSE)=0,"",VLOOKUP(A200,門市狀態!A:D,4,FALSE)),"")</f>
        <v/>
      </c>
      <c r="G200" s="185" t="s">
        <v>1745</v>
      </c>
      <c r="H200" s="186" t="str">
        <f>IF(I200&gt;0,(TEXT(I200,"yyyymmdd")&amp;$T$3&amp;A200&amp;$T$3&amp;B200&amp;$R$3),"")</f>
        <v>-4298-淡水後洲店(定保)</v>
      </c>
      <c r="I200" s="190" t="s">
        <v>1745</v>
      </c>
      <c r="J200" s="188" t="str" cm="1">
        <f t="array" ref="J200">IFERROR(INDEX(IM!$X$2:$X$650, MATCH(1, (IM!$F$2:$F$650=A200) * (ISNUMBER(SEARCH($C$1, IM!$AC$2:$AC$650))), 0)), "")</f>
        <v/>
      </c>
      <c r="K200" s="159">
        <f>COUNTIFS(IM!F:F,A200,IM!AD:AD,"O",IM!X:X,"&gt;="&amp;$A$1,IM!X:X,"&lt;="&amp;$B$1)</f>
        <v>0</v>
      </c>
      <c r="L200" s="227" t="str" cm="1">
        <f t="array" ref="L200">IF(K200&gt;0,IFERROR(HYPERLINK("#'IM'!AC"&amp;MATCH(1,(IM!$F$1:$F$7700=A200)*(ISNUMBER(SEARCH("PMQ2",IM!$AC$1:$AC$7700))),0),"檢核"),"未登錄"),"")</f>
        <v/>
      </c>
      <c r="M200" s="229" t="str" cm="1">
        <f t="array" ref="M200">IF(AND(SUMPRODUCT((IM!F2:F821=A200)*(ISNUMBER(SEARCH("EDC", IM!AC2:AC821))))&gt;0), "EDC", "")</f>
        <v/>
      </c>
      <c r="N200" s="263" t="str" cm="1">
        <f t="array" ref="N200">IF(AND(SUMPRODUCT((IM!F2:F821=A200)*(ISNUMBER(SEARCH("STAR", IM!AC2:AC821))))&gt;0), "STAR", "")</f>
        <v/>
      </c>
      <c r="O200" s="255" t="str" cm="1">
        <f t="array" ref="O200">IFERROR(INDEX(IM!$X$2:$X$650, MATCH(1, (IM!$F$2:$F$650=A200) * (ISNUMBER(SEARCH($D$1, IM!$AC$2:$AC$650))), 0)), "")</f>
        <v/>
      </c>
      <c r="P200" s="191" t="str">
        <f>(TEXT(I200,"yyyymmdd"))&amp;$T$3&amp;A200&amp;$T$3&amp;B200&amp;$R$3</f>
        <v>-4298-淡水後洲店(定保)</v>
      </c>
      <c r="Q200" s="140"/>
      <c r="R200" s="140"/>
      <c r="S200" s="140"/>
      <c r="T200" s="140"/>
      <c r="U200" s="257">
        <f>IF(AND(W200&lt;&gt;"", X200&lt;&gt;""), 2, IF(OR(W200&lt;&gt;"", X200&lt;&gt;""), 1, 0))</f>
        <v>2</v>
      </c>
      <c r="V200" s="245" t="str">
        <f>IF(I200="", "未到店",
   IF(M200&lt;&gt;"EDC", "異常",
      IF(OR(AND(Y200="STAR", N200="STAR"), AND(Y200&lt;&gt;"STAR", N200="")), "已完工", "異常")
   )
)</f>
        <v>未到店</v>
      </c>
      <c r="W200" s="3" t="s">
        <v>4343</v>
      </c>
      <c r="X200" s="5" t="s">
        <v>4344</v>
      </c>
      <c r="Y200" s="5" t="str">
        <f>IF(U200&gt;0,"STAR","")</f>
        <v>STAR</v>
      </c>
    </row>
    <row r="201" spans="1:25" ht="15.75" customHeight="1">
      <c r="A201" s="179">
        <v>4541</v>
      </c>
      <c r="B201" s="180" t="str">
        <f>VLOOKUP(A201,'0919門市清單主檔'!B:C,2,FALSE)</f>
        <v>淡水海天店</v>
      </c>
      <c r="C201" s="181" t="str">
        <f>VLOOKUP($A201,'0919門市清單主檔'!B:V,20,FALSE)</f>
        <v>新北市</v>
      </c>
      <c r="D201" s="182" t="str">
        <f>VLOOKUP($A201,'0919門市清單主檔'!B:V,21,FALSE)</f>
        <v>淡水區</v>
      </c>
      <c r="E201" s="183" t="str">
        <f>VLOOKUP(D201,區域表!A:B,2,FALSE)</f>
        <v>吳宗鴻</v>
      </c>
      <c r="F201" s="184" t="str">
        <f>IFERROR(IF(VLOOKUP(A201,門市狀態!A:D,4,FALSE)=0,"",VLOOKUP(A201,門市狀態!A:D,4,FALSE)),"")</f>
        <v/>
      </c>
      <c r="G201" s="185" t="s">
        <v>1745</v>
      </c>
      <c r="H201" s="186" t="str">
        <f>IF(I201&gt;0,(TEXT(I201,"yyyymmdd")&amp;$T$3&amp;A201&amp;$T$3&amp;B201&amp;$R$3),"")</f>
        <v>-4541-淡水海天店(定保)</v>
      </c>
      <c r="I201" s="190" t="s">
        <v>1745</v>
      </c>
      <c r="J201" s="188" t="str" cm="1">
        <f t="array" ref="J201">IFERROR(INDEX(IM!$X$2:$X$650, MATCH(1, (IM!$F$2:$F$650=A201) * (ISNUMBER(SEARCH($C$1, IM!$AC$2:$AC$650))), 0)), "")</f>
        <v/>
      </c>
      <c r="K201" s="159">
        <f>COUNTIFS(IM!F:F,A201,IM!AD:AD,"O",IM!X:X,"&gt;="&amp;$A$1,IM!X:X,"&lt;="&amp;$B$1)</f>
        <v>0</v>
      </c>
      <c r="L201" s="227" t="str" cm="1">
        <f t="array" ref="L201">IF(K201&gt;0,IFERROR(HYPERLINK("#'IM'!AC"&amp;MATCH(1,(IM!$F$1:$F$7700=A201)*(ISNUMBER(SEARCH("PMQ2",IM!$AC$1:$AC$7700))),0),"檢核"),"未登錄"),"")</f>
        <v/>
      </c>
      <c r="M201" s="229" t="str" cm="1">
        <f t="array" ref="M201">IF(AND(SUMPRODUCT((IM!F2:F822=A201)*(ISNUMBER(SEARCH("EDC", IM!AC2:AC822))))&gt;0), "EDC", "")</f>
        <v/>
      </c>
      <c r="N201" s="263" t="str" cm="1">
        <f t="array" ref="N201">IF(AND(SUMPRODUCT((IM!F2:F822=A201)*(ISNUMBER(SEARCH("STAR", IM!AC2:AC822))))&gt;0), "STAR", "")</f>
        <v/>
      </c>
      <c r="O201" s="255" t="str" cm="1">
        <f t="array" ref="O201">IFERROR(INDEX(IM!$X$2:$X$650, MATCH(1, (IM!$F$2:$F$650=A201) * (ISNUMBER(SEARCH($D$1, IM!$AC$2:$AC$650))), 0)), "")</f>
        <v/>
      </c>
      <c r="P201" s="191" t="str">
        <f>(TEXT(I201,"yyyymmdd"))&amp;$T$3&amp;A201&amp;$T$3&amp;B201&amp;$R$3</f>
        <v>-4541-淡水海天店(定保)</v>
      </c>
      <c r="Q201" s="140"/>
      <c r="R201" s="140"/>
      <c r="S201" s="140"/>
      <c r="T201" s="140"/>
      <c r="U201" s="257">
        <f>IF(AND(W201&lt;&gt;"", X201&lt;&gt;""), 2, IF(OR(W201&lt;&gt;"", X201&lt;&gt;""), 1, 0))</f>
        <v>0</v>
      </c>
      <c r="V201" s="245" t="str">
        <f>IF(I201="", "未到店",
   IF(M201&lt;&gt;"EDC", "異常",
      IF(OR(AND(Y201="STAR", N201="STAR"), AND(Y201&lt;&gt;"STAR", N201="")), "已完工", "異常")
   )
)</f>
        <v>未到店</v>
      </c>
      <c r="X201" s="5"/>
      <c r="Y201" s="5" t="str">
        <f>IF(U201&gt;0,"STAR","")</f>
        <v/>
      </c>
    </row>
    <row r="202" spans="1:25" ht="15.75" customHeight="1">
      <c r="A202" s="179">
        <v>4802</v>
      </c>
      <c r="B202" s="180" t="str">
        <f>VLOOKUP(A202,'0919門市清單主檔'!B:C,2,FALSE)</f>
        <v>淡水沙崙店</v>
      </c>
      <c r="C202" s="181" t="str">
        <f>VLOOKUP($A202,'0919門市清單主檔'!B:V,20,FALSE)</f>
        <v>新北市</v>
      </c>
      <c r="D202" s="182" t="str">
        <f>VLOOKUP($A202,'0919門市清單主檔'!B:V,21,FALSE)</f>
        <v>淡水區</v>
      </c>
      <c r="E202" s="183" t="str">
        <f>VLOOKUP(D202,區域表!A:B,2,FALSE)</f>
        <v>吳宗鴻</v>
      </c>
      <c r="F202" s="184" t="str">
        <f>IFERROR(IF(VLOOKUP(A202,門市狀態!A:D,4,FALSE)=0,"",VLOOKUP(A202,門市狀態!A:D,4,FALSE)),"")</f>
        <v/>
      </c>
      <c r="G202" s="185" t="s">
        <v>1745</v>
      </c>
      <c r="H202" s="186" t="str">
        <f>IF(I202&gt;0,(TEXT(I202,"yyyymmdd")&amp;$T$3&amp;A202&amp;$T$3&amp;B202&amp;$R$3),"")</f>
        <v>-4802-淡水沙崙店(定保)</v>
      </c>
      <c r="I202" s="190" t="s">
        <v>1745</v>
      </c>
      <c r="J202" s="188" t="str" cm="1">
        <f t="array" ref="J202">IFERROR(INDEX(IM!$X$2:$X$650, MATCH(1, (IM!$F$2:$F$650=A202) * (ISNUMBER(SEARCH($C$1, IM!$AC$2:$AC$650))), 0)), "")</f>
        <v/>
      </c>
      <c r="K202" s="159">
        <f>COUNTIFS(IM!F:F,A202,IM!AD:AD,"O",IM!X:X,"&gt;="&amp;$A$1,IM!X:X,"&lt;="&amp;$B$1)</f>
        <v>0</v>
      </c>
      <c r="L202" s="227" t="str" cm="1">
        <f t="array" ref="L202">IF(K202&gt;0,IFERROR(HYPERLINK("#'IM'!AC"&amp;MATCH(1,(IM!$F$1:$F$7700=A202)*(ISNUMBER(SEARCH("PMQ2",IM!$AC$1:$AC$7700))),0),"檢核"),"未登錄"),"")</f>
        <v/>
      </c>
      <c r="M202" s="229" t="str" cm="1">
        <f t="array" ref="M202">IF(AND(SUMPRODUCT((IM!F2:F823=A202)*(ISNUMBER(SEARCH("EDC", IM!AC2:AC823))))&gt;0), "EDC", "")</f>
        <v/>
      </c>
      <c r="N202" s="263" t="str" cm="1">
        <f t="array" ref="N202">IF(AND(SUMPRODUCT((IM!F2:F823=A202)*(ISNUMBER(SEARCH("STAR", IM!AC2:AC823))))&gt;0), "STAR", "")</f>
        <v/>
      </c>
      <c r="O202" s="255" t="str" cm="1">
        <f t="array" ref="O202">IFERROR(INDEX(IM!$X$2:$X$650, MATCH(1, (IM!$F$2:$F$650=A202) * (ISNUMBER(SEARCH($D$1, IM!$AC$2:$AC$650))), 0)), "")</f>
        <v/>
      </c>
      <c r="P202" s="191" t="str">
        <f>(TEXT(I202,"yyyymmdd"))&amp;$T$3&amp;A202&amp;$T$3&amp;B202&amp;$R$3</f>
        <v>-4802-淡水沙崙店(定保)</v>
      </c>
      <c r="Q202" s="140"/>
      <c r="R202" s="140"/>
      <c r="S202" s="140"/>
      <c r="T202" s="140"/>
      <c r="U202" s="257">
        <f>IF(AND(W202&lt;&gt;"", X202&lt;&gt;""), 2, IF(OR(W202&lt;&gt;"", X202&lt;&gt;""), 1, 0))</f>
        <v>0</v>
      </c>
      <c r="V202" s="245" t="str">
        <f>IF(I202="", "未到店",
   IF(M202&lt;&gt;"EDC", "異常",
      IF(OR(AND(Y202="STAR", N202="STAR"), AND(Y202&lt;&gt;"STAR", N202="")), "已完工", "異常")
   )
)</f>
        <v>未到店</v>
      </c>
      <c r="X202" s="5"/>
      <c r="Y202" s="5" t="str">
        <f>IF(U202&gt;0,"STAR","")</f>
        <v/>
      </c>
    </row>
    <row r="203" spans="1:25" ht="15.75" customHeight="1">
      <c r="A203" s="179">
        <v>5057</v>
      </c>
      <c r="B203" s="180" t="str">
        <f>VLOOKUP(A203,'0919門市清單主檔'!B:C,2,FALSE)</f>
        <v>新莊中港店</v>
      </c>
      <c r="C203" s="181" t="str">
        <f>VLOOKUP($A203,'0919門市清單主檔'!B:V,20,FALSE)</f>
        <v>新北市</v>
      </c>
      <c r="D203" s="182" t="str">
        <f>VLOOKUP($A203,'0919門市清單主檔'!B:V,21,FALSE)</f>
        <v>新莊區</v>
      </c>
      <c r="E203" s="183" t="str">
        <f>VLOOKUP(D203,區域表!A:B,2,FALSE)</f>
        <v>湯家瑋</v>
      </c>
      <c r="F203" s="184" t="str">
        <f>IFERROR(IF(VLOOKUP(A203,門市狀態!A:D,4,FALSE)=0,"",VLOOKUP(A203,門市狀態!A:D,4,FALSE)),"")</f>
        <v/>
      </c>
      <c r="G203" s="185" t="s">
        <v>1745</v>
      </c>
      <c r="H203" s="186" t="str">
        <f>IF(I203&gt;0,(TEXT(I203,"yyyymmdd")&amp;$T$3&amp;A203&amp;$T$3&amp;B203&amp;$R$3),"")</f>
        <v>-5057-新莊中港店(定保)</v>
      </c>
      <c r="I203" s="190" t="s">
        <v>1745</v>
      </c>
      <c r="J203" s="188" t="str" cm="1">
        <f t="array" ref="J203">IFERROR(INDEX(IM!$X$2:$X$650, MATCH(1, (IM!$F$2:$F$650=A203) * (ISNUMBER(SEARCH($C$1, IM!$AC$2:$AC$650))), 0)), "")</f>
        <v/>
      </c>
      <c r="K203" s="159">
        <f>COUNTIFS(IM!F:F,A203,IM!AD:AD,"O",IM!X:X,"&gt;="&amp;$A$1,IM!X:X,"&lt;="&amp;$B$1)</f>
        <v>0</v>
      </c>
      <c r="L203" s="227" t="str" cm="1">
        <f t="array" ref="L203">IF(K203&gt;0,IFERROR(HYPERLINK("#'IM'!AC"&amp;MATCH(1,(IM!$F$1:$F$7700=A203)*(ISNUMBER(SEARCH("PMQ2",IM!$AC$1:$AC$7700))),0),"檢核"),"未登錄"),"")</f>
        <v/>
      </c>
      <c r="M203" s="229" t="str" cm="1">
        <f t="array" ref="M203">IF(AND(SUMPRODUCT((IM!F2:F826=A203)*(ISNUMBER(SEARCH("EDC", IM!AC2:AC826))))&gt;0), "EDC", "")</f>
        <v/>
      </c>
      <c r="N203" s="263" t="str" cm="1">
        <f t="array" ref="N203">IF(AND(SUMPRODUCT((IM!F2:F826=A203)*(ISNUMBER(SEARCH("STAR", IM!AC2:AC826))))&gt;0), "STAR", "")</f>
        <v/>
      </c>
      <c r="O203" s="255" t="str" cm="1">
        <f t="array" ref="O203">IFERROR(INDEX(IM!$X$2:$X$650, MATCH(1, (IM!$F$2:$F$650=A203) * (ISNUMBER(SEARCH($D$1, IM!$AC$2:$AC$650))), 0)), "")</f>
        <v/>
      </c>
      <c r="P203" s="191" t="str">
        <f>(TEXT(I203,"yyyymmdd"))&amp;$T$3&amp;A203&amp;$T$3&amp;B203&amp;$R$3</f>
        <v>-5057-新莊中港店(定保)</v>
      </c>
      <c r="Q203" s="140"/>
      <c r="R203" s="140"/>
      <c r="S203" s="140"/>
      <c r="T203" s="140"/>
      <c r="U203" s="257">
        <f>IF(AND(W203&lt;&gt;"", X203&lt;&gt;""), 2, IF(OR(W203&lt;&gt;"", X203&lt;&gt;""), 1, 0))</f>
        <v>2</v>
      </c>
      <c r="V203" s="245" t="str">
        <f>IF(I203="", "未到店",
   IF(M203&lt;&gt;"EDC", "異常",
      IF(OR(AND(Y203="STAR", N203="STAR"), AND(Y203&lt;&gt;"STAR", N203="")), "已完工", "異常")
   )
)</f>
        <v>未到店</v>
      </c>
      <c r="W203" s="3" t="s">
        <v>4417</v>
      </c>
      <c r="X203" s="5" t="s">
        <v>4418</v>
      </c>
      <c r="Y203" s="5" t="str">
        <f>IF(U203&gt;0,"STAR","")</f>
        <v>STAR</v>
      </c>
    </row>
    <row r="204" spans="1:25" ht="15.75" customHeight="1">
      <c r="A204" s="179">
        <v>2224</v>
      </c>
      <c r="B204" s="180" t="str">
        <f>VLOOKUP(A204,'0919門市清單主檔'!B:C,2,FALSE)</f>
        <v>板橋莒光店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1745</v>
      </c>
      <c r="H204" s="186" t="str">
        <f>IF(I204&gt;0,(TEXT(I204,"yyyymmdd")&amp;$T$3&amp;A204&amp;$T$3&amp;B204&amp;$R$3),"")</f>
        <v>-2224-板橋莒光店(定保)</v>
      </c>
      <c r="I204" s="190" t="s">
        <v>1745</v>
      </c>
      <c r="J204" s="188" t="str" cm="1">
        <f t="array" ref="J204">IFERROR(INDEX(IM!$X$2:$X$650, MATCH(1, (IM!$F$2:$F$650=A204) * (ISNUMBER(SEARCH($C$1, IM!$AC$2:$AC$650))), 0)), "")</f>
        <v/>
      </c>
      <c r="K204" s="159">
        <f>COUNTIFS(IM!F:F,A204,IM!AD:AD,"O",IM!X:X,"&gt;="&amp;$A$1,IM!X:X,"&lt;="&amp;$B$1)</f>
        <v>0</v>
      </c>
      <c r="L204" s="227" t="str" cm="1">
        <f t="array" ref="L204">IF(K204&gt;0,IFERROR(HYPERLINK("#'IM'!AC"&amp;MATCH(1,(IM!$F$1:$F$7700=A204)*(ISNUMBER(SEARCH("PMQ2",IM!$AC$1:$AC$7700))),0),"檢核"),"未登錄"),"")</f>
        <v/>
      </c>
      <c r="M204" s="229" t="str" cm="1">
        <f t="array" ref="M204">IF(AND(SUMPRODUCT((IM!F2:F829=A204)*(ISNUMBER(SEARCH("EDC", IM!AC2:AC829))))&gt;0), "EDC", "")</f>
        <v/>
      </c>
      <c r="N204" s="263" t="str" cm="1">
        <f t="array" ref="N204">IF(AND(SUMPRODUCT((IM!F2:F829=A204)*(ISNUMBER(SEARCH("STAR", IM!AC2:AC829))))&gt;0), "STAR", "")</f>
        <v/>
      </c>
      <c r="O204" s="255" t="str" cm="1">
        <f t="array" ref="O204">IFERROR(INDEX(IM!$X$2:$X$650, MATCH(1, (IM!$F$2:$F$650=A204) * (ISNUMBER(SEARCH($D$1, IM!$AC$2:$AC$650))), 0)), "")</f>
        <v/>
      </c>
      <c r="P204" s="191" t="str">
        <f>(TEXT(I204,"yyyymmdd"))&amp;$T$3&amp;A204&amp;$T$3&amp;B204&amp;$R$3</f>
        <v>-2224-板橋莒光店(定保)</v>
      </c>
      <c r="Q204" s="140"/>
      <c r="R204" s="140"/>
      <c r="S204" s="140"/>
      <c r="T204" s="140"/>
      <c r="U204" s="257">
        <f>IF(AND(W204&lt;&gt;"", X204&lt;&gt;""), 2, IF(OR(W204&lt;&gt;"", X204&lt;&gt;""), 1, 0))</f>
        <v>2</v>
      </c>
      <c r="V204" s="245" t="str">
        <f>IF(I204="", "未到店",
   IF(M204&lt;&gt;"EDC", "異常",
      IF(OR(AND(Y204="STAR", N204="STAR"), AND(Y204&lt;&gt;"STAR", N204="")), "已完工", "異常")
   )
)</f>
        <v>未到店</v>
      </c>
      <c r="W204" s="3" t="s">
        <v>4377</v>
      </c>
      <c r="X204" s="5" t="s">
        <v>4378</v>
      </c>
      <c r="Y204" s="5" t="str">
        <f>IF(U204&gt;0,"STAR","")</f>
        <v>STAR</v>
      </c>
    </row>
    <row r="205" spans="1:25" ht="15.75" customHeight="1">
      <c r="A205" s="179" t="s">
        <v>31</v>
      </c>
      <c r="B205" s="180" t="str">
        <f>VLOOKUP(A205,'0919門市清單主檔'!B:C,2,FALSE)</f>
        <v>北縣僑中三店</v>
      </c>
      <c r="C205" s="181" t="str">
        <f>VLOOKUP($A205,'0919門市清單主檔'!B:V,20,FALSE)</f>
        <v>新北市</v>
      </c>
      <c r="D205" s="182" t="str">
        <f>VLOOKUP($A205,'0919門市清單主檔'!B:V,21,FALSE)</f>
        <v>板橋區</v>
      </c>
      <c r="E205" s="183" t="str">
        <f>VLOOKUP(D205,區域表!A:B,2,FALSE)</f>
        <v>狄澤洋</v>
      </c>
      <c r="F205" s="184" t="str">
        <f>IFERROR(IF(VLOOKUP(A205,門市狀態!A:D,4,FALSE)=0,"",VLOOKUP(A205,門市狀態!A:D,4,FALSE)),"")</f>
        <v/>
      </c>
      <c r="G205" s="185" t="s">
        <v>1745</v>
      </c>
      <c r="H205" s="186" t="str">
        <f>IF(I205&gt;0,(TEXT(I205,"yyyymmdd")&amp;$T$3&amp;A205&amp;$T$3&amp;B205&amp;$R$3),"")</f>
        <v>-D161-北縣僑中三店(定保)</v>
      </c>
      <c r="I205" s="190" t="s">
        <v>1745</v>
      </c>
      <c r="J205" s="188" t="str" cm="1">
        <f t="array" ref="J205">IFERROR(INDEX(IM!$X$2:$X$650, MATCH(1, (IM!$F$2:$F$650=A205) * (ISNUMBER(SEARCH($C$1, IM!$AC$2:$AC$650))), 0)), "")</f>
        <v/>
      </c>
      <c r="K205" s="159">
        <f>COUNTIFS(IM!F:F,A205,IM!AD:AD,"O",IM!X:X,"&gt;="&amp;$A$1,IM!X:X,"&lt;="&amp;$B$1)</f>
        <v>0</v>
      </c>
      <c r="L205" s="227" t="str" cm="1">
        <f t="array" ref="L205">IF(K205&gt;0,IFERROR(HYPERLINK("#'IM'!AC"&amp;MATCH(1,(IM!$F$1:$F$7700=A205)*(ISNUMBER(SEARCH("PMQ2",IM!$AC$1:$AC$7700))),0),"檢核"),"未登錄"),"")</f>
        <v/>
      </c>
      <c r="M205" s="229" t="str" cm="1">
        <f t="array" ref="M205">IF(AND(SUMPRODUCT((IM!F2:F831=A205)*(ISNUMBER(SEARCH("EDC", IM!AC2:AC831))))&gt;0), "EDC", "")</f>
        <v/>
      </c>
      <c r="N205" s="263" t="str" cm="1">
        <f t="array" ref="N205">IF(AND(SUMPRODUCT((IM!F2:F831=A205)*(ISNUMBER(SEARCH("STAR", IM!AC2:AC831))))&gt;0), "STAR", "")</f>
        <v/>
      </c>
      <c r="O205" s="255" t="str" cm="1">
        <f t="array" ref="O205">IFERROR(INDEX(IM!$X$2:$X$650, MATCH(1, (IM!$F$2:$F$650=A205) * (ISNUMBER(SEARCH($D$1, IM!$AC$2:$AC$650))), 0)), "")</f>
        <v/>
      </c>
      <c r="P205" s="191" t="str">
        <f>(TEXT(I205,"yyyymmdd"))&amp;$T$3&amp;A205&amp;$T$3&amp;B205&amp;$R$3</f>
        <v>-D161-北縣僑中三店(定保)</v>
      </c>
      <c r="Q205" s="140"/>
      <c r="R205" s="140"/>
      <c r="S205" s="140"/>
      <c r="T205" s="140"/>
      <c r="U205" s="257">
        <f>IF(AND(W205&lt;&gt;"", X205&lt;&gt;""), 2, IF(OR(W205&lt;&gt;"", X205&lt;&gt;""), 1, 0))</f>
        <v>2</v>
      </c>
      <c r="V205" s="245" t="str">
        <f>IF(I205="", "未到店",
   IF(M205&lt;&gt;"EDC", "異常",
      IF(OR(AND(Y205="STAR", N205="STAR"), AND(Y205&lt;&gt;"STAR", N205="")), "已完工", "異常")
   )
)</f>
        <v>未到店</v>
      </c>
      <c r="W205" s="3" t="s">
        <v>4365</v>
      </c>
      <c r="X205" s="5" t="s">
        <v>4366</v>
      </c>
      <c r="Y205" s="5" t="str">
        <f>IF(U205&gt;0,"STAR","")</f>
        <v>STAR</v>
      </c>
    </row>
    <row r="206" spans="1:25" ht="15.75" customHeight="1">
      <c r="A206" s="179">
        <v>4145</v>
      </c>
      <c r="B206" s="180" t="str">
        <f>VLOOKUP(A206,'0919門市清單主檔'!B:C,2,FALSE)</f>
        <v>板橋僑興店</v>
      </c>
      <c r="C206" s="181" t="str">
        <f>VLOOKUP($A206,'0919門市清單主檔'!B:V,20,FALSE)</f>
        <v>新北市</v>
      </c>
      <c r="D206" s="182" t="str">
        <f>VLOOKUP($A206,'0919門市清單主檔'!B:V,21,FALSE)</f>
        <v>板橋區</v>
      </c>
      <c r="E206" s="183" t="str">
        <f>VLOOKUP(D206,區域表!A:B,2,FALSE)</f>
        <v>狄澤洋</v>
      </c>
      <c r="F206" s="184" t="str">
        <f>IFERROR(IF(VLOOKUP(A206,門市狀態!A:D,4,FALSE)=0,"",VLOOKUP(A206,門市狀態!A:D,4,FALSE)),"")</f>
        <v/>
      </c>
      <c r="G206" s="185" t="s">
        <v>1745</v>
      </c>
      <c r="H206" s="186" t="str">
        <f>IF(I206&gt;0,(TEXT(I206,"yyyymmdd")&amp;$T$3&amp;A206&amp;$T$3&amp;B206&amp;$R$3),"")</f>
        <v>-4145-板橋僑興店(定保)</v>
      </c>
      <c r="I206" s="190" t="s">
        <v>1745</v>
      </c>
      <c r="J206" s="188" t="str" cm="1">
        <f t="array" ref="J206">IFERROR(INDEX(IM!$X$2:$X$650, MATCH(1, (IM!$F$2:$F$650=A206) * (ISNUMBER(SEARCH($C$1, IM!$AC$2:$AC$650))), 0)), "")</f>
        <v/>
      </c>
      <c r="K206" s="159">
        <f>COUNTIFS(IM!F:F,A206,IM!AD:AD,"O",IM!X:X,"&gt;="&amp;$A$1,IM!X:X,"&lt;="&amp;$B$1)</f>
        <v>0</v>
      </c>
      <c r="L206" s="227" t="str" cm="1">
        <f t="array" ref="L206">IF(K206&gt;0,IFERROR(HYPERLINK("#'IM'!AC"&amp;MATCH(1,(IM!$F$1:$F$7700=A206)*(ISNUMBER(SEARCH("PMQ2",IM!$AC$1:$AC$7700))),0),"檢核"),"未登錄"),"")</f>
        <v/>
      </c>
      <c r="M206" s="229" t="str" cm="1">
        <f t="array" ref="M206">IF(AND(SUMPRODUCT((IM!F2:F832=A206)*(ISNUMBER(SEARCH("EDC", IM!AC2:AC832))))&gt;0), "EDC", "")</f>
        <v/>
      </c>
      <c r="N206" s="263" t="str" cm="1">
        <f t="array" ref="N206">IF(AND(SUMPRODUCT((IM!F2:F832=A206)*(ISNUMBER(SEARCH("STAR", IM!AC2:AC832))))&gt;0), "STAR", "")</f>
        <v/>
      </c>
      <c r="O206" s="255" t="str" cm="1">
        <f t="array" ref="O206">IFERROR(INDEX(IM!$X$2:$X$650, MATCH(1, (IM!$F$2:$F$650=A206) * (ISNUMBER(SEARCH($D$1, IM!$AC$2:$AC$650))), 0)), "")</f>
        <v/>
      </c>
      <c r="P206" s="191" t="str">
        <f>(TEXT(I206,"yyyymmdd"))&amp;$T$3&amp;A206&amp;$T$3&amp;B206&amp;$R$3</f>
        <v>-4145-板橋僑興店(定保)</v>
      </c>
      <c r="Q206" s="140"/>
      <c r="R206" s="140"/>
      <c r="S206" s="140"/>
      <c r="T206" s="140"/>
      <c r="U206" s="257">
        <f>IF(AND(W206&lt;&gt;"", X206&lt;&gt;""), 2, IF(OR(W206&lt;&gt;"", X206&lt;&gt;""), 1, 0))</f>
        <v>2</v>
      </c>
      <c r="V206" s="245" t="str">
        <f>IF(I206="", "未到店",
   IF(M206&lt;&gt;"EDC", "異常",
      IF(OR(AND(Y206="STAR", N206="STAR"), AND(Y206&lt;&gt;"STAR", N206="")), "已完工", "異常")
   )
)</f>
        <v>未到店</v>
      </c>
      <c r="W206" s="3" t="s">
        <v>4383</v>
      </c>
      <c r="X206" s="5" t="s">
        <v>4384</v>
      </c>
      <c r="Y206" s="5" t="str">
        <f>IF(U206&gt;0,"STAR","")</f>
        <v>STAR</v>
      </c>
    </row>
    <row r="207" spans="1:25" ht="15.75" customHeight="1">
      <c r="A207" s="179">
        <v>4341</v>
      </c>
      <c r="B207" s="180" t="str">
        <f>VLOOKUP(A207,'0919門市清單主檔'!B:C,2,FALSE)</f>
        <v>新莊莊美店</v>
      </c>
      <c r="C207" s="181" t="str">
        <f>VLOOKUP($A207,'0919門市清單主檔'!B:V,20,FALSE)</f>
        <v>新北市</v>
      </c>
      <c r="D207" s="182" t="str">
        <f>VLOOKUP($A207,'0919門市清單主檔'!B:V,21,FALSE)</f>
        <v>新莊區</v>
      </c>
      <c r="E207" s="183" t="str">
        <f>VLOOKUP(D207,區域表!A:B,2,FALSE)</f>
        <v>湯家瑋</v>
      </c>
      <c r="F207" s="184" t="str">
        <f>IFERROR(IF(VLOOKUP(A207,門市狀態!A:D,4,FALSE)=0,"",VLOOKUP(A207,門市狀態!A:D,4,FALSE)),"")</f>
        <v/>
      </c>
      <c r="G207" s="185" t="s">
        <v>1745</v>
      </c>
      <c r="H207" s="186" t="str">
        <f>IF(I207&gt;0,(TEXT(I207,"yyyymmdd")&amp;$T$3&amp;A207&amp;$T$3&amp;B207&amp;$R$3),"")</f>
        <v>-4341-新莊莊美店(定保)</v>
      </c>
      <c r="I207" s="190" t="s">
        <v>1745</v>
      </c>
      <c r="J207" s="188" t="str" cm="1">
        <f t="array" ref="J207">IFERROR(INDEX(IM!$X$2:$X$650, MATCH(1, (IM!$F$2:$F$650=A207) * (ISNUMBER(SEARCH($C$1, IM!$AC$2:$AC$650))), 0)), "")</f>
        <v/>
      </c>
      <c r="K207" s="159">
        <f>COUNTIFS(IM!F:F,A207,IM!AD:AD,"O",IM!X:X,"&gt;="&amp;$A$1,IM!X:X,"&lt;="&amp;$B$1)</f>
        <v>0</v>
      </c>
      <c r="L207" s="227" t="str" cm="1">
        <f t="array" ref="L207">IF(K207&gt;0,IFERROR(HYPERLINK("#'IM'!AC"&amp;MATCH(1,(IM!$F$1:$F$7700=A207)*(ISNUMBER(SEARCH("PMQ2",IM!$AC$1:$AC$7700))),0),"檢核"),"未登錄"),"")</f>
        <v/>
      </c>
      <c r="M207" s="229" t="str" cm="1">
        <f t="array" ref="M207">IF(AND(SUMPRODUCT((IM!F2:F835=A207)*(ISNUMBER(SEARCH("EDC", IM!AC2:AC835))))&gt;0), "EDC", "")</f>
        <v/>
      </c>
      <c r="N207" s="263" t="str" cm="1">
        <f t="array" ref="N207">IF(AND(SUMPRODUCT((IM!F2:F835=A207)*(ISNUMBER(SEARCH("STAR", IM!AC2:AC835))))&gt;0), "STAR", "")</f>
        <v/>
      </c>
      <c r="O207" s="255" t="str" cm="1">
        <f t="array" ref="O207">IFERROR(INDEX(IM!$X$2:$X$650, MATCH(1, (IM!$F$2:$F$650=A207) * (ISNUMBER(SEARCH($D$1, IM!$AC$2:$AC$650))), 0)), "")</f>
        <v/>
      </c>
      <c r="P207" s="191" t="str">
        <f>(TEXT(I207,"yyyymmdd"))&amp;$T$3&amp;A207&amp;$T$3&amp;B207&amp;$R$3</f>
        <v>-4341-新莊莊美店(定保)</v>
      </c>
      <c r="Q207" s="140"/>
      <c r="R207" s="140"/>
      <c r="S207" s="140"/>
      <c r="T207" s="140"/>
      <c r="U207" s="257">
        <f>IF(AND(W207&lt;&gt;"", X207&lt;&gt;""), 2, IF(OR(W207&lt;&gt;"", X207&lt;&gt;""), 1, 0))</f>
        <v>2</v>
      </c>
      <c r="V207" s="245" t="str">
        <f>IF(I207="", "未到店",
   IF(M207&lt;&gt;"EDC", "異常",
      IF(OR(AND(Y207="STAR", N207="STAR"), AND(Y207&lt;&gt;"STAR", N207="")), "已完工", "異常")
   )
)</f>
        <v>未到店</v>
      </c>
      <c r="W207" s="3" t="s">
        <v>4410</v>
      </c>
      <c r="X207" s="5" t="s">
        <v>4411</v>
      </c>
      <c r="Y207" s="5" t="str">
        <f>IF(U207&gt;0,"STAR","")</f>
        <v>STAR</v>
      </c>
    </row>
    <row r="208" spans="1:25" ht="15.75" customHeight="1">
      <c r="A208" s="179" t="s">
        <v>33</v>
      </c>
      <c r="B208" s="180" t="str">
        <f>VLOOKUP(A208,'0919門市清單主檔'!B:C,2,FALSE)</f>
        <v>板橋大興店</v>
      </c>
      <c r="C208" s="181" t="str">
        <f>VLOOKUP($A208,'0919門市清單主檔'!B:V,20,FALSE)</f>
        <v>新北市</v>
      </c>
      <c r="D208" s="182" t="str">
        <f>VLOOKUP($A208,'0919門市清單主檔'!B:V,21,FALSE)</f>
        <v>板橋區</v>
      </c>
      <c r="E208" s="183" t="str">
        <f>VLOOKUP(D208,區域表!A:B,2,FALSE)</f>
        <v>狄澤洋</v>
      </c>
      <c r="F208" s="184" t="str">
        <f>IFERROR(IF(VLOOKUP(A208,門市狀態!A:D,4,FALSE)=0,"",VLOOKUP(A208,門市狀態!A:D,4,FALSE)),"")</f>
        <v/>
      </c>
      <c r="G208" s="185" t="s">
        <v>1745</v>
      </c>
      <c r="H208" s="186" t="str">
        <f>IF(I208&gt;0,(TEXT(I208,"yyyymmdd")&amp;$T$3&amp;A208&amp;$T$3&amp;B208&amp;$R$3),"")</f>
        <v>-D609-板橋大興店(定保)</v>
      </c>
      <c r="I208" s="190" t="s">
        <v>1745</v>
      </c>
      <c r="J208" s="188" t="str" cm="1">
        <f t="array" ref="J208">IFERROR(INDEX(IM!$X$2:$X$650, MATCH(1, (IM!$F$2:$F$650=A208) * (ISNUMBER(SEARCH($C$1, IM!$AC$2:$AC$650))), 0)), "")</f>
        <v/>
      </c>
      <c r="K208" s="159">
        <f>COUNTIFS(IM!F:F,A208,IM!AD:AD,"O",IM!X:X,"&gt;="&amp;$A$1,IM!X:X,"&lt;="&amp;$B$1)</f>
        <v>0</v>
      </c>
      <c r="L208" s="227" t="str" cm="1">
        <f t="array" ref="L208">IF(K208&gt;0,IFERROR(HYPERLINK("#'IM'!AC"&amp;MATCH(1,(IM!$F$1:$F$7700=A208)*(ISNUMBER(SEARCH("PMQ2",IM!$AC$1:$AC$7700))),0),"檢核"),"未登錄"),"")</f>
        <v/>
      </c>
      <c r="M208" s="229" t="str" cm="1">
        <f t="array" ref="M208">IF(AND(SUMPRODUCT((IM!F2:F836=A208)*(ISNUMBER(SEARCH("EDC", IM!AC2:AC836))))&gt;0), "EDC", "")</f>
        <v/>
      </c>
      <c r="N208" s="263" t="str" cm="1">
        <f t="array" ref="N208">IF(AND(SUMPRODUCT((IM!F2:F836=A208)*(ISNUMBER(SEARCH("STAR", IM!AC2:AC836))))&gt;0), "STAR", "")</f>
        <v/>
      </c>
      <c r="O208" s="255" t="str" cm="1">
        <f t="array" ref="O208">IFERROR(INDEX(IM!$X$2:$X$650, MATCH(1, (IM!$F$2:$F$650=A208) * (ISNUMBER(SEARCH($D$1, IM!$AC$2:$AC$650))), 0)), "")</f>
        <v/>
      </c>
      <c r="P208" s="191" t="str">
        <f>(TEXT(I208,"yyyymmdd"))&amp;$T$3&amp;A208&amp;$T$3&amp;B208&amp;$R$3</f>
        <v>-D609-板橋大興店(定保)</v>
      </c>
      <c r="Q208" s="140"/>
      <c r="R208" s="140"/>
      <c r="S208" s="140"/>
      <c r="T208" s="140"/>
      <c r="U208" s="257">
        <f>IF(AND(W208&lt;&gt;"", X208&lt;&gt;""), 2, IF(OR(W208&lt;&gt;"", X208&lt;&gt;""), 1, 0))</f>
        <v>2</v>
      </c>
      <c r="V208" s="245" t="str">
        <f>IF(I208="", "未到店",
   IF(M208&lt;&gt;"EDC", "異常",
      IF(OR(AND(Y208="STAR", N208="STAR"), AND(Y208&lt;&gt;"STAR", N208="")), "已完工", "異常")
   )
)</f>
        <v>未到店</v>
      </c>
      <c r="W208" s="3" t="s">
        <v>4385</v>
      </c>
      <c r="X208" s="5" t="s">
        <v>4386</v>
      </c>
      <c r="Y208" s="5" t="str">
        <f>IF(U208&gt;0,"STAR","")</f>
        <v>STAR</v>
      </c>
    </row>
    <row r="209" spans="1:25" ht="15.75" customHeight="1">
      <c r="A209" s="179">
        <v>4552</v>
      </c>
      <c r="B209" s="180" t="str">
        <f>VLOOKUP(A209,'0919門市清單主檔'!B:C,2,FALSE)</f>
        <v>新莊福慧店</v>
      </c>
      <c r="C209" s="181" t="str">
        <f>VLOOKUP($A209,'0919門市清單主檔'!B:V,20,FALSE)</f>
        <v>新北市</v>
      </c>
      <c r="D209" s="182" t="str">
        <f>VLOOKUP($A209,'0919門市清單主檔'!B:V,21,FALSE)</f>
        <v>新莊區</v>
      </c>
      <c r="E209" s="183" t="str">
        <f>VLOOKUP(D209,區域表!A:B,2,FALSE)</f>
        <v>湯家瑋</v>
      </c>
      <c r="F209" s="184" t="str">
        <f>IFERROR(IF(VLOOKUP(A209,門市狀態!A:D,4,FALSE)=0,"",VLOOKUP(A209,門市狀態!A:D,4,FALSE)),"")</f>
        <v/>
      </c>
      <c r="G209" s="185" t="s">
        <v>1745</v>
      </c>
      <c r="H209" s="186" t="str">
        <f>IF(I209&gt;0,(TEXT(I209,"yyyymmdd")&amp;$T$3&amp;A209&amp;$T$3&amp;B209&amp;$R$3),"")</f>
        <v>-4552-新莊福慧店(定保)</v>
      </c>
      <c r="I209" s="190" t="s">
        <v>1745</v>
      </c>
      <c r="J209" s="188" t="str" cm="1">
        <f t="array" ref="J209">IFERROR(INDEX(IM!$X$2:$X$650, MATCH(1, (IM!$F$2:$F$650=A209) * (ISNUMBER(SEARCH($C$1, IM!$AC$2:$AC$650))), 0)), "")</f>
        <v/>
      </c>
      <c r="K209" s="159">
        <f>COUNTIFS(IM!F:F,A209,IM!AD:AD,"O",IM!X:X,"&gt;="&amp;$A$1,IM!X:X,"&lt;="&amp;$B$1)</f>
        <v>0</v>
      </c>
      <c r="L209" s="227" t="str" cm="1">
        <f t="array" ref="L209">IF(K209&gt;0,IFERROR(HYPERLINK("#'IM'!AC"&amp;MATCH(1,(IM!$F$1:$F$7700=A209)*(ISNUMBER(SEARCH("PMQ2",IM!$AC$1:$AC$7700))),0),"檢核"),"未登錄"),"")</f>
        <v/>
      </c>
      <c r="M209" s="229" t="str" cm="1">
        <f t="array" ref="M209">IF(AND(SUMPRODUCT((IM!F2:F838=A209)*(ISNUMBER(SEARCH("EDC", IM!AC2:AC838))))&gt;0), "EDC", "")</f>
        <v/>
      </c>
      <c r="N209" s="263" t="str" cm="1">
        <f t="array" ref="N209">IF(AND(SUMPRODUCT((IM!F2:F838=A209)*(ISNUMBER(SEARCH("STAR", IM!AC2:AC838))))&gt;0), "STAR", "")</f>
        <v/>
      </c>
      <c r="O209" s="255" t="str" cm="1">
        <f t="array" ref="O209">IFERROR(INDEX(IM!$X$2:$X$650, MATCH(1, (IM!$F$2:$F$650=A209) * (ISNUMBER(SEARCH($D$1, IM!$AC$2:$AC$650))), 0)), "")</f>
        <v/>
      </c>
      <c r="P209" s="191" t="str">
        <f>(TEXT(I209,"yyyymmdd"))&amp;$T$3&amp;A209&amp;$T$3&amp;B209&amp;$R$3</f>
        <v>-4552-新莊福慧店(定保)</v>
      </c>
      <c r="Q209" s="140"/>
      <c r="R209" s="140"/>
      <c r="S209" s="140"/>
      <c r="T209" s="140"/>
      <c r="U209" s="257">
        <f>IF(AND(W209&lt;&gt;"", X209&lt;&gt;""), 2, IF(OR(W209&lt;&gt;"", X209&lt;&gt;""), 1, 0))</f>
        <v>1</v>
      </c>
      <c r="V209" s="245" t="str">
        <f>IF(I209="", "未到店",
   IF(M209&lt;&gt;"EDC", "異常",
      IF(OR(AND(Y209="STAR", N209="STAR"), AND(Y209&lt;&gt;"STAR", N209="")), "已完工", "異常")
   )
)</f>
        <v>未到店</v>
      </c>
      <c r="W209" s="3" t="s">
        <v>4409</v>
      </c>
      <c r="X209" s="5"/>
      <c r="Y209" s="5" t="str">
        <f>IF(U209&gt;0,"STAR","")</f>
        <v>STAR</v>
      </c>
    </row>
    <row r="210" spans="1:25" ht="15.75" customHeight="1">
      <c r="A210" s="179">
        <v>3955</v>
      </c>
      <c r="B210" s="180" t="str">
        <f>VLOOKUP(A210,'0919門市清單主檔'!B:C,2,FALSE)</f>
        <v>板橋海龍店</v>
      </c>
      <c r="C210" s="181" t="str">
        <f>VLOOKUP($A210,'0919門市清單主檔'!B:V,20,FALSE)</f>
        <v>新北市</v>
      </c>
      <c r="D210" s="182" t="str">
        <f>VLOOKUP($A210,'0919門市清單主檔'!B:V,21,FALSE)</f>
        <v>板橋區</v>
      </c>
      <c r="E210" s="183" t="str">
        <f>VLOOKUP(D210,區域表!A:B,2,FALSE)</f>
        <v>狄澤洋</v>
      </c>
      <c r="F210" s="184" t="str">
        <f>IFERROR(IF(VLOOKUP(A210,門市狀態!A:D,4,FALSE)=0,"",VLOOKUP(A210,門市狀態!A:D,4,FALSE)),"")</f>
        <v/>
      </c>
      <c r="G210" s="185" t="s">
        <v>1745</v>
      </c>
      <c r="H210" s="186" t="str">
        <f>IF(I210&gt;0,(TEXT(I210,"yyyymmdd")&amp;$T$3&amp;A210&amp;$T$3&amp;B210&amp;$R$3),"")</f>
        <v>-3955-板橋海龍店(定保)</v>
      </c>
      <c r="I210" s="190" t="s">
        <v>1745</v>
      </c>
      <c r="J210" s="188" t="str" cm="1">
        <f t="array" ref="J210">IFERROR(INDEX(IM!$X$2:$X$650, MATCH(1, (IM!$F$2:$F$650=A210) * (ISNUMBER(SEARCH($C$1, IM!$AC$2:$AC$650))), 0)), "")</f>
        <v/>
      </c>
      <c r="K210" s="159">
        <f>COUNTIFS(IM!F:F,A210,IM!AD:AD,"O",IM!X:X,"&gt;="&amp;$A$1,IM!X:X,"&lt;="&amp;$B$1)</f>
        <v>0</v>
      </c>
      <c r="L210" s="227" t="str" cm="1">
        <f t="array" ref="L210">IF(K210&gt;0,IFERROR(HYPERLINK("#'IM'!AC"&amp;MATCH(1,(IM!$F$1:$F$7700=A210)*(ISNUMBER(SEARCH("PMQ2",IM!$AC$1:$AC$7700))),0),"檢核"),"未登錄"),"")</f>
        <v/>
      </c>
      <c r="M210" s="229" t="str" cm="1">
        <f t="array" ref="M210">IF(AND(SUMPRODUCT((IM!F2:F839=A210)*(ISNUMBER(SEARCH("EDC", IM!AC2:AC839))))&gt;0), "EDC", "")</f>
        <v/>
      </c>
      <c r="N210" s="263" t="str" cm="1">
        <f t="array" ref="N210">IF(AND(SUMPRODUCT((IM!F2:F839=A210)*(ISNUMBER(SEARCH("STAR", IM!AC2:AC839))))&gt;0), "STAR", "")</f>
        <v/>
      </c>
      <c r="O210" s="255" t="str" cm="1">
        <f t="array" ref="O210">IFERROR(INDEX(IM!$X$2:$X$650, MATCH(1, (IM!$F$2:$F$650=A210) * (ISNUMBER(SEARCH($D$1, IM!$AC$2:$AC$650))), 0)), "")</f>
        <v/>
      </c>
      <c r="P210" s="191" t="str">
        <f>(TEXT(I210,"yyyymmdd"))&amp;$T$3&amp;A210&amp;$T$3&amp;B210&amp;$R$3</f>
        <v>-3955-板橋海龍店(定保)</v>
      </c>
      <c r="Q210" s="140"/>
      <c r="R210" s="140"/>
      <c r="S210" s="140"/>
      <c r="T210" s="140"/>
      <c r="U210" s="257">
        <f>IF(AND(W210&lt;&gt;"", X210&lt;&gt;""), 2, IF(OR(W210&lt;&gt;"", X210&lt;&gt;""), 1, 0))</f>
        <v>2</v>
      </c>
      <c r="V210" s="245" t="str">
        <f>IF(I210="", "未到店",
   IF(M210&lt;&gt;"EDC", "異常",
      IF(OR(AND(Y210="STAR", N210="STAR"), AND(Y210&lt;&gt;"STAR", N210="")), "已完工", "異常")
   )
)</f>
        <v>未到店</v>
      </c>
      <c r="W210" s="3" t="s">
        <v>4362</v>
      </c>
      <c r="X210" s="5" t="s">
        <v>4363</v>
      </c>
      <c r="Y210" s="5" t="str">
        <f>IF(U210&gt;0,"STAR","")</f>
        <v>STAR</v>
      </c>
    </row>
    <row r="211" spans="1:25" ht="15.75" customHeight="1">
      <c r="A211" s="179" t="s">
        <v>46</v>
      </c>
      <c r="B211" s="180" t="str">
        <f>VLOOKUP(A211,'0919門市清單主檔'!B:C,2,FALSE)</f>
        <v>車麗屋新莊店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1746</v>
      </c>
      <c r="H211" s="186" t="str">
        <f>IF(I211&gt;0,(TEXT(I211,"yyyymmdd")&amp;$T$3&amp;A211&amp;$T$3&amp;B211&amp;$R$3),"")</f>
        <v>-L516-車麗屋新莊店(定保)</v>
      </c>
      <c r="I211" s="190" t="s">
        <v>1745</v>
      </c>
      <c r="J211" s="188" t="str" cm="1">
        <f t="array" ref="J211">IFERROR(INDEX(IM!$X$2:$X$650, MATCH(1, (IM!$F$2:$F$650=A211) * (ISNUMBER(SEARCH($C$1, IM!$AC$2:$AC$650))), 0)), "")</f>
        <v/>
      </c>
      <c r="K211" s="159">
        <f>COUNTIFS(IM!F:F,A211,IM!AD:AD,"O",IM!X:X,"&gt;="&amp;$A$1,IM!X:X,"&lt;="&amp;$B$1)</f>
        <v>0</v>
      </c>
      <c r="L211" s="227" t="str" cm="1">
        <f t="array" ref="L211">IF(K211&gt;0,IFERROR(HYPERLINK("#'IM'!AC"&amp;MATCH(1,(IM!$F$1:$F$7700=A211)*(ISNUMBER(SEARCH("PMQ2",IM!$AC$1:$AC$7700))),0),"檢核"),"未登錄"),"")</f>
        <v/>
      </c>
      <c r="M211" s="229" t="str" cm="1">
        <f t="array" ref="M211">IF(AND(SUMPRODUCT((IM!F2:F840=A211)*(ISNUMBER(SEARCH("EDC", IM!AC2:AC840))))&gt;0), "EDC", "")</f>
        <v/>
      </c>
      <c r="N211" s="263" t="str" cm="1">
        <f t="array" ref="N211">IF(AND(SUMPRODUCT((IM!F2:F840=A211)*(ISNUMBER(SEARCH("STAR", IM!AC2:AC840))))&gt;0), "STAR", "")</f>
        <v/>
      </c>
      <c r="O211" s="255" t="str" cm="1">
        <f t="array" ref="O211">IFERROR(INDEX(IM!$X$2:$X$650, MATCH(1, (IM!$F$2:$F$650=A211) * (ISNUMBER(SEARCH($D$1, IM!$AC$2:$AC$650))), 0)), "")</f>
        <v/>
      </c>
      <c r="P211" s="191" t="str">
        <f>(TEXT(I211,"yyyymmdd"))&amp;$T$3&amp;A211&amp;$T$3&amp;B211&amp;$R$3</f>
        <v>-L516-車麗屋新莊店(定保)</v>
      </c>
      <c r="Q211" s="250"/>
      <c r="R211" s="250"/>
      <c r="S211" s="250"/>
      <c r="T211" s="250"/>
      <c r="U211" s="257">
        <f>IF(AND(W211&lt;&gt;"", X211&lt;&gt;""), 2, IF(OR(W211&lt;&gt;"", X211&lt;&gt;""), 1, 0))</f>
        <v>0</v>
      </c>
      <c r="V211" s="245" t="str">
        <f>IF(I211="", "未到店",
   IF(M211&lt;&gt;"EDC", "異常",
      IF(OR(AND(Y211="STAR", N211="STAR"), AND(Y211&lt;&gt;"STAR", N211="")), "已完工", "異常")
   )
)</f>
        <v>未到店</v>
      </c>
      <c r="X211" s="5"/>
      <c r="Y211" s="5" t="str">
        <f>IF(U211&gt;0,"STAR","")</f>
        <v/>
      </c>
    </row>
    <row r="212" spans="1:25" ht="15.75" customHeight="1">
      <c r="A212" s="179">
        <v>4679</v>
      </c>
      <c r="B212" s="180" t="str">
        <f>VLOOKUP(A212,'0919門市清單主檔'!B:C,2,FALSE)</f>
        <v>新莊幸運店</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1745</v>
      </c>
      <c r="H212" s="186" t="str">
        <f>IF(I212&gt;0,(TEXT(I212,"yyyymmdd")&amp;$T$3&amp;A212&amp;$T$3&amp;B212&amp;$R$3),"")</f>
        <v>-4679-新莊幸運店(定保)</v>
      </c>
      <c r="I212" s="190" t="s">
        <v>1745</v>
      </c>
      <c r="J212" s="188" t="str" cm="1">
        <f t="array" ref="J212">IFERROR(INDEX(IM!$X$2:$X$650, MATCH(1, (IM!$F$2:$F$650=A212) * (ISNUMBER(SEARCH($C$1, IM!$AC$2:$AC$650))), 0)), "")</f>
        <v/>
      </c>
      <c r="K212" s="159">
        <f>COUNTIFS(IM!F:F,A212,IM!AD:AD,"O",IM!X:X,"&gt;="&amp;$A$1,IM!X:X,"&lt;="&amp;$B$1)</f>
        <v>0</v>
      </c>
      <c r="L212" s="227" t="str" cm="1">
        <f t="array" ref="L212">IF(K212&gt;0,IFERROR(HYPERLINK("#'IM'!AC"&amp;MATCH(1,(IM!$F$1:$F$7700=A212)*(ISNUMBER(SEARCH("PMQ2",IM!$AC$1:$AC$7700))),0),"檢核"),"未登錄"),"")</f>
        <v/>
      </c>
      <c r="M212" s="229" t="str" cm="1">
        <f t="array" ref="M212">IF(AND(SUMPRODUCT((IM!F2:F856=A212)*(ISNUMBER(SEARCH("EDC", IM!AC2:AC856))))&gt;0), "EDC", "")</f>
        <v/>
      </c>
      <c r="N212" s="263" t="str" cm="1">
        <f t="array" ref="N212">IF(AND(SUMPRODUCT((IM!F2:F856=A212)*(ISNUMBER(SEARCH("STAR", IM!AC2:AC856))))&gt;0), "STAR", "")</f>
        <v/>
      </c>
      <c r="O212" s="255" t="str" cm="1">
        <f t="array" ref="O212">IFERROR(INDEX(IM!$X$2:$X$650, MATCH(1, (IM!$F$2:$F$650=A212) * (ISNUMBER(SEARCH($D$1, IM!$AC$2:$AC$650))), 0)), "")</f>
        <v/>
      </c>
      <c r="P212" s="191" t="str">
        <f>(TEXT(I212,"yyyymmdd"))&amp;$T$3&amp;A212&amp;$T$3&amp;B212&amp;$R$3</f>
        <v>-4679-新莊幸運店(定保)</v>
      </c>
      <c r="Q212" s="140"/>
      <c r="R212" s="140"/>
      <c r="S212" s="140"/>
      <c r="T212" s="140"/>
      <c r="U212" s="257">
        <f>IF(AND(W212&lt;&gt;"", X212&lt;&gt;""), 2, IF(OR(W212&lt;&gt;"", X212&lt;&gt;""), 1, 0))</f>
        <v>0</v>
      </c>
      <c r="V212" s="245" t="str">
        <f>IF(I212="", "未到店",
   IF(M212&lt;&gt;"EDC", "異常",
      IF(OR(AND(Y212="STAR", N212="STAR"), AND(Y212&lt;&gt;"STAR", N212="")), "已完工", "異常")
   )
)</f>
        <v>未到店</v>
      </c>
      <c r="X212" s="5"/>
      <c r="Y212" s="5" t="str">
        <f>IF(U212&gt;0,"STAR","")</f>
        <v/>
      </c>
    </row>
    <row r="213" spans="1:25" ht="15.75" customHeight="1">
      <c r="A213" s="179">
        <v>4228</v>
      </c>
      <c r="B213" s="180" t="str">
        <f>VLOOKUP(A213,'0919門市清單主檔'!B:C,2,FALSE)</f>
        <v>新莊頭前公園</v>
      </c>
      <c r="C213" s="181" t="str">
        <f>VLOOKUP($A213,'0919門市清單主檔'!B:V,20,FALSE)</f>
        <v>新北市</v>
      </c>
      <c r="D213" s="182" t="str">
        <f>VLOOKUP($A213,'0919門市清單主檔'!B:V,21,FALSE)</f>
        <v>新莊區</v>
      </c>
      <c r="E213" s="183" t="str">
        <f>VLOOKUP(D213,區域表!A:B,2,FALSE)</f>
        <v>湯家瑋</v>
      </c>
      <c r="F213" s="184" t="str">
        <f>IFERROR(IF(VLOOKUP(A213,門市狀態!A:D,4,FALSE)=0,"",VLOOKUP(A213,門市狀態!A:D,4,FALSE)),"")</f>
        <v/>
      </c>
      <c r="G213" s="185" t="s">
        <v>1745</v>
      </c>
      <c r="H213" s="186" t="str">
        <f>IF(I213&gt;0,(TEXT(I213,"yyyymmdd")&amp;$T$3&amp;A213&amp;$T$3&amp;B213&amp;$R$3),"")</f>
        <v>-4228-新莊頭前公園(定保)</v>
      </c>
      <c r="I213" s="190" t="s">
        <v>1745</v>
      </c>
      <c r="J213" s="188" t="str" cm="1">
        <f t="array" ref="J213">IFERROR(INDEX(IM!$X$2:$X$650, MATCH(1, (IM!$F$2:$F$650=A213) * (ISNUMBER(SEARCH($C$1, IM!$AC$2:$AC$650))), 0)), "")</f>
        <v/>
      </c>
      <c r="K213" s="159">
        <f>COUNTIFS(IM!F:F,A213,IM!AD:AD,"O",IM!X:X,"&gt;="&amp;$A$1,IM!X:X,"&lt;="&amp;$B$1)</f>
        <v>0</v>
      </c>
      <c r="L213" s="227" t="str" cm="1">
        <f t="array" ref="L213">IF(K213&gt;0,IFERROR(HYPERLINK("#'IM'!AC"&amp;MATCH(1,(IM!$F$1:$F$7700=A213)*(ISNUMBER(SEARCH("PMQ2",IM!$AC$1:$AC$7700))),0),"檢核"),"未登錄"),"")</f>
        <v/>
      </c>
      <c r="M213" s="229" t="str" cm="1">
        <f t="array" ref="M213">IF(AND(SUMPRODUCT((IM!F2:F857=A213)*(ISNUMBER(SEARCH("EDC", IM!AC2:AC857))))&gt;0), "EDC", "")</f>
        <v/>
      </c>
      <c r="N213" s="263" t="str" cm="1">
        <f t="array" ref="N213">IF(AND(SUMPRODUCT((IM!F2:F857=A213)*(ISNUMBER(SEARCH("STAR", IM!AC2:AC857))))&gt;0), "STAR", "")</f>
        <v/>
      </c>
      <c r="O213" s="255" t="str" cm="1">
        <f t="array" ref="O213">IFERROR(INDEX(IM!$X$2:$X$650, MATCH(1, (IM!$F$2:$F$650=A213) * (ISNUMBER(SEARCH($D$1, IM!$AC$2:$AC$650))), 0)), "")</f>
        <v/>
      </c>
      <c r="P213" s="191" t="str">
        <f>(TEXT(I213,"yyyymmdd"))&amp;$T$3&amp;A213&amp;$T$3&amp;B213&amp;$R$3</f>
        <v>-4228-新莊頭前公園(定保)</v>
      </c>
      <c r="Q213" s="266"/>
      <c r="R213" s="266"/>
      <c r="S213" s="266"/>
      <c r="T213" s="266"/>
      <c r="U213" s="257">
        <f>IF(AND(W213&lt;&gt;"", X213&lt;&gt;""), 2, IF(OR(W213&lt;&gt;"", X213&lt;&gt;""), 1, 0))</f>
        <v>2</v>
      </c>
      <c r="V213" s="245" t="str">
        <f>IF(I213="", "未到店",
   IF(M213&lt;&gt;"EDC", "異常",
      IF(OR(AND(Y213="STAR", N213="STAR"), AND(Y213&lt;&gt;"STAR", N213="")), "已完工", "異常")
   )
)</f>
        <v>未到店</v>
      </c>
      <c r="W213" s="3" t="s">
        <v>4423</v>
      </c>
      <c r="X213" s="5" t="s">
        <v>4424</v>
      </c>
      <c r="Y213" s="5" t="str">
        <f>IF(U213&gt;0,"STAR","")</f>
        <v>STAR</v>
      </c>
    </row>
    <row r="214" spans="1:25" ht="15.75" customHeight="1">
      <c r="A214" s="179">
        <v>3962</v>
      </c>
      <c r="B214" s="180" t="str">
        <f>VLOOKUP(A214,'0919門市清單主檔'!B:C,2,FALSE)</f>
        <v>板橋仁化店</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1745</v>
      </c>
      <c r="H214" s="186" t="str">
        <f>IF(I214&gt;0,(TEXT(I214,"yyyymmdd")&amp;$T$3&amp;A214&amp;$T$3&amp;B214&amp;$R$3),"")</f>
        <v>-3962-板橋仁化店(定保)</v>
      </c>
      <c r="I214" s="190" t="s">
        <v>1745</v>
      </c>
      <c r="J214" s="188" t="str" cm="1">
        <f t="array" ref="J214">IFERROR(INDEX(IM!$X$2:$X$650, MATCH(1, (IM!$F$2:$F$650=A214) * (ISNUMBER(SEARCH($C$1, IM!$AC$2:$AC$650))), 0)), "")</f>
        <v/>
      </c>
      <c r="K214" s="159">
        <f>COUNTIFS(IM!F:F,A214,IM!AD:AD,"O",IM!X:X,"&gt;="&amp;$A$1,IM!X:X,"&lt;="&amp;$B$1)</f>
        <v>0</v>
      </c>
      <c r="L214" s="227" t="str" cm="1">
        <f t="array" ref="L214">IF(K214&gt;0,IFERROR(HYPERLINK("#'IM'!AC"&amp;MATCH(1,(IM!$F$1:$F$7700=A214)*(ISNUMBER(SEARCH("PMQ2",IM!$AC$1:$AC$7700))),0),"檢核"),"未登錄"),"")</f>
        <v/>
      </c>
      <c r="M214" s="229" t="str" cm="1">
        <f t="array" ref="M214">IF(AND(SUMPRODUCT((IM!F2:F841=A214)*(ISNUMBER(SEARCH("EDC", IM!AC2:AC841))))&gt;0), "EDC", "")</f>
        <v/>
      </c>
      <c r="N214" s="263" t="str" cm="1">
        <f t="array" ref="N214">IF(AND(SUMPRODUCT((IM!F2:F841=A214)*(ISNUMBER(SEARCH("STAR", IM!AC2:AC841))))&gt;0), "STAR", "")</f>
        <v/>
      </c>
      <c r="O214" s="255" t="str" cm="1">
        <f t="array" ref="O214">IFERROR(INDEX(IM!$X$2:$X$650, MATCH(1, (IM!$F$2:$F$650=A214) * (ISNUMBER(SEARCH($D$1, IM!$AC$2:$AC$650))), 0)), "")</f>
        <v/>
      </c>
      <c r="P214" s="191" t="str">
        <f>(TEXT(I214,"yyyymmdd"))&amp;$T$3&amp;A214&amp;$T$3&amp;B214&amp;$R$3</f>
        <v>-3962-板橋仁化店(定保)</v>
      </c>
      <c r="Q214" s="140"/>
      <c r="R214" s="140"/>
      <c r="S214" s="140"/>
      <c r="T214" s="140"/>
      <c r="U214" s="257">
        <f>IF(AND(W214&lt;&gt;"", X214&lt;&gt;""), 2, IF(OR(W214&lt;&gt;"", X214&lt;&gt;""), 1, 0))</f>
        <v>2</v>
      </c>
      <c r="V214" s="245" t="str">
        <f>IF(I214="", "未到店",
   IF(M214&lt;&gt;"EDC", "異常",
      IF(OR(AND(Y214="STAR", N214="STAR"), AND(Y214&lt;&gt;"STAR", N214="")), "已完工", "異常")
   )
)</f>
        <v>未到店</v>
      </c>
      <c r="W214" s="3" t="s">
        <v>4358</v>
      </c>
      <c r="X214" s="5" t="s">
        <v>4359</v>
      </c>
      <c r="Y214" s="5" t="str">
        <f>IF(U214&gt;0,"STAR","")</f>
        <v>STAR</v>
      </c>
    </row>
    <row r="215" spans="1:25" ht="15.75" customHeight="1">
      <c r="A215" s="179">
        <v>3399</v>
      </c>
      <c r="B215" s="180" t="str">
        <f>VLOOKUP(A215,'0919門市清單主檔'!B:C,2,FALSE)</f>
        <v>板橋藝文中心</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1745</v>
      </c>
      <c r="H215" s="186" t="str">
        <f>IF(I215&gt;0,(TEXT(I215,"yyyymmdd")&amp;$T$3&amp;A215&amp;$T$3&amp;B215&amp;$R$3),"")</f>
        <v>-3399-板橋藝文中心(定保)</v>
      </c>
      <c r="I215" s="190" t="s">
        <v>1745</v>
      </c>
      <c r="J215" s="188" t="str" cm="1">
        <f t="array" ref="J215">IFERROR(INDEX(IM!$X$2:$X$650, MATCH(1, (IM!$F$2:$F$650=A215) * (ISNUMBER(SEARCH($C$1, IM!$AC$2:$AC$650))), 0)), "")</f>
        <v/>
      </c>
      <c r="K215" s="159">
        <f>COUNTIFS(IM!F:F,A215,IM!AD:AD,"O",IM!X:X,"&gt;="&amp;$A$1,IM!X:X,"&lt;="&amp;$B$1)</f>
        <v>0</v>
      </c>
      <c r="L215" s="227" t="str" cm="1">
        <f t="array" ref="L215">IF(K215&gt;0,IFERROR(HYPERLINK("#'IM'!AC"&amp;MATCH(1,(IM!$F$1:$F$7700=A215)*(ISNUMBER(SEARCH("PMQ2",IM!$AC$1:$AC$7700))),0),"檢核"),"未登錄"),"")</f>
        <v/>
      </c>
      <c r="M215" s="229" t="str" cm="1">
        <f t="array" ref="M215">IF(AND(SUMPRODUCT((IM!F2:F845=A215)*(ISNUMBER(SEARCH("EDC", IM!AC2:AC845))))&gt;0), "EDC", "")</f>
        <v/>
      </c>
      <c r="N215" s="263" t="str" cm="1">
        <f t="array" ref="N215">IF(AND(SUMPRODUCT((IM!F2:F845=A215)*(ISNUMBER(SEARCH("STAR", IM!AC2:AC845))))&gt;0), "STAR", "")</f>
        <v/>
      </c>
      <c r="O215" s="255" t="str" cm="1">
        <f t="array" ref="O215">IFERROR(INDEX(IM!$X$2:$X$650, MATCH(1, (IM!$F$2:$F$650=A215) * (ISNUMBER(SEARCH($D$1, IM!$AC$2:$AC$650))), 0)), "")</f>
        <v/>
      </c>
      <c r="P215" s="191" t="str">
        <f>(TEXT(I215,"yyyymmdd"))&amp;$T$3&amp;A215&amp;$T$3&amp;B215&amp;$R$3</f>
        <v>-3399-板橋藝文中心(定保)</v>
      </c>
      <c r="Q215" s="140"/>
      <c r="R215" s="140"/>
      <c r="S215" s="140"/>
      <c r="T215" s="140"/>
      <c r="U215" s="257">
        <f>IF(AND(W215&lt;&gt;"", X215&lt;&gt;""), 2, IF(OR(W215&lt;&gt;"", X215&lt;&gt;""), 1, 0))</f>
        <v>2</v>
      </c>
      <c r="V215" s="245" t="str">
        <f>IF(I215="", "未到店",
   IF(M215&lt;&gt;"EDC", "異常",
      IF(OR(AND(Y215="STAR", N215="STAR"), AND(Y215&lt;&gt;"STAR", N215="")), "已完工", "異常")
   )
)</f>
        <v>未到店</v>
      </c>
      <c r="W215" s="3" t="s">
        <v>4375</v>
      </c>
      <c r="X215" s="5" t="s">
        <v>4376</v>
      </c>
      <c r="Y215" s="5" t="str">
        <f>IF(U215&gt;0,"STAR","")</f>
        <v>STAR</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1745</v>
      </c>
      <c r="H216" s="186" t="str">
        <f>IF(I216&gt;0,(TEXT(I216,"yyyymmdd")&amp;$T$3&amp;A216&amp;$T$3&amp;B216&amp;$R$3),"")</f>
        <v>-3551-北縣板豐店(定保)</v>
      </c>
      <c r="I216" s="190" t="s">
        <v>1745</v>
      </c>
      <c r="J216" s="188" t="str" cm="1">
        <f t="array" ref="J216">IFERROR(INDEX(IM!$X$2:$X$650, MATCH(1, (IM!$F$2:$F$650=A216) * (ISNUMBER(SEARCH($C$1, IM!$AC$2:$AC$650))), 0)), "")</f>
        <v/>
      </c>
      <c r="K216" s="159">
        <f>COUNTIFS(IM!F:F,A216,IM!AD:AD,"O",IM!X:X,"&gt;="&amp;$A$1,IM!X:X,"&lt;="&amp;$B$1)</f>
        <v>0</v>
      </c>
      <c r="L216" s="227" t="str" cm="1">
        <f t="array" ref="L216">IF(K216&gt;0,IFERROR(HYPERLINK("#'IM'!AC"&amp;MATCH(1,(IM!$F$1:$F$7700=A216)*(ISNUMBER(SEARCH("PMQ2",IM!$AC$1:$AC$7700))),0),"檢核"),"未登錄"),"")</f>
        <v/>
      </c>
      <c r="M216" s="229" t="str" cm="1">
        <f t="array" ref="M216">IF(AND(SUMPRODUCT((IM!F2:F842=A216)*(ISNUMBER(SEARCH("EDC", IM!AC2:AC842))))&gt;0), "EDC", "")</f>
        <v/>
      </c>
      <c r="N216" s="263" t="str" cm="1">
        <f t="array" ref="N216">IF(AND(SUMPRODUCT((IM!F2:F842=A216)*(ISNUMBER(SEARCH("STAR", IM!AC2:AC842))))&gt;0), "STAR", "")</f>
        <v/>
      </c>
      <c r="O216" s="255" t="str" cm="1">
        <f t="array" ref="O216">IFERROR(INDEX(IM!$X$2:$X$650, MATCH(1, (IM!$F$2:$F$650=A216) * (ISNUMBER(SEARCH($D$1, IM!$AC$2:$AC$650))), 0)), "")</f>
        <v/>
      </c>
      <c r="P216" s="191" t="str">
        <f>(TEXT(I216,"yyyymmdd"))&amp;$T$3&amp;A216&amp;$T$3&amp;B216&amp;$R$3</f>
        <v>-3551-北縣板豐店(定保)</v>
      </c>
      <c r="Q216" s="140"/>
      <c r="R216" s="140"/>
      <c r="S216" s="140"/>
      <c r="T216" s="140"/>
      <c r="U216" s="257">
        <f>IF(AND(W216&lt;&gt;"", X216&lt;&gt;""), 2, IF(OR(W216&lt;&gt;"", X216&lt;&gt;""), 1, 0))</f>
        <v>2</v>
      </c>
      <c r="V216" s="245" t="str">
        <f>IF(I216="", "未到店",
   IF(M216&lt;&gt;"EDC", "異常",
      IF(OR(AND(Y216="STAR", N216="STAR"), AND(Y216&lt;&gt;"STAR", N216="")), "已完工", "異常")
   )
)</f>
        <v>未到店</v>
      </c>
      <c r="W216" s="3" t="s">
        <v>4369</v>
      </c>
      <c r="X216" s="5" t="s">
        <v>4370</v>
      </c>
      <c r="Y216" s="5" t="str">
        <f>IF(U216&gt;0,"STAR","")</f>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1745</v>
      </c>
      <c r="H217" s="186" t="str">
        <f>IF(I217&gt;0,(TEXT(I217,"yyyymmdd")&amp;$T$3&amp;A217&amp;$T$3&amp;B217&amp;$R$3),"")</f>
        <v>-D111-北縣府中店(定保)</v>
      </c>
      <c r="I217" s="190" t="s">
        <v>1745</v>
      </c>
      <c r="J217" s="188" t="str" cm="1">
        <f t="array" ref="J217">IFERROR(INDEX(IM!$X$2:$X$650, MATCH(1, (IM!$F$2:$F$650=A217) * (ISNUMBER(SEARCH($C$1, IM!$AC$2:$AC$650))), 0)), "")</f>
        <v/>
      </c>
      <c r="K217" s="159">
        <f>COUNTIFS(IM!F:F,A217,IM!AD:AD,"O",IM!X:X,"&gt;="&amp;$A$1,IM!X:X,"&lt;="&amp;$B$1)</f>
        <v>0</v>
      </c>
      <c r="L217" s="227" t="str" cm="1">
        <f t="array" ref="L217">IF(K217&gt;0,IFERROR(HYPERLINK("#'IM'!AC"&amp;MATCH(1,(IM!$F$1:$F$7700=A217)*(ISNUMBER(SEARCH("PMQ2",IM!$AC$1:$AC$7700))),0),"檢核"),"未登錄"),"")</f>
        <v/>
      </c>
      <c r="M217" s="229" t="str" cm="1">
        <f t="array" ref="M217">IF(AND(SUMPRODUCT((IM!F2:F852=A217)*(ISNUMBER(SEARCH("EDC", IM!AC2:AC852))))&gt;0), "EDC", "")</f>
        <v/>
      </c>
      <c r="N217" s="263" t="str" cm="1">
        <f t="array" ref="N217">IF(AND(SUMPRODUCT((IM!F2:F852=A217)*(ISNUMBER(SEARCH("STAR", IM!AC2:AC852))))&gt;0), "STAR", "")</f>
        <v/>
      </c>
      <c r="O217" s="255" t="str" cm="1">
        <f t="array" ref="O217">IFERROR(INDEX(IM!$X$2:$X$650, MATCH(1, (IM!$F$2:$F$650=A217) * (ISNUMBER(SEARCH($D$1, IM!$AC$2:$AC$650))), 0)), "")</f>
        <v/>
      </c>
      <c r="P217" s="191" t="str">
        <f>(TEXT(I217,"yyyymmdd"))&amp;$T$3&amp;A217&amp;$T$3&amp;B217&amp;$R$3</f>
        <v>-D111-北縣府中店(定保)</v>
      </c>
      <c r="Q217" s="140"/>
      <c r="R217" s="140"/>
      <c r="S217" s="140"/>
      <c r="T217" s="140"/>
      <c r="U217" s="257">
        <f>IF(AND(W217&lt;&gt;"", X217&lt;&gt;""), 2, IF(OR(W217&lt;&gt;"", X217&lt;&gt;""), 1, 0))</f>
        <v>2</v>
      </c>
      <c r="V217" s="245" t="str">
        <f>IF(I217="", "未到店",
   IF(M217&lt;&gt;"EDC", "異常",
      IF(OR(AND(Y217="STAR", N217="STAR"), AND(Y217&lt;&gt;"STAR", N217="")), "已完工", "異常")
   )
)</f>
        <v>未到店</v>
      </c>
      <c r="W217" s="3" t="s">
        <v>4395</v>
      </c>
      <c r="X217" s="5" t="s">
        <v>4396</v>
      </c>
      <c r="Y217" s="5" t="str">
        <f>IF(U217&gt;0,"STAR","")</f>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1745</v>
      </c>
      <c r="H218" s="186" t="str">
        <f>IF(I218&gt;0,(TEXT(I218,"yyyymmdd")&amp;$T$3&amp;A218&amp;$T$3&amp;B218&amp;$R$3),"")</f>
        <v>-D349-板橋成都店(定保)</v>
      </c>
      <c r="I218" s="190" t="s">
        <v>1745</v>
      </c>
      <c r="J218" s="188" t="str" cm="1">
        <f t="array" ref="J218">IFERROR(INDEX(IM!$X$2:$X$650, MATCH(1, (IM!$F$2:$F$650=A218) * (ISNUMBER(SEARCH($C$1, IM!$AC$2:$AC$650))), 0)), "")</f>
        <v/>
      </c>
      <c r="K218" s="159">
        <f>COUNTIFS(IM!F:F,A218,IM!AD:AD,"O",IM!X:X,"&gt;="&amp;$A$1,IM!X:X,"&lt;="&amp;$B$1)</f>
        <v>0</v>
      </c>
      <c r="L218" s="227" t="str" cm="1">
        <f t="array" ref="L218">IF(K218&gt;0,IFERROR(HYPERLINK("#'IM'!AC"&amp;MATCH(1,(IM!$F$1:$F$7700=A218)*(ISNUMBER(SEARCH("PMQ2",IM!$AC$1:$AC$7700))),0),"檢核"),"未登錄"),"")</f>
        <v/>
      </c>
      <c r="M218" s="229" t="str" cm="1">
        <f t="array" ref="M218">IF(AND(SUMPRODUCT((IM!F2:F850=A218)*(ISNUMBER(SEARCH("EDC", IM!AC2:AC850))))&gt;0), "EDC", "")</f>
        <v/>
      </c>
      <c r="N218" s="263" t="str" cm="1">
        <f t="array" ref="N218">IF(AND(SUMPRODUCT((IM!F2:F850=A218)*(ISNUMBER(SEARCH("STAR", IM!AC2:AC850))))&gt;0), "STAR", "")</f>
        <v/>
      </c>
      <c r="O218" s="255" t="str" cm="1">
        <f t="array" ref="O218">IFERROR(INDEX(IM!$X$2:$X$650, MATCH(1, (IM!$F$2:$F$650=A218) * (ISNUMBER(SEARCH($D$1, IM!$AC$2:$AC$650))), 0)), "")</f>
        <v/>
      </c>
      <c r="P218" s="191" t="str">
        <f>(TEXT(I218,"yyyymmdd"))&amp;$T$3&amp;A218&amp;$T$3&amp;B218&amp;$R$3</f>
        <v>-D349-板橋成都店(定保)</v>
      </c>
      <c r="Q218" s="140"/>
      <c r="R218" s="140"/>
      <c r="S218" s="140"/>
      <c r="T218" s="140"/>
      <c r="U218" s="257">
        <f>IF(AND(W218&lt;&gt;"", X218&lt;&gt;""), 2, IF(OR(W218&lt;&gt;"", X218&lt;&gt;""), 1, 0))</f>
        <v>0</v>
      </c>
      <c r="V218" s="245" t="str">
        <f>IF(I218="", "未到店",
   IF(M218&lt;&gt;"EDC", "異常",
      IF(OR(AND(Y218="STAR", N218="STAR"), AND(Y218&lt;&gt;"STAR", N218="")), "已完工", "異常")
   )
)</f>
        <v>未到店</v>
      </c>
      <c r="X218" s="5"/>
      <c r="Y218" s="5" t="str">
        <f>IF(U218&gt;0,"STAR","")</f>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1745</v>
      </c>
      <c r="H219" s="186" t="str">
        <f>IF(I219&gt;0,(TEXT(I219,"yyyymmdd")&amp;$T$3&amp;A219&amp;$T$3&amp;B219&amp;$R$3),"")</f>
        <v>-3416-板橋國慶店(定保)</v>
      </c>
      <c r="I219" s="199" t="s">
        <v>1745</v>
      </c>
      <c r="J219" s="252" t="str" cm="1">
        <f t="array" ref="J219">IFERROR(INDEX(IM!$X$2:$X$650, MATCH(1, (IM!$F$2:$F$650=A219) * (ISNUMBER(SEARCH($C$1, IM!$AC$2:$AC$650))), 0)), "")</f>
        <v/>
      </c>
      <c r="K219" s="159">
        <f>COUNTIFS(IM!F:F,A219,IM!AD:AD,"O",IM!X:X,"&gt;="&amp;$A$1,IM!X:X,"&lt;="&amp;$B$1)</f>
        <v>0</v>
      </c>
      <c r="L219" s="227" t="str" cm="1">
        <f t="array" ref="L219">IF(K219&gt;0,IFERROR(HYPERLINK("#'IM'!AC"&amp;MATCH(1,(IM!$F$1:$F$7700=A219)*(ISNUMBER(SEARCH("PMQ2",IM!$AC$1:$AC$7700))),0),"檢核"),"未登錄"),"")</f>
        <v/>
      </c>
      <c r="M219" s="229" t="str" cm="1">
        <f t="array" ref="M219">IF(AND(SUMPRODUCT((IM!F2:F849=A219)*(ISNUMBER(SEARCH("EDC", IM!AC2:AC849))))&gt;0), "EDC", "")</f>
        <v/>
      </c>
      <c r="N219" s="263" t="str" cm="1">
        <f t="array" ref="N219">IF(AND(SUMPRODUCT((IM!F2:F849=A219)*(ISNUMBER(SEARCH("STAR", IM!AC2:AC849))))&gt;0), "STAR", "")</f>
        <v/>
      </c>
      <c r="O219" s="255" t="str" cm="1">
        <f t="array" ref="O219">IFERROR(INDEX(IM!$X$2:$X$650, MATCH(1, (IM!$F$2:$F$650=A219) * (ISNUMBER(SEARCH($D$1, IM!$AC$2:$AC$650))), 0)), "")</f>
        <v/>
      </c>
      <c r="P219" s="191" t="str">
        <f>(TEXT(I219,"yyyymmdd"))&amp;$T$3&amp;A219&amp;$T$3&amp;B219&amp;$R$3</f>
        <v>-3416-板橋國慶店(定保)</v>
      </c>
      <c r="Q219" s="140"/>
      <c r="R219" s="140"/>
      <c r="S219" s="140"/>
      <c r="T219" s="140"/>
      <c r="U219" s="257">
        <f>IF(AND(W219&lt;&gt;"", X219&lt;&gt;""), 2, IF(OR(W219&lt;&gt;"", X219&lt;&gt;""), 1, 0))</f>
        <v>2</v>
      </c>
      <c r="V219" s="245" t="str">
        <f>IF(I219="", "未到店",
   IF(M219&lt;&gt;"EDC", "異常",
      IF(OR(AND(Y219="STAR", N219="STAR"), AND(Y219&lt;&gt;"STAR", N219="")), "已完工", "異常")
   )
)</f>
        <v>未到店</v>
      </c>
      <c r="W219" s="3" t="s">
        <v>4393</v>
      </c>
      <c r="X219" s="5" t="s">
        <v>4394</v>
      </c>
      <c r="Y219" s="5" t="str">
        <f>IF(U219&gt;0,"STAR","")</f>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1746</v>
      </c>
      <c r="H220" s="186" t="str">
        <f>IF(I220&gt;0,(TEXT(I220,"yyyymmdd")&amp;$T$3&amp;A220&amp;$T$3&amp;B220&amp;$R$3),"")</f>
        <v>-L501-車麗屋板橋店(定保)</v>
      </c>
      <c r="I220" s="199" t="s">
        <v>1745</v>
      </c>
      <c r="J220" s="252" t="str" cm="1">
        <f t="array" ref="J220">IFERROR(INDEX(IM!$X$2:$X$650, MATCH(1, (IM!$F$2:$F$650=A220) * (ISNUMBER(SEARCH($C$1, IM!$AC$2:$AC$650))), 0)), "")</f>
        <v/>
      </c>
      <c r="K220" s="159">
        <f>COUNTIFS(IM!F:F,A220,IM!AD:AD,"O",IM!X:X,"&gt;="&amp;$A$1,IM!X:X,"&lt;="&amp;$B$1)</f>
        <v>0</v>
      </c>
      <c r="L220" s="227" t="str" cm="1">
        <f t="array" ref="L220">IF(K220&gt;0,IFERROR(HYPERLINK("#'IM'!AC"&amp;MATCH(1,(IM!$F$1:$F$7700=A220)*(ISNUMBER(SEARCH("PMQ2",IM!$AC$1:$AC$7700))),0),"檢核"),"未登錄"),"")</f>
        <v/>
      </c>
      <c r="M220" s="229" t="str" cm="1">
        <f t="array" ref="M220">IF(AND(SUMPRODUCT((IM!F2:F851=A220)*(ISNUMBER(SEARCH("EDC", IM!AC2:AC851))))&gt;0), "EDC", "")</f>
        <v/>
      </c>
      <c r="N220" s="263" t="str" cm="1">
        <f t="array" ref="N220">IF(AND(SUMPRODUCT((IM!F2:F851=A220)*(ISNUMBER(SEARCH("STAR", IM!AC2:AC851))))&gt;0), "STAR", "")</f>
        <v/>
      </c>
      <c r="O220" s="255" t="str" cm="1">
        <f t="array" ref="O220">IFERROR(INDEX(IM!$X$2:$X$650, MATCH(1, (IM!$F$2:$F$650=A220) * (ISNUMBER(SEARCH($D$1, IM!$AC$2:$AC$650))), 0)), "")</f>
        <v/>
      </c>
      <c r="P220" s="191" t="str">
        <f>(TEXT(I220,"yyyymmdd"))&amp;$T$3&amp;A220&amp;$T$3&amp;B220&amp;$R$3</f>
        <v>-L501-車麗屋板橋店(定保)</v>
      </c>
      <c r="Q220" s="140"/>
      <c r="R220" s="140"/>
      <c r="S220" s="140"/>
      <c r="T220" s="140"/>
      <c r="U220" s="257">
        <f>IF(AND(W220&lt;&gt;"", X220&lt;&gt;""), 2, IF(OR(W220&lt;&gt;"", X220&lt;&gt;""), 1, 0))</f>
        <v>0</v>
      </c>
      <c r="V220" s="245" t="str">
        <f>IF(I220="", "未到店",
   IF(M220&lt;&gt;"EDC", "異常",
      IF(OR(AND(Y220="STAR", N220="STAR"), AND(Y220&lt;&gt;"STAR", N220="")), "已完工", "異常")
   )
)</f>
        <v>未到店</v>
      </c>
      <c r="X220" s="5"/>
      <c r="Y220" s="5" t="str">
        <f>IF(U220&gt;0,"STAR","")</f>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1745</v>
      </c>
      <c r="H221" s="186" t="str">
        <f>IF(I221&gt;0,(TEXT(I221,"yyyymmdd")&amp;$T$3&amp;A221&amp;$T$3&amp;B221&amp;$R$3),"")</f>
        <v>-4422-板橋合安店(定保)</v>
      </c>
      <c r="I221" s="199" t="s">
        <v>1745</v>
      </c>
      <c r="J221" s="252" t="str" cm="1">
        <f t="array" ref="J221">IFERROR(INDEX(IM!$X$2:$X$650, MATCH(1, (IM!$F$2:$F$650=A221) * (ISNUMBER(SEARCH($C$1, IM!$AC$2:$AC$650))), 0)), "")</f>
        <v/>
      </c>
      <c r="K221" s="159">
        <f>COUNTIFS(IM!F:F,A221,IM!AD:AD,"O",IM!X:X,"&gt;="&amp;$A$1,IM!X:X,"&lt;="&amp;$B$1)</f>
        <v>0</v>
      </c>
      <c r="L221" s="227" t="str" cm="1">
        <f t="array" ref="L221">IF(K221&gt;0,IFERROR(HYPERLINK("#'IM'!AC"&amp;MATCH(1,(IM!$F$1:$F$7700=A221)*(ISNUMBER(SEARCH("PMQ2",IM!$AC$1:$AC$7700))),0),"檢核"),"未登錄"),"")</f>
        <v/>
      </c>
      <c r="M221" s="229" t="str" cm="1">
        <f t="array" ref="M221">IF(AND(SUMPRODUCT((IM!F2:F846=A221)*(ISNUMBER(SEARCH("EDC", IM!AC2:AC846))))&gt;0), "EDC", "")</f>
        <v/>
      </c>
      <c r="N221" s="263" t="str" cm="1">
        <f t="array" ref="N221">IF(AND(SUMPRODUCT((IM!F2:F846=A221)*(ISNUMBER(SEARCH("STAR", IM!AC2:AC846))))&gt;0), "STAR", "")</f>
        <v/>
      </c>
      <c r="O221" s="255" t="str" cm="1">
        <f t="array" ref="O221">IFERROR(INDEX(IM!$X$2:$X$650, MATCH(1, (IM!$F$2:$F$650=A221) * (ISNUMBER(SEARCH($D$1, IM!$AC$2:$AC$650))), 0)), "")</f>
        <v/>
      </c>
      <c r="P221" s="191" t="str">
        <f>(TEXT(I221,"yyyymmdd"))&amp;$T$3&amp;A221&amp;$T$3&amp;B221&amp;$R$3</f>
        <v>-4422-板橋合安店(定保)</v>
      </c>
      <c r="Q221" s="140"/>
      <c r="R221" s="140"/>
      <c r="S221" s="140"/>
      <c r="T221" s="140"/>
      <c r="U221" s="257">
        <f>IF(AND(W221&lt;&gt;"", X221&lt;&gt;""), 2, IF(OR(W221&lt;&gt;"", X221&lt;&gt;""), 1, 0))</f>
        <v>0</v>
      </c>
      <c r="V221" s="245" t="str">
        <f>IF(I221="", "未到店",
   IF(M221&lt;&gt;"EDC", "異常",
      IF(OR(AND(Y221="STAR", N221="STAR"), AND(Y221&lt;&gt;"STAR", N221="")), "已完工", "異常")
   )
)</f>
        <v>未到店</v>
      </c>
      <c r="X221" s="5"/>
      <c r="Y221" s="5" t="str">
        <f>IF(U221&gt;0,"STAR","")</f>
        <v/>
      </c>
    </row>
    <row r="222" spans="1:25" s="5" customFormat="1" ht="15" customHeight="1">
      <c r="A222" s="215">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1745</v>
      </c>
      <c r="H222" s="186" t="str">
        <f>IF(I222&gt;0,(TEXT(I222,"yyyymmdd")&amp;$T$3&amp;A222&amp;$T$3&amp;B222&amp;$R$3),"")</f>
        <v>-2535-五股五工店(定保)</v>
      </c>
      <c r="I222" s="199" t="s">
        <v>1745</v>
      </c>
      <c r="J222" s="252" t="str" cm="1">
        <f t="array" ref="J222">IFERROR(INDEX(IM!$X$2:$X$650, MATCH(1, (IM!$F$2:$F$650=A222) * (ISNUMBER(SEARCH($C$1, IM!$AC$2:$AC$650))), 0)), "")</f>
        <v/>
      </c>
      <c r="K222" s="159">
        <f>COUNTIFS(IM!F:F,A222,IM!AD:AD,"O",IM!X:X,"&gt;="&amp;$A$1,IM!X:X,"&lt;="&amp;$B$1)</f>
        <v>0</v>
      </c>
      <c r="L222" s="227" t="str" cm="1">
        <f t="array" ref="L222">IF(K222&gt;0,IFERROR(HYPERLINK("#'IM'!AC"&amp;MATCH(1,(IM!$F$1:$F$7700=A222)*(ISNUMBER(SEARCH("PMQ2",IM!$AC$1:$AC$7700))),0),"檢核"),"未登錄"),"")</f>
        <v/>
      </c>
      <c r="M222" s="229" t="str" cm="1">
        <f t="array" ref="M222">IF(AND(SUMPRODUCT((IM!F2:F853=A222)*(ISNUMBER(SEARCH("EDC", IM!AC2:AC853))))&gt;0), "EDC", "")</f>
        <v/>
      </c>
      <c r="N222" s="263" t="str" cm="1">
        <f t="array" ref="N222">IF(AND(SUMPRODUCT((IM!F2:F853=A222)*(ISNUMBER(SEARCH("STAR", IM!AC2:AC853))))&gt;0), "STAR", "")</f>
        <v/>
      </c>
      <c r="O222" s="255" t="str" cm="1">
        <f t="array" ref="O222">IFERROR(INDEX(IM!$X$2:$X$650, MATCH(1, (IM!$F$2:$F$650=A222) * (ISNUMBER(SEARCH($D$1, IM!$AC$2:$AC$650))), 0)), "")</f>
        <v/>
      </c>
      <c r="P222" s="191" t="str">
        <f>(TEXT(I222,"yyyymmdd"))&amp;$T$3&amp;A222&amp;$T$3&amp;B222&amp;$R$3</f>
        <v>-2535-五股五工店(定保)</v>
      </c>
      <c r="Q222" s="251"/>
      <c r="R222" s="251"/>
      <c r="S222" s="251"/>
      <c r="T222" s="251"/>
      <c r="U222" s="257">
        <f>IF(AND(W222&lt;&gt;"", X222&lt;&gt;""), 2, IF(OR(W222&lt;&gt;"", X222&lt;&gt;""), 1, 0))</f>
        <v>1</v>
      </c>
      <c r="V222" s="245" t="str">
        <f>IF(I222="", "未到店",
   IF(M222&lt;&gt;"EDC", "異常",
      IF(OR(AND(Y222="STAR", N222="STAR"), AND(Y222&lt;&gt;"STAR", N222="")), "已完工", "異常")
   )
)</f>
        <v>未到店</v>
      </c>
      <c r="W222" s="3" t="s">
        <v>4397</v>
      </c>
      <c r="Y222" s="5" t="str">
        <f>IF(U222&gt;0,"STAR","")</f>
        <v>STAR</v>
      </c>
    </row>
    <row r="223" spans="1:25" s="5" customFormat="1" ht="15" customHeight="1">
      <c r="A223" s="269" t="s">
        <v>854</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847</v>
      </c>
      <c r="H223" s="186" t="str">
        <f>IF(I223&gt;0,(TEXT(I223,"yyyymmdd")&amp;$T$3&amp;A223&amp;$T$3&amp;B223&amp;$R$3),"")</f>
        <v>-TT01-五股訓練教室(定保)</v>
      </c>
      <c r="I223" s="199" t="s">
        <v>1745</v>
      </c>
      <c r="J223" s="252" t="str" cm="1">
        <f t="array" ref="J223">IFERROR(INDEX(IM!$X$2:$X$650, MATCH(1, (IM!$F$2:$F$650=A223) * (ISNUMBER(SEARCH($C$1, IM!$AC$2:$AC$650))), 0)), "")</f>
        <v/>
      </c>
      <c r="K223" s="159">
        <f>COUNTIFS(IM!F:F,A223,IM!AD:AD,"O",IM!X:X,"&gt;="&amp;$A$1,IM!X:X,"&lt;="&amp;$B$1)</f>
        <v>0</v>
      </c>
      <c r="L223" s="227" t="str" cm="1">
        <f t="array" ref="L223">IF(K223&gt;0,IFERROR(HYPERLINK("#'IM'!AC"&amp;MATCH(1,(IM!$F$1:$F$7700=A223)*(ISNUMBER(SEARCH("PMQ2",IM!$AC$1:$AC$7700))),0),"檢核"),"未登錄"),"")</f>
        <v/>
      </c>
      <c r="M223" s="229" t="str" cm="1">
        <f t="array" ref="M223">IF(AND(SUMPRODUCT((IM!F2:F854=A223)*(ISNUMBER(SEARCH("EDC", IM!AC2:AC854))))&gt;0), "EDC", "")</f>
        <v/>
      </c>
      <c r="N223" s="263" t="str" cm="1">
        <f t="array" ref="N223">IF(AND(SUMPRODUCT((IM!F2:F854=A223)*(ISNUMBER(SEARCH("STAR", IM!AC2:AC854))))&gt;0), "STAR", "")</f>
        <v/>
      </c>
      <c r="O223" s="256" t="str" cm="1">
        <f t="array" ref="O223">IFERROR(INDEX(IM!$X$2:$X$650, MATCH(1, (IM!$F$2:$F$650=A223) * (ISNUMBER(SEARCH($D$1, IM!$AC$2:$AC$650))), 0)), "")</f>
        <v/>
      </c>
      <c r="P223" s="248" t="str">
        <f>(TEXT(I223,"yyyymmdd"))&amp;$T$3&amp;A223&amp;$T$3&amp;B223&amp;$R$3</f>
        <v>-TT01-五股訓練教室(定保)</v>
      </c>
      <c r="Q223" s="251"/>
      <c r="R223" s="251"/>
      <c r="S223" s="251"/>
      <c r="T223" s="251"/>
      <c r="U223" s="257">
        <f>IF(AND(W223&lt;&gt;"", X223&lt;&gt;""), 2, IF(OR(W223&lt;&gt;"", X223&lt;&gt;""), 1, 0))</f>
        <v>1</v>
      </c>
      <c r="V223" s="245" t="str">
        <f>IF(I223="", "未到店",
   IF(M223&lt;&gt;"EDC", "異常",
      IF(OR(AND(Y223="STAR", N223="STAR"), AND(Y223&lt;&gt;"STAR", N223="")), "已完工", "異常")
   )
)</f>
        <v>未到店</v>
      </c>
      <c r="W223" s="3" t="s">
        <v>4398</v>
      </c>
      <c r="Y223" s="5" t="str">
        <f>IF(U223&gt;0,"STAR","")</f>
        <v>STAR</v>
      </c>
    </row>
    <row r="224" spans="1:25" s="260" customFormat="1" ht="15" customHeight="1">
      <c r="A224" s="335">
        <v>5291</v>
      </c>
      <c r="B224" s="180" t="str">
        <f>VLOOKUP(A224,'0919門市清單主檔'!B:C,2,FALSE)</f>
        <v>新莊國家置地</v>
      </c>
      <c r="C224" s="336" t="str">
        <f>VLOOKUP($A224,'0919門市清單主檔'!B:V,20,FALSE)</f>
        <v>新北市</v>
      </c>
      <c r="D224" s="336" t="str">
        <f>VLOOKUP($A224,'0919門市清單主檔'!B:V,21,FALSE)</f>
        <v>新莊區</v>
      </c>
      <c r="E224" s="337" t="str">
        <f>VLOOKUP(D224,區域表!A:B,2,FALSE)</f>
        <v>湯家瑋</v>
      </c>
      <c r="F224" s="338" t="str">
        <f>IFERROR(IF(VLOOKUP(A224,門市狀態!A:D,4,FALSE)=0,"",VLOOKUP(A224,門市狀態!A:D,4,FALSE)),"")</f>
        <v/>
      </c>
      <c r="G224" s="339"/>
      <c r="H224" s="340" t="str">
        <f>IF(I224&gt;0,(TEXT(I224,"yyyymmdd")&amp;$T$3&amp;A224&amp;$T$3&amp;B224&amp;$R$3),"")</f>
        <v>-5291-新莊國家置地(定保)</v>
      </c>
      <c r="I224" s="199" t="s">
        <v>1745</v>
      </c>
      <c r="J224" s="252" t="str" cm="1">
        <f t="array" ref="J224">IFERROR(INDEX(IM!$X$2:$X$650, MATCH(1, (IM!$F$2:$F$650=A224) * (ISNUMBER(SEARCH($C$1, IM!$AC$2:$AC$650))), 0)), "")</f>
        <v/>
      </c>
      <c r="K224" s="159">
        <f>COUNTIFS(IM!F:F,A224,IM!AD:AD,"O",IM!X:X,"&gt;="&amp;$A$1,IM!X:X,"&lt;="&amp;$B$1)</f>
        <v>0</v>
      </c>
      <c r="L224" s="227" t="str" cm="1">
        <f t="array" ref="L224">IF(K224&gt;0,IFERROR(HYPERLINK("#'IM'!AC"&amp;MATCH(1,(IM!$F$1:$F$7700=A224)*(ISNUMBER(SEARCH("PMQ2",IM!$AC$1:$AC$7700))),0),"檢核"),"未登錄"),"")</f>
        <v/>
      </c>
      <c r="M224" s="229" t="str" cm="1">
        <f t="array" ref="M224">IF(AND(SUMPRODUCT((IM!F2:F859=A224)*(ISNUMBER(SEARCH("EDC", IM!AC2:AC859))))&gt;0), "EDC", "")</f>
        <v/>
      </c>
      <c r="N224" s="263" t="str" cm="1">
        <f t="array" ref="N224">IF(AND(SUMPRODUCT((IM!F2:F859=A224)*(ISNUMBER(SEARCH("STAR", IM!AC2:AC859))))&gt;0), "STAR", "")</f>
        <v/>
      </c>
      <c r="O224" s="256" t="str" cm="1">
        <f t="array" ref="O224">IFERROR(INDEX(IM!$X$2:$X$650, MATCH(1, (IM!$F$2:$F$650=A224) * (ISNUMBER(SEARCH($D$1, IM!$AC$2:$AC$650))), 0)), "")</f>
        <v/>
      </c>
      <c r="P224" s="248" t="str">
        <f>(TEXT(I224,"yyyymmdd"))&amp;$T$3&amp;A224&amp;$T$3&amp;B224&amp;$R$3</f>
        <v>-5291-新莊國家置地(定保)</v>
      </c>
      <c r="Q224" s="307"/>
      <c r="R224" s="307"/>
      <c r="S224" s="307"/>
      <c r="T224" s="307"/>
      <c r="U224" s="257">
        <f>IF(AND(W224&lt;&gt;"", X224&lt;&gt;""), 2, IF(OR(W224&lt;&gt;"", X224&lt;&gt;""), 1, 0))</f>
        <v>0</v>
      </c>
      <c r="V224" s="245" t="str">
        <f>IF(I224="", "未到店",
   IF(M224&lt;&gt;"EDC", "異常",
      IF(OR(AND(Y224="STAR", N224="STAR"), AND(Y224&lt;&gt;"STAR", N224="")), "已完工", "異常")
   )
)</f>
        <v>未到店</v>
      </c>
      <c r="W224" s="259"/>
      <c r="Y224" s="260" t="str">
        <f>IF(U224&gt;0,"STAR","")</f>
        <v/>
      </c>
    </row>
    <row r="225" spans="1:25" s="260" customFormat="1" ht="15" customHeight="1">
      <c r="A225" s="215">
        <v>5341</v>
      </c>
      <c r="B225" s="180" t="str">
        <f>VLOOKUP(A225,'0919門市清單主檔'!B:C,2,FALSE)</f>
        <v>蘆洲切仔麵</v>
      </c>
      <c r="C225" s="200" t="str">
        <f>VLOOKUP($A225,'0919門市清單主檔'!B:V,20,FALSE)</f>
        <v>新北市</v>
      </c>
      <c r="D225" s="200" t="str">
        <f>VLOOKUP($A225,'0919門市清單主檔'!B:V,21,FALSE)</f>
        <v>蘆洲區</v>
      </c>
      <c r="E225" s="342" t="str">
        <f>VLOOKUP(D225,區域表!A:B,2,FALSE)</f>
        <v>吳宗鴻</v>
      </c>
      <c r="F225" s="341" t="str">
        <f>IFERROR(IF(VLOOKUP(A225,門市狀態!A:D,4,FALSE)=0,"",VLOOKUP(A225,門市狀態!A:D,4,FALSE)),"")</f>
        <v>新開</v>
      </c>
      <c r="G225" s="201" t="s">
        <v>1745</v>
      </c>
      <c r="H225" s="343" t="str">
        <f>IF(I225&gt;0,(TEXT(I225,"yyyymmdd")&amp;$T$3&amp;A225&amp;$T$3&amp;B225&amp;$R$3),"")</f>
        <v>-5341-蘆洲切仔麵(定保)</v>
      </c>
      <c r="I225" s="190" t="s">
        <v>1745</v>
      </c>
      <c r="J225" s="252" t="str" cm="1">
        <f t="array" ref="J225">IFERROR(INDEX(IM!$X$2:$X$650, MATCH(1, (IM!$F$2:$F$650=A225) * (ISNUMBER(SEARCH($C$1, IM!$AC$2:$AC$650))), 0)), "")</f>
        <v/>
      </c>
      <c r="K225" s="344">
        <f>COUNTIFS(IM!F:F,A225,IM!AD:AD,"O",IM!X:X,"&gt;="&amp;$A$1,IM!X:X,"&lt;="&amp;$B$1)</f>
        <v>0</v>
      </c>
      <c r="L225" s="345" t="str" cm="1">
        <f t="array" ref="L225">IF(K225&gt;0,IFERROR(HYPERLINK("#'IM'!AC"&amp;MATCH(1,(IM!$F$1:$F$7700=A225)*(ISNUMBER(SEARCH("PMQ2",IM!$AC$1:$AC$7700))),0),"檢核"),"未登錄"),"")</f>
        <v/>
      </c>
      <c r="M225" s="229" t="str" cm="1">
        <f t="array" ref="M225">IF(AND(SUMPRODUCT((IM!F3:F785=A225)*(ISNUMBER(SEARCH("EDC", IM!AC3:AC785))))&gt;0), "EDC", "")</f>
        <v/>
      </c>
      <c r="N225" s="257" t="str" cm="1">
        <f t="array" ref="N225">IF(AND(SUMPRODUCT((IM!F3:F785=A225)*(ISNUMBER(SEARCH("STAR", IM!AC3:AC785))))&gt;0), "STAR", "")</f>
        <v/>
      </c>
      <c r="O225" s="346" t="str" cm="1">
        <f t="array" ref="O225">IFERROR(INDEX(IM!$X$2:$X$650, MATCH(1, (IM!$F$2:$F$650=A225) * (ISNUMBER(SEARCH($D$1, IM!$AC$2:$AC$650))), 0)), "")</f>
        <v/>
      </c>
      <c r="P225" s="248" t="str">
        <f>(TEXT(I225,"yyyymmdd"))&amp;$T$3&amp;A225&amp;$T$3&amp;B225&amp;$R$3</f>
        <v>-5341-蘆洲切仔麵(定保)</v>
      </c>
      <c r="Q225" s="251"/>
      <c r="R225" s="251"/>
      <c r="S225" s="251"/>
      <c r="T225" s="251"/>
      <c r="U225" s="263">
        <f>IF(AND(W225&lt;&gt;"", X225&lt;&gt;""), 2, IF(OR(W225&lt;&gt;"", X225&lt;&gt;""), 1, 0))</f>
        <v>0</v>
      </c>
      <c r="V225" s="245" t="str">
        <f>IF(I225="", "未到店",
   IF(M225&lt;&gt;"EDC", "異常",
      IF(OR(AND(Y225="STAR", N225="STAR"), AND(Y225&lt;&gt;"STAR", N225="")), "已完工", "異常")
   )
)</f>
        <v>未到店</v>
      </c>
      <c r="W225" s="259"/>
      <c r="Y225" s="260" t="str">
        <f>IF(U225&gt;0,"STAR","")</f>
        <v/>
      </c>
    </row>
    <row r="226" spans="1:25" s="260" customFormat="1" ht="15" customHeight="1">
      <c r="A226" s="215">
        <v>5352</v>
      </c>
      <c r="B226" s="180" t="str">
        <f>VLOOKUP(A226,'0919門市清單主檔'!B:C,2,FALSE)</f>
        <v>三重重陽店</v>
      </c>
      <c r="C226" s="200" t="str">
        <f>VLOOKUP($A226,'0919門市清單主檔'!B:V,20,FALSE)</f>
        <v>新北市</v>
      </c>
      <c r="D226" s="200" t="str">
        <f>VLOOKUP($A226,'0919門市清單主檔'!B:V,21,FALSE)</f>
        <v>三重區</v>
      </c>
      <c r="E226" s="342" t="str">
        <f>VLOOKUP(D226,區域表!A:B,2,FALSE)</f>
        <v>吳宗鴻</v>
      </c>
      <c r="F226" s="341" t="str">
        <f>IFERROR(IF(VLOOKUP(A226,門市狀態!A:D,4,FALSE)=0,"",VLOOKUP(A226,門市狀態!A:D,4,FALSE)),"")</f>
        <v>新開</v>
      </c>
      <c r="G226" s="201" t="s">
        <v>1745</v>
      </c>
      <c r="H226" s="347" t="str">
        <f>IF(I226&gt;0,(TEXT(I226,"yyyymmdd")&amp;$T$3&amp;A226&amp;$T$3&amp;B226&amp;$R$3),"")</f>
        <v>-5352-三重重陽店(定保)</v>
      </c>
      <c r="I226" s="348" t="s">
        <v>1745</v>
      </c>
      <c r="J226" s="253" t="str" cm="1">
        <f t="array" ref="J226">IFERROR(INDEX(IM!$X$2:$X$650, MATCH(1, (IM!$F$2:$F$650=A226) * (ISNUMBER(SEARCH($C$1, IM!$AC$2:$AC$650))), 0)), "")</f>
        <v/>
      </c>
      <c r="K226" s="349">
        <f>COUNTIFS(IM!F:F,A226,IM!AD:AD,"O",IM!X:X,"&gt;="&amp;$A$1,IM!X:X,"&lt;="&amp;$B$1)</f>
        <v>0</v>
      </c>
      <c r="L226" s="350" t="str" cm="1">
        <f t="array" ref="L226">IF(K226&gt;0,IFERROR(HYPERLINK("#'IM'!AC"&amp;MATCH(1,(IM!$F$1:$F$7700=A226)*(ISNUMBER(SEARCH("PMQ2",IM!$AC$1:$AC$7700))),0),"檢核"),"未登錄"),"")</f>
        <v/>
      </c>
      <c r="M226" s="265" t="str" cm="1">
        <f t="array" ref="M226">IF(AND(SUMPRODUCT((IM!F4:F786=A226)*(ISNUMBER(SEARCH("EDC", IM!AC4:AC786))))&gt;0), "EDC", "")</f>
        <v/>
      </c>
      <c r="N226" s="258" t="str" cm="1">
        <f t="array" ref="N226">IF(AND(SUMPRODUCT((IM!F4:F786=A226)*(ISNUMBER(SEARCH("STAR", IM!AC4:AC786))))&gt;0), "STAR", "")</f>
        <v/>
      </c>
      <c r="O226" s="351" t="str" cm="1">
        <f t="array" ref="O226">IFERROR(INDEX(IM!$X$2:$X$650, MATCH(1, (IM!$F$2:$F$650=A226) * (ISNUMBER(SEARCH($D$1, IM!$AC$2:$AC$650))), 0)), "")</f>
        <v/>
      </c>
      <c r="P226" s="249" t="str">
        <f>(TEXT(I226,"yyyymmdd"))&amp;$T$3&amp;A226&amp;$T$3&amp;B226&amp;$R$3</f>
        <v>-5352-三重重陽店(定保)</v>
      </c>
      <c r="Q226" s="308"/>
      <c r="R226" s="308"/>
      <c r="S226" s="308"/>
      <c r="T226" s="308"/>
      <c r="U226" s="264">
        <f>IF(AND(W226&lt;&gt;"", X226&lt;&gt;""), 2, IF(OR(W226&lt;&gt;"", X226&lt;&gt;""), 1, 0))</f>
        <v>0</v>
      </c>
      <c r="V226" s="352" t="str">
        <f>IF(I226="", "未到店",
   IF(M226&lt;&gt;"EDC", "異常",
      IF(OR(AND(Y226="STAR", N226="STAR"), AND(Y226&lt;&gt;"STAR", N226="")), "已完工", "異常")
   )
)</f>
        <v>未到店</v>
      </c>
      <c r="W226" s="259"/>
      <c r="Y226" s="260" t="str">
        <f>IF(U226&gt;0,"STAR","")</f>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2" priority="47">
      <formula>F15="撤店"</formula>
    </cfRule>
  </conditionalFormatting>
  <conditionalFormatting sqref="K15:K25 K27:K222 K227:K303">
    <cfRule type="expression" dxfId="391" priority="46">
      <formula>K15&gt;2</formula>
    </cfRule>
  </conditionalFormatting>
  <conditionalFormatting sqref="I227:I303">
    <cfRule type="expression" dxfId="390" priority="40">
      <formula>AND(I227&lt;&gt;"", OR(M227="", O227=""))</formula>
    </cfRule>
    <cfRule type="expression" dxfId="389" priority="42">
      <formula>AND(K227&gt;0, ISBLANK(I227))</formula>
    </cfRule>
  </conditionalFormatting>
  <conditionalFormatting sqref="M227:M1048576">
    <cfRule type="expression" dxfId="388" priority="38">
      <formula>VLOOKUP(A227,#REF!,9,FALSE)="異常"</formula>
    </cfRule>
  </conditionalFormatting>
  <conditionalFormatting sqref="A220">
    <cfRule type="expression" dxfId="387" priority="35">
      <formula>F220="撤店"</formula>
    </cfRule>
  </conditionalFormatting>
  <conditionalFormatting sqref="I15:I25 I221:I222 I27:I219">
    <cfRule type="expression" dxfId="386" priority="380">
      <formula>AND(I15&lt;&gt;"", OR(#REF!="", M15=""))</formula>
    </cfRule>
    <cfRule type="expression" dxfId="385" priority="381">
      <formula>AND(K15&gt;0, ISBLANK(I15))</formula>
    </cfRule>
  </conditionalFormatting>
  <conditionalFormatting sqref="I220">
    <cfRule type="expression" dxfId="384" priority="384">
      <formula>AND(I220&lt;&gt;"", OR(#REF!="", M220=""))</formula>
    </cfRule>
    <cfRule type="expression" dxfId="383" priority="385">
      <formula>AND(K220&gt;0, ISBLANK(I220))</formula>
    </cfRule>
  </conditionalFormatting>
  <conditionalFormatting sqref="A26">
    <cfRule type="expression" dxfId="382" priority="27">
      <formula>F26="撤店"</formula>
    </cfRule>
  </conditionalFormatting>
  <conditionalFormatting sqref="K26">
    <cfRule type="expression" dxfId="381" priority="26">
      <formula>K26&gt;2</formula>
    </cfRule>
  </conditionalFormatting>
  <conditionalFormatting sqref="I26">
    <cfRule type="expression" dxfId="380" priority="28">
      <formula>AND(I26&lt;&gt;"", OR(#REF!="", M26=""))</formula>
    </cfRule>
    <cfRule type="expression" dxfId="379" priority="29">
      <formula>AND(K26&gt;0, ISBLANK(I26))</formula>
    </cfRule>
  </conditionalFormatting>
  <conditionalFormatting sqref="V15:V224">
    <cfRule type="expression" dxfId="378" priority="23">
      <formula>V15="完工"</formula>
    </cfRule>
    <cfRule type="expression" dxfId="377" priority="24">
      <formula>V15="異常"</formula>
    </cfRule>
  </conditionalFormatting>
  <conditionalFormatting sqref="A224">
    <cfRule type="expression" dxfId="376" priority="22">
      <formula>F224="撤店"</formula>
    </cfRule>
  </conditionalFormatting>
  <conditionalFormatting sqref="K224">
    <cfRule type="expression" dxfId="375" priority="21">
      <formula>K224&gt;2</formula>
    </cfRule>
  </conditionalFormatting>
  <conditionalFormatting sqref="I224">
    <cfRule type="expression" dxfId="374" priority="386">
      <formula>AND(I224&lt;&gt;"", OR(#REF!="", M224=""))</formula>
    </cfRule>
    <cfRule type="expression" dxfId="373" priority="386">
      <formula>AND(K224&gt;0, ISBLANK(I224))</formula>
    </cfRule>
  </conditionalFormatting>
  <conditionalFormatting sqref="A223">
    <cfRule type="expression" dxfId="372" priority="13">
      <formula>F223="撤店"</formula>
    </cfRule>
  </conditionalFormatting>
  <conditionalFormatting sqref="K223">
    <cfRule type="expression" dxfId="371" priority="12">
      <formula>K223&gt;2</formula>
    </cfRule>
  </conditionalFormatting>
  <conditionalFormatting sqref="O15:O224">
    <cfRule type="expression" dxfId="370" priority="8">
      <formula>O15&lt;&gt;I15</formula>
    </cfRule>
  </conditionalFormatting>
  <conditionalFormatting sqref="V225:V226">
    <cfRule type="expression" dxfId="369" priority="4">
      <formula>V225="完工"</formula>
    </cfRule>
    <cfRule type="expression" dxfId="368" priority="5">
      <formula>V225="異常"</formula>
    </cfRule>
  </conditionalFormatting>
  <conditionalFormatting sqref="A225:A226">
    <cfRule type="expression" dxfId="367" priority="3">
      <formula>F225="撤店"</formula>
    </cfRule>
  </conditionalFormatting>
  <conditionalFormatting sqref="K225:K226">
    <cfRule type="expression" dxfId="366" priority="2">
      <formula>K225&gt;2</formula>
    </cfRule>
  </conditionalFormatting>
  <conditionalFormatting sqref="I225:I226">
    <cfRule type="expression" dxfId="365" priority="6">
      <formula>AND(I225&lt;&gt;"", OR(#REF!="", M225=""))</formula>
    </cfRule>
  </conditionalFormatting>
  <conditionalFormatting sqref="O225:O226">
    <cfRule type="expression" dxfId="364"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127</xdr:row>
                    <xdr:rowOff>167640</xdr:rowOff>
                  </from>
                  <to>
                    <xdr:col>7</xdr:col>
                    <xdr:colOff>53340</xdr:colOff>
                    <xdr:row>129</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29" t="s">
        <v>5222</v>
      </c>
      <c r="B1" s="329" t="s">
        <v>5097</v>
      </c>
      <c r="C1" s="330" t="s">
        <v>4133</v>
      </c>
      <c r="D1" s="330" t="s">
        <v>4134</v>
      </c>
      <c r="E1" s="330" t="s">
        <v>4135</v>
      </c>
    </row>
    <row r="2" spans="1:6">
      <c r="A2" s="326">
        <f>門市主檔!B3</f>
        <v>212</v>
      </c>
      <c r="B2" s="326">
        <f>門市主檔!B4</f>
        <v>161</v>
      </c>
      <c r="C2" s="327">
        <f>門市主檔!B5</f>
        <v>0</v>
      </c>
      <c r="D2" s="327">
        <f>門市主檔!B6</f>
        <v>2</v>
      </c>
      <c r="E2" s="327">
        <f>門市主檔!B7</f>
        <v>7</v>
      </c>
    </row>
    <row r="3" spans="1:6">
      <c r="A3" s="333" t="s">
        <v>5029</v>
      </c>
      <c r="B3" s="331" t="s">
        <v>5226</v>
      </c>
      <c r="C3" s="332" t="s">
        <v>5224</v>
      </c>
      <c r="D3" s="333" t="s">
        <v>5223</v>
      </c>
      <c r="E3" s="331" t="s">
        <v>4428</v>
      </c>
      <c r="F3" s="332" t="s">
        <v>5225</v>
      </c>
    </row>
    <row r="4" spans="1:6">
      <c r="A4" s="334" t="str">
        <f>ROUND(門市主檔!B12*100,1)&amp;"%"</f>
        <v>45.3%</v>
      </c>
      <c r="B4" s="328">
        <f>門市主檔!B8</f>
        <v>96</v>
      </c>
      <c r="C4" s="328">
        <f>門市主檔!B9</f>
        <v>114</v>
      </c>
      <c r="D4" s="334" t="str">
        <f>ROUND(門市主檔!B13*100,1)&amp;"%"</f>
        <v>40.4%</v>
      </c>
      <c r="E4" s="328">
        <f>門市主檔!B10</f>
        <v>65</v>
      </c>
      <c r="F4" s="328">
        <f>門市主檔!B11</f>
        <v>96</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21"/>
  <sheetViews>
    <sheetView zoomScaleNormal="100" workbookViewId="0">
      <pane ySplit="1" topLeftCell="A505" activePane="bottomLeft" state="frozen"/>
      <selection activeCell="H5" sqref="H5"/>
      <selection pane="bottomLeft" activeCell="O509" sqref="O509"/>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53" t="s">
        <v>760</v>
      </c>
      <c r="B1" s="353" t="s">
        <v>1686</v>
      </c>
      <c r="C1" s="353" t="s">
        <v>1687</v>
      </c>
      <c r="D1" s="353" t="s">
        <v>1688</v>
      </c>
      <c r="E1" s="353" t="s">
        <v>1689</v>
      </c>
      <c r="F1" s="353" t="s">
        <v>5020</v>
      </c>
      <c r="G1" s="353" t="s">
        <v>1691</v>
      </c>
      <c r="H1" s="353" t="s">
        <v>1692</v>
      </c>
      <c r="I1" s="353" t="s">
        <v>1693</v>
      </c>
      <c r="J1" s="353" t="s">
        <v>1694</v>
      </c>
      <c r="K1" s="353" t="s">
        <v>1695</v>
      </c>
      <c r="L1" s="353" t="s">
        <v>1696</v>
      </c>
      <c r="M1" s="353" t="s">
        <v>1697</v>
      </c>
      <c r="N1" s="353" t="s">
        <v>1698</v>
      </c>
      <c r="O1" s="353" t="s">
        <v>1699</v>
      </c>
      <c r="P1" s="353" t="s">
        <v>1700</v>
      </c>
      <c r="Q1" s="353" t="s">
        <v>1701</v>
      </c>
      <c r="R1" s="353" t="s">
        <v>1702</v>
      </c>
      <c r="S1" s="353" t="s">
        <v>1703</v>
      </c>
      <c r="T1" s="353" t="s">
        <v>1704</v>
      </c>
      <c r="U1" s="353" t="s">
        <v>1705</v>
      </c>
      <c r="V1" s="353" t="s">
        <v>1706</v>
      </c>
      <c r="W1" s="353" t="s">
        <v>1707</v>
      </c>
      <c r="X1" s="354" t="s">
        <v>1708</v>
      </c>
      <c r="Y1" s="353" t="s">
        <v>1709</v>
      </c>
      <c r="Z1" s="353" t="s">
        <v>1710</v>
      </c>
      <c r="AA1" s="353" t="s">
        <v>1711</v>
      </c>
      <c r="AB1" s="353" t="s">
        <v>1712</v>
      </c>
      <c r="AC1" s="353" t="s">
        <v>1713</v>
      </c>
      <c r="AD1" s="353" t="s">
        <v>1714</v>
      </c>
      <c r="AE1" s="353" t="s">
        <v>1715</v>
      </c>
      <c r="AF1" s="353" t="s">
        <v>1716</v>
      </c>
      <c r="AG1" s="353" t="s">
        <v>1717</v>
      </c>
      <c r="AH1" s="353" t="s">
        <v>1718</v>
      </c>
      <c r="AI1" s="353" t="s">
        <v>1719</v>
      </c>
      <c r="AJ1" s="353" t="s">
        <v>1720</v>
      </c>
      <c r="AK1" s="353" t="s">
        <v>1721</v>
      </c>
      <c r="AL1" s="355" t="s">
        <v>4103</v>
      </c>
      <c r="AM1" s="284" t="s">
        <v>5027</v>
      </c>
    </row>
    <row r="2" spans="1:39" s="27" customFormat="1" ht="21.6" customHeight="1">
      <c r="A2" s="28">
        <v>1</v>
      </c>
      <c r="B2" s="28" t="s">
        <v>5039</v>
      </c>
      <c r="C2" s="28">
        <v>2024123630</v>
      </c>
      <c r="D2" s="28" t="s">
        <v>5257</v>
      </c>
      <c r="E2" s="28" t="s">
        <v>5041</v>
      </c>
      <c r="F2" s="28" t="s">
        <v>18</v>
      </c>
      <c r="G2" s="28" t="s">
        <v>1495</v>
      </c>
      <c r="H2" s="28" t="s">
        <v>1750</v>
      </c>
      <c r="I2" s="28" t="s">
        <v>5258</v>
      </c>
      <c r="J2" s="28" t="s">
        <v>5259</v>
      </c>
      <c r="K2" s="28" t="s">
        <v>5045</v>
      </c>
      <c r="L2" s="28" t="s">
        <v>5074</v>
      </c>
      <c r="M2" s="29" t="s">
        <v>1726</v>
      </c>
      <c r="N2" s="28">
        <v>2304</v>
      </c>
      <c r="O2" s="29" t="s">
        <v>5103</v>
      </c>
      <c r="P2" s="30" t="s">
        <v>5260</v>
      </c>
      <c r="Q2" s="28" t="s">
        <v>5261</v>
      </c>
      <c r="R2" s="28" t="s">
        <v>52</v>
      </c>
      <c r="S2" s="28" t="s">
        <v>4114</v>
      </c>
      <c r="T2" s="28">
        <v>1</v>
      </c>
      <c r="U2" s="28" t="s">
        <v>1722</v>
      </c>
      <c r="V2" s="28" t="s">
        <v>5262</v>
      </c>
      <c r="W2" s="28" t="s">
        <v>5263</v>
      </c>
      <c r="X2" s="138">
        <v>45659.501388888886</v>
      </c>
      <c r="Y2" s="28" t="s">
        <v>5264</v>
      </c>
      <c r="Z2" s="28">
        <v>0.4</v>
      </c>
      <c r="AA2" s="28"/>
      <c r="AB2" s="28" t="s">
        <v>1723</v>
      </c>
      <c r="AC2" s="30" t="s">
        <v>5265</v>
      </c>
      <c r="AD2" s="28"/>
      <c r="AE2" s="28"/>
      <c r="AF2" s="28"/>
      <c r="AG2" s="28"/>
      <c r="AH2" s="28"/>
      <c r="AI2" s="28"/>
      <c r="AJ2" s="28"/>
      <c r="AK2" s="28" t="s">
        <v>1724</v>
      </c>
      <c r="AL2" s="356">
        <f t="shared" ref="AL2:AL65" si="0">DATEVALUE(TEXT(I2, "yyyy/mm/dd"))</f>
        <v>45657</v>
      </c>
      <c r="AM2" s="27" t="str">
        <f t="shared" ref="AM2" si="1">IF(ISNUMBER(SEARCH("STAR", AC2)), "STAR", "")</f>
        <v/>
      </c>
    </row>
    <row r="3" spans="1:39" s="27" customFormat="1" ht="21.6" customHeight="1">
      <c r="A3" s="31">
        <v>2</v>
      </c>
      <c r="B3" s="31" t="s">
        <v>5039</v>
      </c>
      <c r="C3" s="31">
        <v>2024123631</v>
      </c>
      <c r="D3" s="31" t="s">
        <v>5266</v>
      </c>
      <c r="E3" s="31" t="s">
        <v>5041</v>
      </c>
      <c r="F3" s="31" t="s">
        <v>18</v>
      </c>
      <c r="G3" s="31" t="s">
        <v>1495</v>
      </c>
      <c r="H3" s="31" t="s">
        <v>1750</v>
      </c>
      <c r="I3" s="31" t="s">
        <v>5267</v>
      </c>
      <c r="J3" s="31" t="s">
        <v>5259</v>
      </c>
      <c r="K3" s="31" t="s">
        <v>5045</v>
      </c>
      <c r="L3" s="31" t="s">
        <v>5268</v>
      </c>
      <c r="M3" s="32" t="s">
        <v>5269</v>
      </c>
      <c r="N3" s="31">
        <v>5801</v>
      </c>
      <c r="O3" s="32" t="s">
        <v>5270</v>
      </c>
      <c r="P3" s="33" t="s">
        <v>5271</v>
      </c>
      <c r="Q3" s="31" t="s">
        <v>5261</v>
      </c>
      <c r="R3" s="31" t="s">
        <v>52</v>
      </c>
      <c r="S3" s="31" t="s">
        <v>4114</v>
      </c>
      <c r="T3" s="31">
        <v>1</v>
      </c>
      <c r="U3" s="31" t="s">
        <v>1722</v>
      </c>
      <c r="V3" s="31" t="s">
        <v>5272</v>
      </c>
      <c r="W3" s="31" t="s">
        <v>5273</v>
      </c>
      <c r="X3" s="218">
        <v>45659.5</v>
      </c>
      <c r="Y3" s="31" t="s">
        <v>5274</v>
      </c>
      <c r="Z3" s="31">
        <v>0.3</v>
      </c>
      <c r="AA3" s="31"/>
      <c r="AB3" s="31" t="s">
        <v>1723</v>
      </c>
      <c r="AC3" s="33" t="s">
        <v>5275</v>
      </c>
      <c r="AD3" s="31"/>
      <c r="AE3" s="31"/>
      <c r="AF3" s="31"/>
      <c r="AG3" s="31"/>
      <c r="AH3" s="31"/>
      <c r="AI3" s="31"/>
      <c r="AJ3" s="31"/>
      <c r="AK3" s="31" t="s">
        <v>1724</v>
      </c>
      <c r="AL3" s="356">
        <f t="shared" si="0"/>
        <v>45657</v>
      </c>
      <c r="AM3" s="27" t="str">
        <f t="shared" ref="AM3" si="2">IF(ISNUMBER(SEARCH("STAR", AC3)), "STAR", "")</f>
        <v/>
      </c>
    </row>
    <row r="4" spans="1:39" s="27" customFormat="1" ht="21.6" customHeight="1">
      <c r="A4" s="28">
        <v>3</v>
      </c>
      <c r="B4" s="28" t="s">
        <v>5039</v>
      </c>
      <c r="C4" s="28">
        <v>2025010034</v>
      </c>
      <c r="D4" s="28" t="s">
        <v>5276</v>
      </c>
      <c r="E4" s="28" t="s">
        <v>5041</v>
      </c>
      <c r="F4" s="28">
        <v>3362</v>
      </c>
      <c r="G4" s="28" t="s">
        <v>180</v>
      </c>
      <c r="H4" s="28" t="s">
        <v>1750</v>
      </c>
      <c r="I4" s="28" t="s">
        <v>5277</v>
      </c>
      <c r="J4" s="28" t="s">
        <v>5072</v>
      </c>
      <c r="K4" s="28" t="s">
        <v>5045</v>
      </c>
      <c r="L4" s="28" t="s">
        <v>5278</v>
      </c>
      <c r="M4" s="29" t="s">
        <v>5279</v>
      </c>
      <c r="N4" s="28" t="s">
        <v>663</v>
      </c>
      <c r="O4" s="29" t="s">
        <v>5280</v>
      </c>
      <c r="P4" s="30" t="s">
        <v>5281</v>
      </c>
      <c r="Q4" s="28" t="s">
        <v>5282</v>
      </c>
      <c r="R4" s="28" t="s">
        <v>52</v>
      </c>
      <c r="S4" s="28" t="s">
        <v>4114</v>
      </c>
      <c r="T4" s="28">
        <v>1</v>
      </c>
      <c r="U4" s="28" t="s">
        <v>1722</v>
      </c>
      <c r="V4" s="28" t="s">
        <v>5283</v>
      </c>
      <c r="W4" s="28" t="s">
        <v>5284</v>
      </c>
      <c r="X4" s="138">
        <v>45660.434027777781</v>
      </c>
      <c r="Y4" s="28" t="s">
        <v>5285</v>
      </c>
      <c r="Z4" s="28">
        <v>0.5</v>
      </c>
      <c r="AA4" s="28"/>
      <c r="AB4" s="28" t="s">
        <v>1723</v>
      </c>
      <c r="AC4" s="30" t="s">
        <v>5286</v>
      </c>
      <c r="AD4" s="28"/>
      <c r="AE4" s="28"/>
      <c r="AF4" s="28"/>
      <c r="AG4" s="28"/>
      <c r="AH4" s="28"/>
      <c r="AI4" s="28"/>
      <c r="AJ4" s="28"/>
      <c r="AK4" s="28" t="s">
        <v>1724</v>
      </c>
      <c r="AL4" s="356">
        <f t="shared" si="0"/>
        <v>45658</v>
      </c>
      <c r="AM4" s="27" t="str">
        <f t="shared" ref="AM4:AM7" si="3">IF(ISNUMBER(SEARCH("STAR", AC4)), "STAR", "")</f>
        <v/>
      </c>
    </row>
    <row r="5" spans="1:39" s="27" customFormat="1" ht="21.6" customHeight="1">
      <c r="A5" s="31">
        <v>4</v>
      </c>
      <c r="B5" s="31" t="s">
        <v>5039</v>
      </c>
      <c r="C5" s="31">
        <v>2025010035</v>
      </c>
      <c r="D5" s="31" t="s">
        <v>5287</v>
      </c>
      <c r="E5" s="31" t="s">
        <v>5041</v>
      </c>
      <c r="F5" s="31">
        <v>3890</v>
      </c>
      <c r="G5" s="31" t="s">
        <v>253</v>
      </c>
      <c r="H5" s="31" t="s">
        <v>1750</v>
      </c>
      <c r="I5" s="31" t="s">
        <v>5288</v>
      </c>
      <c r="J5" s="31" t="s">
        <v>5072</v>
      </c>
      <c r="K5" s="31" t="s">
        <v>5045</v>
      </c>
      <c r="L5" s="31" t="s">
        <v>5074</v>
      </c>
      <c r="M5" s="32" t="s">
        <v>1726</v>
      </c>
      <c r="N5" s="31">
        <v>2302</v>
      </c>
      <c r="O5" s="32" t="s">
        <v>5289</v>
      </c>
      <c r="P5" s="33" t="s">
        <v>5290</v>
      </c>
      <c r="Q5" s="31" t="s">
        <v>5291</v>
      </c>
      <c r="R5" s="31" t="s">
        <v>52</v>
      </c>
      <c r="S5" s="31" t="s">
        <v>4114</v>
      </c>
      <c r="T5" s="31">
        <v>1</v>
      </c>
      <c r="U5" s="31" t="s">
        <v>1722</v>
      </c>
      <c r="V5" s="31" t="s">
        <v>5292</v>
      </c>
      <c r="W5" s="31" t="s">
        <v>5293</v>
      </c>
      <c r="X5" s="218">
        <v>45660.462500000001</v>
      </c>
      <c r="Y5" s="31" t="s">
        <v>5285</v>
      </c>
      <c r="Z5" s="31">
        <v>0.5</v>
      </c>
      <c r="AA5" s="31"/>
      <c r="AB5" s="31" t="s">
        <v>1723</v>
      </c>
      <c r="AC5" s="33" t="s">
        <v>5294</v>
      </c>
      <c r="AD5" s="31"/>
      <c r="AE5" s="31"/>
      <c r="AF5" s="31"/>
      <c r="AG5" s="31"/>
      <c r="AH5" s="31"/>
      <c r="AI5" s="31"/>
      <c r="AJ5" s="31"/>
      <c r="AK5" s="31" t="s">
        <v>1724</v>
      </c>
      <c r="AL5" s="356">
        <f t="shared" si="0"/>
        <v>45658</v>
      </c>
      <c r="AM5" s="27" t="str">
        <f t="shared" si="3"/>
        <v/>
      </c>
    </row>
    <row r="6" spans="1:39" s="27" customFormat="1" ht="21.6" customHeight="1">
      <c r="A6" s="28">
        <v>5</v>
      </c>
      <c r="B6" s="28" t="s">
        <v>1727</v>
      </c>
      <c r="C6" s="28">
        <v>2025010171</v>
      </c>
      <c r="D6" s="28"/>
      <c r="E6" s="28"/>
      <c r="F6" s="28">
        <v>5155</v>
      </c>
      <c r="G6" s="28" t="s">
        <v>5295</v>
      </c>
      <c r="H6" s="28" t="s">
        <v>3324</v>
      </c>
      <c r="I6" s="28"/>
      <c r="J6" s="28"/>
      <c r="K6" s="28"/>
      <c r="L6" s="28"/>
      <c r="M6" s="29"/>
      <c r="N6" s="28"/>
      <c r="O6" s="29"/>
      <c r="P6" s="30"/>
      <c r="Q6" s="28" t="s">
        <v>5296</v>
      </c>
      <c r="R6" s="28" t="s">
        <v>52</v>
      </c>
      <c r="S6" s="28" t="s">
        <v>4114</v>
      </c>
      <c r="T6" s="28">
        <v>1</v>
      </c>
      <c r="U6" s="28" t="s">
        <v>1722</v>
      </c>
      <c r="V6" s="28" t="s">
        <v>5297</v>
      </c>
      <c r="W6" s="28" t="s">
        <v>5298</v>
      </c>
      <c r="X6" s="138">
        <v>45659.458333333336</v>
      </c>
      <c r="Y6" s="28"/>
      <c r="Z6" s="28">
        <v>0.5</v>
      </c>
      <c r="AA6" s="28"/>
      <c r="AB6" s="28" t="s">
        <v>1723</v>
      </c>
      <c r="AC6" s="30" t="s">
        <v>5299</v>
      </c>
      <c r="AD6" s="28"/>
      <c r="AE6" s="28" t="s">
        <v>1724</v>
      </c>
      <c r="AF6" s="28"/>
      <c r="AG6" s="28"/>
      <c r="AH6" s="28"/>
      <c r="AI6" s="28"/>
      <c r="AJ6" s="28"/>
      <c r="AK6" s="28" t="s">
        <v>1724</v>
      </c>
      <c r="AL6" s="356" t="e">
        <f t="shared" si="0"/>
        <v>#VALUE!</v>
      </c>
      <c r="AM6" s="27" t="str">
        <f t="shared" si="3"/>
        <v/>
      </c>
    </row>
    <row r="7" spans="1:39" s="27" customFormat="1" ht="21.6" customHeight="1">
      <c r="A7" s="31">
        <v>6</v>
      </c>
      <c r="B7" s="31" t="s">
        <v>1727</v>
      </c>
      <c r="C7" s="31">
        <v>2025010397</v>
      </c>
      <c r="D7" s="31"/>
      <c r="E7" s="31"/>
      <c r="F7" s="31">
        <v>5155</v>
      </c>
      <c r="G7" s="31" t="s">
        <v>5295</v>
      </c>
      <c r="H7" s="31" t="s">
        <v>3324</v>
      </c>
      <c r="I7" s="31"/>
      <c r="J7" s="31"/>
      <c r="K7" s="31"/>
      <c r="L7" s="31"/>
      <c r="M7" s="32"/>
      <c r="N7" s="31"/>
      <c r="O7" s="32"/>
      <c r="P7" s="33"/>
      <c r="Q7" s="31" t="s">
        <v>5296</v>
      </c>
      <c r="R7" s="31" t="s">
        <v>52</v>
      </c>
      <c r="S7" s="31" t="s">
        <v>16</v>
      </c>
      <c r="T7" s="31">
        <v>1</v>
      </c>
      <c r="U7" s="31" t="s">
        <v>1722</v>
      </c>
      <c r="V7" s="31" t="s">
        <v>5300</v>
      </c>
      <c r="W7" s="31" t="s">
        <v>5301</v>
      </c>
      <c r="X7" s="218">
        <v>45659.479166666664</v>
      </c>
      <c r="Y7" s="31"/>
      <c r="Z7" s="31">
        <v>2.5</v>
      </c>
      <c r="AA7" s="31"/>
      <c r="AB7" s="31" t="s">
        <v>1723</v>
      </c>
      <c r="AC7" s="33" t="s">
        <v>5302</v>
      </c>
      <c r="AD7" s="31"/>
      <c r="AE7" s="31" t="s">
        <v>1724</v>
      </c>
      <c r="AF7" s="31"/>
      <c r="AG7" s="31"/>
      <c r="AH7" s="31"/>
      <c r="AI7" s="31"/>
      <c r="AJ7" s="31"/>
      <c r="AK7" s="31" t="s">
        <v>1724</v>
      </c>
      <c r="AL7" s="356" t="e">
        <f t="shared" si="0"/>
        <v>#VALUE!</v>
      </c>
      <c r="AM7" s="27" t="str">
        <f t="shared" si="3"/>
        <v/>
      </c>
    </row>
    <row r="8" spans="1:39" s="27" customFormat="1" ht="21.6" customHeight="1">
      <c r="A8" s="28">
        <v>7</v>
      </c>
      <c r="B8" s="28" t="s">
        <v>5039</v>
      </c>
      <c r="C8" s="28">
        <v>2025010486</v>
      </c>
      <c r="D8" s="28" t="s">
        <v>5303</v>
      </c>
      <c r="E8" s="28" t="s">
        <v>5041</v>
      </c>
      <c r="F8" s="28">
        <v>5245</v>
      </c>
      <c r="G8" s="28" t="s">
        <v>5304</v>
      </c>
      <c r="H8" s="28" t="s">
        <v>1750</v>
      </c>
      <c r="I8" s="28" t="s">
        <v>5305</v>
      </c>
      <c r="J8" s="28" t="s">
        <v>5306</v>
      </c>
      <c r="K8" s="28" t="s">
        <v>5073</v>
      </c>
      <c r="L8" s="28" t="s">
        <v>5046</v>
      </c>
      <c r="M8" s="29" t="s">
        <v>4060</v>
      </c>
      <c r="N8" s="28">
        <v>2501</v>
      </c>
      <c r="O8" s="29" t="s">
        <v>5047</v>
      </c>
      <c r="P8" s="30" t="s">
        <v>5307</v>
      </c>
      <c r="Q8" s="28" t="s">
        <v>5308</v>
      </c>
      <c r="R8" s="28" t="s">
        <v>52</v>
      </c>
      <c r="S8" s="28" t="s">
        <v>4114</v>
      </c>
      <c r="T8" s="28">
        <v>1</v>
      </c>
      <c r="U8" s="28" t="s">
        <v>1722</v>
      </c>
      <c r="V8" s="28" t="s">
        <v>5309</v>
      </c>
      <c r="W8" s="28" t="s">
        <v>5310</v>
      </c>
      <c r="X8" s="138">
        <v>45660.53402777778</v>
      </c>
      <c r="Y8" s="28" t="s">
        <v>5311</v>
      </c>
      <c r="Z8" s="28">
        <v>0.5</v>
      </c>
      <c r="AA8" s="28"/>
      <c r="AB8" s="28" t="s">
        <v>1723</v>
      </c>
      <c r="AC8" s="30" t="s">
        <v>5312</v>
      </c>
      <c r="AD8" s="28"/>
      <c r="AE8" s="28"/>
      <c r="AF8" s="28"/>
      <c r="AG8" s="28"/>
      <c r="AH8" s="28"/>
      <c r="AI8" s="28"/>
      <c r="AJ8" s="28"/>
      <c r="AK8" s="28" t="s">
        <v>1724</v>
      </c>
      <c r="AL8" s="356">
        <f t="shared" si="0"/>
        <v>45660</v>
      </c>
      <c r="AM8" s="27" t="str">
        <f t="shared" ref="AM8:AM15" si="4">IF(ISNUMBER(SEARCH("STAR", AC8)), "STAR", "")</f>
        <v/>
      </c>
    </row>
    <row r="9" spans="1:39" s="27" customFormat="1" ht="21.6" customHeight="1">
      <c r="A9" s="31">
        <v>8</v>
      </c>
      <c r="B9" s="31" t="s">
        <v>5039</v>
      </c>
      <c r="C9" s="31">
        <v>2025010506</v>
      </c>
      <c r="D9" s="31" t="s">
        <v>5313</v>
      </c>
      <c r="E9" s="31" t="s">
        <v>5041</v>
      </c>
      <c r="F9" s="31" t="s">
        <v>42</v>
      </c>
      <c r="G9" s="31" t="s">
        <v>1481</v>
      </c>
      <c r="H9" s="31" t="s">
        <v>3324</v>
      </c>
      <c r="I9" s="31" t="s">
        <v>5314</v>
      </c>
      <c r="J9" s="31" t="s">
        <v>5306</v>
      </c>
      <c r="K9" s="31" t="s">
        <v>5073</v>
      </c>
      <c r="L9" s="31" t="s">
        <v>5268</v>
      </c>
      <c r="M9" s="32" t="s">
        <v>5269</v>
      </c>
      <c r="N9" s="31">
        <v>5804</v>
      </c>
      <c r="O9" s="32" t="s">
        <v>5315</v>
      </c>
      <c r="P9" s="33" t="s">
        <v>5316</v>
      </c>
      <c r="Q9" s="31" t="s">
        <v>5117</v>
      </c>
      <c r="R9" s="31" t="s">
        <v>52</v>
      </c>
      <c r="S9" s="31" t="s">
        <v>4114</v>
      </c>
      <c r="T9" s="31">
        <v>1</v>
      </c>
      <c r="U9" s="31" t="s">
        <v>1722</v>
      </c>
      <c r="V9" s="31" t="s">
        <v>5317</v>
      </c>
      <c r="W9" s="31" t="s">
        <v>5318</v>
      </c>
      <c r="X9" s="218">
        <v>45663.438888888886</v>
      </c>
      <c r="Y9" s="31" t="s">
        <v>5319</v>
      </c>
      <c r="Z9" s="31">
        <v>0.5</v>
      </c>
      <c r="AA9" s="31"/>
      <c r="AB9" s="31" t="s">
        <v>1723</v>
      </c>
      <c r="AC9" s="33" t="s">
        <v>5320</v>
      </c>
      <c r="AD9" s="31"/>
      <c r="AE9" s="31"/>
      <c r="AF9" s="31"/>
      <c r="AG9" s="31"/>
      <c r="AH9" s="31"/>
      <c r="AI9" s="31"/>
      <c r="AJ9" s="31"/>
      <c r="AK9" s="31" t="s">
        <v>1724</v>
      </c>
      <c r="AL9" s="356">
        <f t="shared" si="0"/>
        <v>45660</v>
      </c>
      <c r="AM9" s="27" t="str">
        <f t="shared" si="4"/>
        <v/>
      </c>
    </row>
    <row r="10" spans="1:39" s="27" customFormat="1" ht="21.6" customHeight="1">
      <c r="A10" s="28">
        <v>9</v>
      </c>
      <c r="B10" s="28" t="s">
        <v>1727</v>
      </c>
      <c r="C10" s="28">
        <v>2025010526</v>
      </c>
      <c r="D10" s="28"/>
      <c r="E10" s="28"/>
      <c r="F10" s="28">
        <v>3362</v>
      </c>
      <c r="G10" s="28" t="s">
        <v>180</v>
      </c>
      <c r="H10" s="28" t="s">
        <v>1750</v>
      </c>
      <c r="I10" s="28"/>
      <c r="J10" s="28"/>
      <c r="K10" s="28"/>
      <c r="L10" s="28"/>
      <c r="M10" s="29"/>
      <c r="N10" s="28"/>
      <c r="O10" s="29"/>
      <c r="P10" s="30"/>
      <c r="Q10" s="28" t="s">
        <v>5282</v>
      </c>
      <c r="R10" s="28" t="s">
        <v>52</v>
      </c>
      <c r="S10" s="28" t="s">
        <v>4114</v>
      </c>
      <c r="T10" s="28">
        <v>1</v>
      </c>
      <c r="U10" s="28" t="s">
        <v>1722</v>
      </c>
      <c r="V10" s="28" t="s">
        <v>5321</v>
      </c>
      <c r="W10" s="28" t="s">
        <v>5322</v>
      </c>
      <c r="X10" s="138">
        <v>45660.43472222222</v>
      </c>
      <c r="Y10" s="28"/>
      <c r="Z10" s="28">
        <v>0.3</v>
      </c>
      <c r="AA10" s="28"/>
      <c r="AB10" s="28" t="s">
        <v>1723</v>
      </c>
      <c r="AC10" s="30" t="s">
        <v>4124</v>
      </c>
      <c r="AD10" s="28" t="s">
        <v>1724</v>
      </c>
      <c r="AE10" s="28"/>
      <c r="AF10" s="28"/>
      <c r="AG10" s="28"/>
      <c r="AH10" s="28"/>
      <c r="AI10" s="28"/>
      <c r="AJ10" s="28"/>
      <c r="AK10" s="28" t="s">
        <v>1724</v>
      </c>
      <c r="AL10" s="356" t="e">
        <f t="shared" si="0"/>
        <v>#VALUE!</v>
      </c>
      <c r="AM10" s="27" t="str">
        <f t="shared" si="4"/>
        <v/>
      </c>
    </row>
    <row r="11" spans="1:39" s="27" customFormat="1" ht="21.6" customHeight="1">
      <c r="A11" s="31">
        <v>10</v>
      </c>
      <c r="B11" s="31" t="s">
        <v>5039</v>
      </c>
      <c r="C11" s="31">
        <v>2025010532</v>
      </c>
      <c r="D11" s="31" t="s">
        <v>5323</v>
      </c>
      <c r="E11" s="31" t="s">
        <v>5041</v>
      </c>
      <c r="F11" s="31">
        <v>4191</v>
      </c>
      <c r="G11" s="31" t="s">
        <v>325</v>
      </c>
      <c r="H11" s="31" t="s">
        <v>1750</v>
      </c>
      <c r="I11" s="31" t="s">
        <v>5324</v>
      </c>
      <c r="J11" s="31" t="s">
        <v>5306</v>
      </c>
      <c r="K11" s="31" t="s">
        <v>5073</v>
      </c>
      <c r="L11" s="31" t="s">
        <v>5325</v>
      </c>
      <c r="M11" s="32" t="s">
        <v>5326</v>
      </c>
      <c r="N11" s="31" t="s">
        <v>5327</v>
      </c>
      <c r="O11" s="32" t="s">
        <v>5328</v>
      </c>
      <c r="P11" s="33" t="s">
        <v>5329</v>
      </c>
      <c r="Q11" s="31" t="s">
        <v>5330</v>
      </c>
      <c r="R11" s="31" t="s">
        <v>52</v>
      </c>
      <c r="S11" s="31" t="s">
        <v>4114</v>
      </c>
      <c r="T11" s="31">
        <v>1</v>
      </c>
      <c r="U11" s="31" t="s">
        <v>1722</v>
      </c>
      <c r="V11" s="31" t="s">
        <v>5331</v>
      </c>
      <c r="W11" s="31" t="s">
        <v>5332</v>
      </c>
      <c r="X11" s="218">
        <v>45660.506249999999</v>
      </c>
      <c r="Y11" s="31" t="s">
        <v>5333</v>
      </c>
      <c r="Z11" s="31">
        <v>0.5</v>
      </c>
      <c r="AA11" s="31"/>
      <c r="AB11" s="31" t="s">
        <v>1723</v>
      </c>
      <c r="AC11" s="33" t="s">
        <v>5334</v>
      </c>
      <c r="AD11" s="31"/>
      <c r="AE11" s="31"/>
      <c r="AF11" s="31"/>
      <c r="AG11" s="31"/>
      <c r="AH11" s="31"/>
      <c r="AI11" s="31"/>
      <c r="AJ11" s="31"/>
      <c r="AK11" s="31" t="s">
        <v>1724</v>
      </c>
      <c r="AL11" s="356">
        <f t="shared" si="0"/>
        <v>45660</v>
      </c>
      <c r="AM11" s="27" t="str">
        <f t="shared" si="4"/>
        <v/>
      </c>
    </row>
    <row r="12" spans="1:39" s="27" customFormat="1" ht="21.6" customHeight="1">
      <c r="A12" s="28">
        <v>11</v>
      </c>
      <c r="B12" s="28" t="s">
        <v>1727</v>
      </c>
      <c r="C12" s="28">
        <v>2025010539</v>
      </c>
      <c r="D12" s="28"/>
      <c r="E12" s="28"/>
      <c r="F12" s="28">
        <v>3890</v>
      </c>
      <c r="G12" s="28" t="s">
        <v>253</v>
      </c>
      <c r="H12" s="28" t="s">
        <v>1750</v>
      </c>
      <c r="I12" s="28"/>
      <c r="J12" s="28"/>
      <c r="K12" s="28"/>
      <c r="L12" s="28"/>
      <c r="M12" s="29"/>
      <c r="N12" s="28"/>
      <c r="O12" s="29"/>
      <c r="P12" s="30"/>
      <c r="Q12" s="28" t="s">
        <v>5291</v>
      </c>
      <c r="R12" s="28" t="s">
        <v>52</v>
      </c>
      <c r="S12" s="28" t="s">
        <v>4114</v>
      </c>
      <c r="T12" s="28">
        <v>1</v>
      </c>
      <c r="U12" s="28" t="s">
        <v>1722</v>
      </c>
      <c r="V12" s="28" t="s">
        <v>5335</v>
      </c>
      <c r="W12" s="28" t="s">
        <v>5336</v>
      </c>
      <c r="X12" s="138">
        <v>45660.463888888888</v>
      </c>
      <c r="Y12" s="28"/>
      <c r="Z12" s="28">
        <v>0.3</v>
      </c>
      <c r="AA12" s="28"/>
      <c r="AB12" s="28" t="s">
        <v>1723</v>
      </c>
      <c r="AC12" s="30" t="s">
        <v>4124</v>
      </c>
      <c r="AD12" s="28" t="s">
        <v>1724</v>
      </c>
      <c r="AE12" s="28"/>
      <c r="AF12" s="28"/>
      <c r="AG12" s="28"/>
      <c r="AH12" s="28"/>
      <c r="AI12" s="28"/>
      <c r="AJ12" s="28"/>
      <c r="AK12" s="28" t="s">
        <v>1724</v>
      </c>
      <c r="AL12" s="356" t="e">
        <f t="shared" si="0"/>
        <v>#VALUE!</v>
      </c>
      <c r="AM12" s="27" t="str">
        <f t="shared" si="4"/>
        <v/>
      </c>
    </row>
    <row r="13" spans="1:39" s="27" customFormat="1" ht="21.6" customHeight="1">
      <c r="A13" s="31">
        <v>12</v>
      </c>
      <c r="B13" s="31" t="s">
        <v>5039</v>
      </c>
      <c r="C13" s="31">
        <v>2025010541</v>
      </c>
      <c r="D13" s="31" t="s">
        <v>5337</v>
      </c>
      <c r="E13" s="31" t="s">
        <v>5041</v>
      </c>
      <c r="F13" s="31">
        <v>4680</v>
      </c>
      <c r="G13" s="31" t="s">
        <v>480</v>
      </c>
      <c r="H13" s="31" t="s">
        <v>1725</v>
      </c>
      <c r="I13" s="31" t="s">
        <v>5338</v>
      </c>
      <c r="J13" s="31" t="s">
        <v>5306</v>
      </c>
      <c r="K13" s="31" t="s">
        <v>5073</v>
      </c>
      <c r="L13" s="31" t="s">
        <v>5234</v>
      </c>
      <c r="M13" s="32" t="s">
        <v>5235</v>
      </c>
      <c r="N13" s="31" t="s">
        <v>5236</v>
      </c>
      <c r="O13" s="32" t="s">
        <v>5237</v>
      </c>
      <c r="P13" s="33" t="s">
        <v>5339</v>
      </c>
      <c r="Q13" s="31" t="s">
        <v>5340</v>
      </c>
      <c r="R13" s="31" t="s">
        <v>52</v>
      </c>
      <c r="S13" s="31" t="s">
        <v>1157</v>
      </c>
      <c r="T13" s="31">
        <v>1</v>
      </c>
      <c r="U13" s="31" t="s">
        <v>1722</v>
      </c>
      <c r="V13" s="31" t="s">
        <v>5341</v>
      </c>
      <c r="W13" s="31" t="s">
        <v>5342</v>
      </c>
      <c r="X13" s="218">
        <v>45663.569444444445</v>
      </c>
      <c r="Y13" s="31" t="s">
        <v>5343</v>
      </c>
      <c r="Z13" s="31">
        <v>0.5</v>
      </c>
      <c r="AA13" s="31"/>
      <c r="AB13" s="31" t="s">
        <v>1723</v>
      </c>
      <c r="AC13" s="33" t="s">
        <v>5344</v>
      </c>
      <c r="AD13" s="31"/>
      <c r="AE13" s="31"/>
      <c r="AF13" s="31"/>
      <c r="AG13" s="31"/>
      <c r="AH13" s="31"/>
      <c r="AI13" s="31"/>
      <c r="AJ13" s="31"/>
      <c r="AK13" s="31" t="s">
        <v>1724</v>
      </c>
      <c r="AL13" s="356">
        <f t="shared" si="0"/>
        <v>45660</v>
      </c>
      <c r="AM13" s="27" t="str">
        <f t="shared" si="4"/>
        <v/>
      </c>
    </row>
    <row r="14" spans="1:39" s="27" customFormat="1" ht="21.6" customHeight="1">
      <c r="A14" s="28">
        <v>13</v>
      </c>
      <c r="B14" s="28" t="s">
        <v>5039</v>
      </c>
      <c r="C14" s="28">
        <v>2025010542</v>
      </c>
      <c r="D14" s="28" t="s">
        <v>5345</v>
      </c>
      <c r="E14" s="28" t="s">
        <v>5041</v>
      </c>
      <c r="F14" s="28">
        <v>4680</v>
      </c>
      <c r="G14" s="28" t="s">
        <v>480</v>
      </c>
      <c r="H14" s="28" t="s">
        <v>1725</v>
      </c>
      <c r="I14" s="28" t="s">
        <v>5346</v>
      </c>
      <c r="J14" s="28" t="s">
        <v>5306</v>
      </c>
      <c r="K14" s="28" t="s">
        <v>5073</v>
      </c>
      <c r="L14" s="28" t="s">
        <v>5234</v>
      </c>
      <c r="M14" s="29" t="s">
        <v>5235</v>
      </c>
      <c r="N14" s="28" t="s">
        <v>5236</v>
      </c>
      <c r="O14" s="29" t="s">
        <v>5237</v>
      </c>
      <c r="P14" s="30" t="s">
        <v>5347</v>
      </c>
      <c r="Q14" s="28" t="s">
        <v>5340</v>
      </c>
      <c r="R14" s="28" t="s">
        <v>52</v>
      </c>
      <c r="S14" s="28" t="s">
        <v>1157</v>
      </c>
      <c r="T14" s="28">
        <v>1</v>
      </c>
      <c r="U14" s="28" t="s">
        <v>1722</v>
      </c>
      <c r="V14" s="28" t="s">
        <v>5348</v>
      </c>
      <c r="W14" s="28" t="s">
        <v>5342</v>
      </c>
      <c r="X14" s="138">
        <v>45663.569444444445</v>
      </c>
      <c r="Y14" s="28" t="s">
        <v>5349</v>
      </c>
      <c r="Z14" s="28">
        <v>0.5</v>
      </c>
      <c r="AA14" s="28"/>
      <c r="AB14" s="28" t="s">
        <v>1723</v>
      </c>
      <c r="AC14" s="30" t="s">
        <v>5350</v>
      </c>
      <c r="AD14" s="28"/>
      <c r="AE14" s="28"/>
      <c r="AF14" s="28"/>
      <c r="AG14" s="28"/>
      <c r="AH14" s="28"/>
      <c r="AI14" s="28"/>
      <c r="AJ14" s="28"/>
      <c r="AK14" s="28" t="s">
        <v>1724</v>
      </c>
      <c r="AL14" s="356">
        <f t="shared" si="0"/>
        <v>45660</v>
      </c>
      <c r="AM14" s="27" t="str">
        <f t="shared" si="4"/>
        <v/>
      </c>
    </row>
    <row r="15" spans="1:39" s="27" customFormat="1" ht="21.6" customHeight="1">
      <c r="A15" s="31">
        <v>14</v>
      </c>
      <c r="B15" s="31" t="s">
        <v>1727</v>
      </c>
      <c r="C15" s="31">
        <v>2025010556</v>
      </c>
      <c r="D15" s="31"/>
      <c r="E15" s="31"/>
      <c r="F15" s="31">
        <v>4191</v>
      </c>
      <c r="G15" s="31" t="s">
        <v>325</v>
      </c>
      <c r="H15" s="31" t="s">
        <v>1750</v>
      </c>
      <c r="I15" s="31"/>
      <c r="J15" s="31"/>
      <c r="K15" s="31"/>
      <c r="L15" s="31"/>
      <c r="M15" s="32"/>
      <c r="N15" s="31"/>
      <c r="O15" s="32"/>
      <c r="P15" s="33"/>
      <c r="Q15" s="31" t="s">
        <v>5330</v>
      </c>
      <c r="R15" s="31" t="s">
        <v>52</v>
      </c>
      <c r="S15" s="31" t="s">
        <v>4114</v>
      </c>
      <c r="T15" s="31">
        <v>1</v>
      </c>
      <c r="U15" s="31" t="s">
        <v>1722</v>
      </c>
      <c r="V15" s="31" t="s">
        <v>5351</v>
      </c>
      <c r="W15" s="31" t="s">
        <v>5352</v>
      </c>
      <c r="X15" s="218">
        <v>45660.51666666667</v>
      </c>
      <c r="Y15" s="31"/>
      <c r="Z15" s="31">
        <v>0.4</v>
      </c>
      <c r="AA15" s="31"/>
      <c r="AB15" s="31" t="s">
        <v>1723</v>
      </c>
      <c r="AC15" s="33" t="s">
        <v>4124</v>
      </c>
      <c r="AD15" s="31" t="s">
        <v>1724</v>
      </c>
      <c r="AE15" s="31"/>
      <c r="AF15" s="31"/>
      <c r="AG15" s="31"/>
      <c r="AH15" s="31"/>
      <c r="AI15" s="31"/>
      <c r="AJ15" s="31"/>
      <c r="AK15" s="31" t="s">
        <v>1724</v>
      </c>
      <c r="AL15" s="356" t="e">
        <f t="shared" si="0"/>
        <v>#VALUE!</v>
      </c>
      <c r="AM15" s="27" t="str">
        <f t="shared" si="4"/>
        <v/>
      </c>
    </row>
    <row r="16" spans="1:39" s="27" customFormat="1" ht="21.6" customHeight="1">
      <c r="A16" s="28">
        <v>15</v>
      </c>
      <c r="B16" s="28" t="s">
        <v>1727</v>
      </c>
      <c r="C16" s="28">
        <v>2025010561</v>
      </c>
      <c r="D16" s="28"/>
      <c r="E16" s="28"/>
      <c r="F16" s="28">
        <v>5245</v>
      </c>
      <c r="G16" s="28" t="s">
        <v>5304</v>
      </c>
      <c r="H16" s="28" t="s">
        <v>1750</v>
      </c>
      <c r="I16" s="28"/>
      <c r="J16" s="28"/>
      <c r="K16" s="28"/>
      <c r="L16" s="28"/>
      <c r="M16" s="29"/>
      <c r="N16" s="28"/>
      <c r="O16" s="29"/>
      <c r="P16" s="30"/>
      <c r="Q16" s="28" t="s">
        <v>5308</v>
      </c>
      <c r="R16" s="28" t="s">
        <v>52</v>
      </c>
      <c r="S16" s="28" t="s">
        <v>4114</v>
      </c>
      <c r="T16" s="28">
        <v>1</v>
      </c>
      <c r="U16" s="28" t="s">
        <v>1722</v>
      </c>
      <c r="V16" s="28" t="s">
        <v>5353</v>
      </c>
      <c r="W16" s="28" t="s">
        <v>5354</v>
      </c>
      <c r="X16" s="138">
        <v>45660.541666666664</v>
      </c>
      <c r="Y16" s="28"/>
      <c r="Z16" s="28">
        <v>0.5</v>
      </c>
      <c r="AA16" s="28"/>
      <c r="AB16" s="28" t="s">
        <v>1723</v>
      </c>
      <c r="AC16" s="30" t="s">
        <v>4124</v>
      </c>
      <c r="AD16" s="28" t="s">
        <v>1724</v>
      </c>
      <c r="AE16" s="28"/>
      <c r="AF16" s="28"/>
      <c r="AG16" s="28"/>
      <c r="AH16" s="28"/>
      <c r="AI16" s="28"/>
      <c r="AJ16" s="28"/>
      <c r="AK16" s="28" t="s">
        <v>1724</v>
      </c>
      <c r="AL16" s="356" t="e">
        <f t="shared" si="0"/>
        <v>#VALUE!</v>
      </c>
      <c r="AM16" s="27" t="str">
        <f t="shared" ref="AM16:AM18" si="5">IF(ISNUMBER(SEARCH("STAR", AC16)), "STAR", "")</f>
        <v/>
      </c>
    </row>
    <row r="17" spans="1:39" s="27" customFormat="1" ht="21.6" customHeight="1">
      <c r="A17" s="31">
        <v>16</v>
      </c>
      <c r="B17" s="31" t="s">
        <v>1727</v>
      </c>
      <c r="C17" s="31">
        <v>2025010589</v>
      </c>
      <c r="D17" s="31"/>
      <c r="E17" s="31"/>
      <c r="F17" s="31">
        <v>2259</v>
      </c>
      <c r="G17" s="31" t="s">
        <v>1458</v>
      </c>
      <c r="H17" s="31" t="s">
        <v>1750</v>
      </c>
      <c r="I17" s="31"/>
      <c r="J17" s="31"/>
      <c r="K17" s="31"/>
      <c r="L17" s="31"/>
      <c r="M17" s="32"/>
      <c r="N17" s="31"/>
      <c r="O17" s="32"/>
      <c r="P17" s="33"/>
      <c r="Q17" s="31" t="s">
        <v>5138</v>
      </c>
      <c r="R17" s="31" t="s">
        <v>52</v>
      </c>
      <c r="S17" s="31" t="s">
        <v>4114</v>
      </c>
      <c r="T17" s="31">
        <v>1</v>
      </c>
      <c r="U17" s="31" t="s">
        <v>1722</v>
      </c>
      <c r="V17" s="31" t="s">
        <v>5355</v>
      </c>
      <c r="W17" s="31" t="s">
        <v>5356</v>
      </c>
      <c r="X17" s="218">
        <v>45660.622916666667</v>
      </c>
      <c r="Y17" s="31"/>
      <c r="Z17" s="31">
        <v>0.5</v>
      </c>
      <c r="AA17" s="31"/>
      <c r="AB17" s="31" t="s">
        <v>1723</v>
      </c>
      <c r="AC17" s="33" t="s">
        <v>4124</v>
      </c>
      <c r="AD17" s="31" t="s">
        <v>1724</v>
      </c>
      <c r="AE17" s="31"/>
      <c r="AF17" s="31"/>
      <c r="AG17" s="31"/>
      <c r="AH17" s="31"/>
      <c r="AI17" s="31"/>
      <c r="AJ17" s="31"/>
      <c r="AK17" s="31" t="s">
        <v>1724</v>
      </c>
      <c r="AL17" s="356" t="e">
        <f t="shared" si="0"/>
        <v>#VALUE!</v>
      </c>
      <c r="AM17" s="27" t="str">
        <f t="shared" si="5"/>
        <v/>
      </c>
    </row>
    <row r="18" spans="1:39" s="27" customFormat="1" ht="21.6" customHeight="1">
      <c r="A18" s="28">
        <v>17</v>
      </c>
      <c r="B18" s="28" t="s">
        <v>1727</v>
      </c>
      <c r="C18" s="28">
        <v>2025010602</v>
      </c>
      <c r="D18" s="28"/>
      <c r="E18" s="28"/>
      <c r="F18" s="28">
        <v>2837</v>
      </c>
      <c r="G18" s="28" t="s">
        <v>135</v>
      </c>
      <c r="H18" s="28" t="s">
        <v>1750</v>
      </c>
      <c r="I18" s="28"/>
      <c r="J18" s="28"/>
      <c r="K18" s="28"/>
      <c r="L18" s="28"/>
      <c r="M18" s="29"/>
      <c r="N18" s="28"/>
      <c r="O18" s="29"/>
      <c r="P18" s="30"/>
      <c r="Q18" s="28" t="s">
        <v>5141</v>
      </c>
      <c r="R18" s="28" t="s">
        <v>52</v>
      </c>
      <c r="S18" s="28" t="s">
        <v>4114</v>
      </c>
      <c r="T18" s="28">
        <v>1</v>
      </c>
      <c r="U18" s="28" t="s">
        <v>1722</v>
      </c>
      <c r="V18" s="28" t="s">
        <v>5357</v>
      </c>
      <c r="W18" s="28" t="s">
        <v>5358</v>
      </c>
      <c r="X18" s="138">
        <v>45660.659722222219</v>
      </c>
      <c r="Y18" s="28"/>
      <c r="Z18" s="28">
        <v>0.5</v>
      </c>
      <c r="AA18" s="28"/>
      <c r="AB18" s="28" t="s">
        <v>1723</v>
      </c>
      <c r="AC18" s="30" t="s">
        <v>4124</v>
      </c>
      <c r="AD18" s="28" t="s">
        <v>1724</v>
      </c>
      <c r="AE18" s="28"/>
      <c r="AF18" s="28"/>
      <c r="AG18" s="28"/>
      <c r="AH18" s="28"/>
      <c r="AI18" s="28"/>
      <c r="AJ18" s="28"/>
      <c r="AK18" s="28" t="s">
        <v>1724</v>
      </c>
      <c r="AL18" s="356" t="e">
        <f t="shared" si="0"/>
        <v>#VALUE!</v>
      </c>
      <c r="AM18" s="27" t="str">
        <f t="shared" si="5"/>
        <v/>
      </c>
    </row>
    <row r="19" spans="1:39" s="27" customFormat="1" ht="21.6" customHeight="1">
      <c r="A19" s="31">
        <v>18</v>
      </c>
      <c r="B19" s="31" t="s">
        <v>5039</v>
      </c>
      <c r="C19" s="31">
        <v>2025010665</v>
      </c>
      <c r="D19" s="31" t="s">
        <v>5359</v>
      </c>
      <c r="E19" s="31" t="s">
        <v>5041</v>
      </c>
      <c r="F19" s="31">
        <v>4036</v>
      </c>
      <c r="G19" s="31" t="s">
        <v>1529</v>
      </c>
      <c r="H19" s="31" t="s">
        <v>1728</v>
      </c>
      <c r="I19" s="31" t="s">
        <v>5360</v>
      </c>
      <c r="J19" s="31" t="s">
        <v>5233</v>
      </c>
      <c r="K19" s="31" t="s">
        <v>5045</v>
      </c>
      <c r="L19" s="31" t="s">
        <v>5074</v>
      </c>
      <c r="M19" s="32" t="s">
        <v>1726</v>
      </c>
      <c r="N19" s="31">
        <v>2304</v>
      </c>
      <c r="O19" s="32" t="s">
        <v>5103</v>
      </c>
      <c r="P19" s="33" t="s">
        <v>5361</v>
      </c>
      <c r="Q19" s="31" t="s">
        <v>5362</v>
      </c>
      <c r="R19" s="31" t="s">
        <v>52</v>
      </c>
      <c r="S19" s="31" t="s">
        <v>4114</v>
      </c>
      <c r="T19" s="31">
        <v>1</v>
      </c>
      <c r="U19" s="31" t="s">
        <v>1722</v>
      </c>
      <c r="V19" s="31" t="s">
        <v>5363</v>
      </c>
      <c r="W19" s="31" t="s">
        <v>5364</v>
      </c>
      <c r="X19" s="218">
        <v>45663.601388888892</v>
      </c>
      <c r="Y19" s="31" t="s">
        <v>5365</v>
      </c>
      <c r="Z19" s="31">
        <v>0.5</v>
      </c>
      <c r="AA19" s="31"/>
      <c r="AB19" s="31" t="s">
        <v>1723</v>
      </c>
      <c r="AC19" s="33" t="s">
        <v>5366</v>
      </c>
      <c r="AD19" s="31"/>
      <c r="AE19" s="31"/>
      <c r="AF19" s="31"/>
      <c r="AG19" s="31"/>
      <c r="AH19" s="31"/>
      <c r="AI19" s="31"/>
      <c r="AJ19" s="31"/>
      <c r="AK19" s="31" t="s">
        <v>1724</v>
      </c>
      <c r="AL19" s="356">
        <f t="shared" si="0"/>
        <v>45662</v>
      </c>
      <c r="AM19" s="27" t="str">
        <f t="shared" ref="AM19:AM35" si="6">IF(ISNUMBER(SEARCH("STAR", AC19)), "STAR", "")</f>
        <v/>
      </c>
    </row>
    <row r="20" spans="1:39" s="27" customFormat="1" ht="21.6" customHeight="1">
      <c r="A20" s="28">
        <v>19</v>
      </c>
      <c r="B20" s="28" t="s">
        <v>5039</v>
      </c>
      <c r="C20" s="28">
        <v>2025010666</v>
      </c>
      <c r="D20" s="28" t="s">
        <v>5367</v>
      </c>
      <c r="E20" s="28" t="s">
        <v>5041</v>
      </c>
      <c r="F20" s="28">
        <v>4036</v>
      </c>
      <c r="G20" s="28" t="s">
        <v>1529</v>
      </c>
      <c r="H20" s="28" t="s">
        <v>1728</v>
      </c>
      <c r="I20" s="28" t="s">
        <v>5368</v>
      </c>
      <c r="J20" s="28" t="s">
        <v>5233</v>
      </c>
      <c r="K20" s="28" t="s">
        <v>5045</v>
      </c>
      <c r="L20" s="28" t="s">
        <v>5074</v>
      </c>
      <c r="M20" s="29" t="s">
        <v>1726</v>
      </c>
      <c r="N20" s="28">
        <v>2304</v>
      </c>
      <c r="O20" s="29" t="s">
        <v>5103</v>
      </c>
      <c r="P20" s="30" t="s">
        <v>5369</v>
      </c>
      <c r="Q20" s="28" t="s">
        <v>5362</v>
      </c>
      <c r="R20" s="28" t="s">
        <v>52</v>
      </c>
      <c r="S20" s="28" t="s">
        <v>4114</v>
      </c>
      <c r="T20" s="28">
        <v>1</v>
      </c>
      <c r="U20" s="28" t="s">
        <v>1722</v>
      </c>
      <c r="V20" s="28" t="s">
        <v>5370</v>
      </c>
      <c r="W20" s="28" t="s">
        <v>5371</v>
      </c>
      <c r="X20" s="138">
        <v>45663.6</v>
      </c>
      <c r="Y20" s="28" t="s">
        <v>5365</v>
      </c>
      <c r="Z20" s="28">
        <v>0.5</v>
      </c>
      <c r="AA20" s="28"/>
      <c r="AB20" s="28" t="s">
        <v>1723</v>
      </c>
      <c r="AC20" s="30" t="s">
        <v>5372</v>
      </c>
      <c r="AD20" s="28"/>
      <c r="AE20" s="28"/>
      <c r="AF20" s="28"/>
      <c r="AG20" s="28"/>
      <c r="AH20" s="28"/>
      <c r="AI20" s="28"/>
      <c r="AJ20" s="28"/>
      <c r="AK20" s="28" t="s">
        <v>1724</v>
      </c>
      <c r="AL20" s="356">
        <f t="shared" si="0"/>
        <v>45662</v>
      </c>
      <c r="AM20" s="27" t="str">
        <f t="shared" si="6"/>
        <v/>
      </c>
    </row>
    <row r="21" spans="1:39" s="27" customFormat="1" ht="21.6" customHeight="1">
      <c r="A21" s="31">
        <v>20</v>
      </c>
      <c r="B21" s="31" t="s">
        <v>5039</v>
      </c>
      <c r="C21" s="31">
        <v>2025010730</v>
      </c>
      <c r="D21" s="31" t="s">
        <v>5373</v>
      </c>
      <c r="E21" s="31" t="s">
        <v>5041</v>
      </c>
      <c r="F21" s="31" t="s">
        <v>44</v>
      </c>
      <c r="G21" s="31" t="s">
        <v>640</v>
      </c>
      <c r="H21" s="31" t="s">
        <v>1751</v>
      </c>
      <c r="I21" s="31" t="s">
        <v>5374</v>
      </c>
      <c r="J21" s="31" t="s">
        <v>5044</v>
      </c>
      <c r="K21" s="31" t="s">
        <v>5073</v>
      </c>
      <c r="L21" s="31" t="s">
        <v>5375</v>
      </c>
      <c r="M21" s="32" t="s">
        <v>5376</v>
      </c>
      <c r="N21" s="31">
        <v>2701</v>
      </c>
      <c r="O21" s="32" t="s">
        <v>5377</v>
      </c>
      <c r="P21" s="33" t="s">
        <v>5378</v>
      </c>
      <c r="Q21" s="31" t="s">
        <v>5379</v>
      </c>
      <c r="R21" s="31" t="s">
        <v>52</v>
      </c>
      <c r="S21" s="31" t="s">
        <v>16</v>
      </c>
      <c r="T21" s="31">
        <v>1</v>
      </c>
      <c r="U21" s="31" t="s">
        <v>1722</v>
      </c>
      <c r="V21" s="31" t="s">
        <v>5380</v>
      </c>
      <c r="W21" s="31" t="s">
        <v>5381</v>
      </c>
      <c r="X21" s="218">
        <v>45663.538194444445</v>
      </c>
      <c r="Y21" s="31" t="s">
        <v>5383</v>
      </c>
      <c r="Z21" s="31">
        <v>1.4</v>
      </c>
      <c r="AA21" s="31"/>
      <c r="AB21" s="31" t="s">
        <v>1723</v>
      </c>
      <c r="AC21" s="33" t="s">
        <v>5384</v>
      </c>
      <c r="AD21" s="31"/>
      <c r="AE21" s="31"/>
      <c r="AF21" s="31"/>
      <c r="AG21" s="31"/>
      <c r="AH21" s="31"/>
      <c r="AI21" s="31"/>
      <c r="AJ21" s="31"/>
      <c r="AK21" s="31" t="s">
        <v>1724</v>
      </c>
      <c r="AL21" s="356">
        <f t="shared" si="0"/>
        <v>45663</v>
      </c>
      <c r="AM21" s="27" t="str">
        <f t="shared" si="6"/>
        <v/>
      </c>
    </row>
    <row r="22" spans="1:39" s="27" customFormat="1" ht="21.6" customHeight="1">
      <c r="A22" s="28">
        <v>21</v>
      </c>
      <c r="B22" s="28" t="s">
        <v>1727</v>
      </c>
      <c r="C22" s="28">
        <v>2025010740</v>
      </c>
      <c r="D22" s="28"/>
      <c r="E22" s="28"/>
      <c r="F22" s="28" t="s">
        <v>42</v>
      </c>
      <c r="G22" s="28" t="s">
        <v>1481</v>
      </c>
      <c r="H22" s="28" t="s">
        <v>3324</v>
      </c>
      <c r="I22" s="28"/>
      <c r="J22" s="28"/>
      <c r="K22" s="28"/>
      <c r="L22" s="28"/>
      <c r="M22" s="29"/>
      <c r="N22" s="28"/>
      <c r="O22" s="29"/>
      <c r="P22" s="30"/>
      <c r="Q22" s="28" t="s">
        <v>5117</v>
      </c>
      <c r="R22" s="28" t="s">
        <v>52</v>
      </c>
      <c r="S22" s="28" t="s">
        <v>4114</v>
      </c>
      <c r="T22" s="28">
        <v>1</v>
      </c>
      <c r="U22" s="28" t="s">
        <v>1722</v>
      </c>
      <c r="V22" s="28" t="s">
        <v>5385</v>
      </c>
      <c r="W22" s="28" t="s">
        <v>5386</v>
      </c>
      <c r="X22" s="138">
        <v>45663.465277777781</v>
      </c>
      <c r="Y22" s="28"/>
      <c r="Z22" s="28">
        <v>0.7</v>
      </c>
      <c r="AA22" s="28"/>
      <c r="AB22" s="28" t="s">
        <v>1723</v>
      </c>
      <c r="AC22" s="30" t="s">
        <v>4124</v>
      </c>
      <c r="AD22" s="28" t="s">
        <v>1724</v>
      </c>
      <c r="AE22" s="28"/>
      <c r="AF22" s="28"/>
      <c r="AG22" s="28"/>
      <c r="AH22" s="28"/>
      <c r="AI22" s="28"/>
      <c r="AJ22" s="28"/>
      <c r="AK22" s="28" t="s">
        <v>1724</v>
      </c>
      <c r="AL22" s="356" t="e">
        <f t="shared" si="0"/>
        <v>#VALUE!</v>
      </c>
      <c r="AM22" s="27" t="str">
        <f t="shared" si="6"/>
        <v/>
      </c>
    </row>
    <row r="23" spans="1:39" s="27" customFormat="1" ht="21.6" customHeight="1">
      <c r="A23" s="31">
        <v>22</v>
      </c>
      <c r="B23" s="31" t="s">
        <v>1727</v>
      </c>
      <c r="C23" s="31">
        <v>2025010769</v>
      </c>
      <c r="D23" s="31"/>
      <c r="E23" s="31"/>
      <c r="F23" s="31" t="s">
        <v>44</v>
      </c>
      <c r="G23" s="31" t="s">
        <v>640</v>
      </c>
      <c r="H23" s="31" t="s">
        <v>1751</v>
      </c>
      <c r="I23" s="31"/>
      <c r="J23" s="31"/>
      <c r="K23" s="31"/>
      <c r="L23" s="31"/>
      <c r="M23" s="32"/>
      <c r="N23" s="31"/>
      <c r="O23" s="32"/>
      <c r="P23" s="33"/>
      <c r="Q23" s="31" t="s">
        <v>5379</v>
      </c>
      <c r="R23" s="31" t="s">
        <v>52</v>
      </c>
      <c r="S23" s="31" t="s">
        <v>16</v>
      </c>
      <c r="T23" s="31">
        <v>1</v>
      </c>
      <c r="U23" s="31" t="s">
        <v>1722</v>
      </c>
      <c r="V23" s="31" t="s">
        <v>5387</v>
      </c>
      <c r="W23" s="31" t="s">
        <v>5382</v>
      </c>
      <c r="X23" s="218">
        <v>45663.548611111109</v>
      </c>
      <c r="Y23" s="31"/>
      <c r="Z23" s="31">
        <v>0.3</v>
      </c>
      <c r="AA23" s="31"/>
      <c r="AB23" s="31" t="s">
        <v>1723</v>
      </c>
      <c r="AC23" s="33" t="s">
        <v>4124</v>
      </c>
      <c r="AD23" s="31" t="s">
        <v>1724</v>
      </c>
      <c r="AE23" s="31"/>
      <c r="AF23" s="31"/>
      <c r="AG23" s="31"/>
      <c r="AH23" s="31"/>
      <c r="AI23" s="31"/>
      <c r="AJ23" s="31"/>
      <c r="AK23" s="31" t="s">
        <v>1724</v>
      </c>
      <c r="AL23" s="356" t="e">
        <f t="shared" si="0"/>
        <v>#VALUE!</v>
      </c>
      <c r="AM23" s="27" t="str">
        <f t="shared" si="6"/>
        <v/>
      </c>
    </row>
    <row r="24" spans="1:39" s="27" customFormat="1" ht="21.6" customHeight="1">
      <c r="A24" s="28">
        <v>23</v>
      </c>
      <c r="B24" s="28" t="s">
        <v>5039</v>
      </c>
      <c r="C24" s="28">
        <v>2025010770</v>
      </c>
      <c r="D24" s="28" t="s">
        <v>5388</v>
      </c>
      <c r="E24" s="28" t="s">
        <v>5041</v>
      </c>
      <c r="F24" s="28">
        <v>4145</v>
      </c>
      <c r="G24" s="28" t="s">
        <v>313</v>
      </c>
      <c r="H24" s="28" t="s">
        <v>1725</v>
      </c>
      <c r="I24" s="28" t="s">
        <v>5389</v>
      </c>
      <c r="J24" s="28" t="s">
        <v>5044</v>
      </c>
      <c r="K24" s="28" t="s">
        <v>5045</v>
      </c>
      <c r="L24" s="28" t="s">
        <v>5074</v>
      </c>
      <c r="M24" s="29" t="s">
        <v>1726</v>
      </c>
      <c r="N24" s="28">
        <v>2307</v>
      </c>
      <c r="O24" s="29" t="s">
        <v>5390</v>
      </c>
      <c r="P24" s="30" t="s">
        <v>5391</v>
      </c>
      <c r="Q24" s="28" t="s">
        <v>5392</v>
      </c>
      <c r="R24" s="28" t="s">
        <v>52</v>
      </c>
      <c r="S24" s="28" t="s">
        <v>1157</v>
      </c>
      <c r="T24" s="28">
        <v>1</v>
      </c>
      <c r="U24" s="28" t="s">
        <v>1722</v>
      </c>
      <c r="V24" s="28" t="s">
        <v>5393</v>
      </c>
      <c r="W24" s="28" t="s">
        <v>5394</v>
      </c>
      <c r="X24" s="138">
        <v>45663.619444444441</v>
      </c>
      <c r="Y24" s="28" t="s">
        <v>5395</v>
      </c>
      <c r="Z24" s="28">
        <v>0.5</v>
      </c>
      <c r="AA24" s="28"/>
      <c r="AB24" s="28"/>
      <c r="AC24" s="30" t="s">
        <v>5396</v>
      </c>
      <c r="AD24" s="28"/>
      <c r="AE24" s="28"/>
      <c r="AF24" s="28"/>
      <c r="AG24" s="28"/>
      <c r="AH24" s="28"/>
      <c r="AI24" s="28"/>
      <c r="AJ24" s="28"/>
      <c r="AK24" s="28" t="s">
        <v>1724</v>
      </c>
      <c r="AL24" s="356">
        <f t="shared" si="0"/>
        <v>45663</v>
      </c>
      <c r="AM24" s="27" t="str">
        <f t="shared" si="6"/>
        <v/>
      </c>
    </row>
    <row r="25" spans="1:39" s="27" customFormat="1" ht="21.6" customHeight="1">
      <c r="A25" s="31">
        <v>24</v>
      </c>
      <c r="B25" s="31" t="s">
        <v>1727</v>
      </c>
      <c r="C25" s="31">
        <v>2025010789</v>
      </c>
      <c r="D25" s="31"/>
      <c r="E25" s="31"/>
      <c r="F25" s="31" t="s">
        <v>34</v>
      </c>
      <c r="G25" s="31" t="s">
        <v>653</v>
      </c>
      <c r="H25" s="31" t="s">
        <v>1725</v>
      </c>
      <c r="I25" s="31"/>
      <c r="J25" s="31"/>
      <c r="K25" s="31"/>
      <c r="L25" s="31"/>
      <c r="M25" s="32"/>
      <c r="N25" s="31"/>
      <c r="O25" s="32"/>
      <c r="P25" s="33"/>
      <c r="Q25" s="31" t="s">
        <v>5397</v>
      </c>
      <c r="R25" s="31" t="s">
        <v>52</v>
      </c>
      <c r="S25" s="31" t="s">
        <v>1157</v>
      </c>
      <c r="T25" s="31">
        <v>1</v>
      </c>
      <c r="U25" s="31" t="s">
        <v>1722</v>
      </c>
      <c r="V25" s="31" t="s">
        <v>5398</v>
      </c>
      <c r="W25" s="31" t="s">
        <v>5399</v>
      </c>
      <c r="X25" s="218">
        <v>45663.586805555555</v>
      </c>
      <c r="Y25" s="31"/>
      <c r="Z25" s="31">
        <v>0.3</v>
      </c>
      <c r="AA25" s="31"/>
      <c r="AB25" s="31" t="s">
        <v>1723</v>
      </c>
      <c r="AC25" s="33" t="s">
        <v>4124</v>
      </c>
      <c r="AD25" s="31" t="s">
        <v>1724</v>
      </c>
      <c r="AE25" s="31"/>
      <c r="AF25" s="31"/>
      <c r="AG25" s="31"/>
      <c r="AH25" s="31"/>
      <c r="AI25" s="31"/>
      <c r="AJ25" s="31"/>
      <c r="AK25" s="31" t="s">
        <v>1724</v>
      </c>
      <c r="AL25" s="356" t="e">
        <f t="shared" si="0"/>
        <v>#VALUE!</v>
      </c>
      <c r="AM25" s="27" t="str">
        <f t="shared" si="6"/>
        <v/>
      </c>
    </row>
    <row r="26" spans="1:39" s="27" customFormat="1" ht="21.6" customHeight="1">
      <c r="A26" s="28">
        <v>25</v>
      </c>
      <c r="B26" s="28" t="s">
        <v>1727</v>
      </c>
      <c r="C26" s="28">
        <v>2025010794</v>
      </c>
      <c r="D26" s="28"/>
      <c r="E26" s="28"/>
      <c r="F26" s="28">
        <v>4036</v>
      </c>
      <c r="G26" s="28" t="s">
        <v>1529</v>
      </c>
      <c r="H26" s="28" t="s">
        <v>1728</v>
      </c>
      <c r="I26" s="28"/>
      <c r="J26" s="28"/>
      <c r="K26" s="28"/>
      <c r="L26" s="28"/>
      <c r="M26" s="29"/>
      <c r="N26" s="28"/>
      <c r="O26" s="29"/>
      <c r="P26" s="30"/>
      <c r="Q26" s="28" t="s">
        <v>5362</v>
      </c>
      <c r="R26" s="28" t="s">
        <v>52</v>
      </c>
      <c r="S26" s="28" t="s">
        <v>4114</v>
      </c>
      <c r="T26" s="28">
        <v>1</v>
      </c>
      <c r="U26" s="28" t="s">
        <v>1722</v>
      </c>
      <c r="V26" s="28" t="s">
        <v>5400</v>
      </c>
      <c r="W26" s="28" t="s">
        <v>5401</v>
      </c>
      <c r="X26" s="138">
        <v>45663.603472222225</v>
      </c>
      <c r="Y26" s="28"/>
      <c r="Z26" s="28">
        <v>0.7</v>
      </c>
      <c r="AA26" s="28"/>
      <c r="AB26" s="28" t="s">
        <v>1723</v>
      </c>
      <c r="AC26" s="30" t="s">
        <v>4124</v>
      </c>
      <c r="AD26" s="28" t="s">
        <v>1724</v>
      </c>
      <c r="AE26" s="28"/>
      <c r="AF26" s="28"/>
      <c r="AG26" s="28"/>
      <c r="AH26" s="28"/>
      <c r="AI26" s="28"/>
      <c r="AJ26" s="28"/>
      <c r="AK26" s="28" t="s">
        <v>1724</v>
      </c>
      <c r="AL26" s="356" t="e">
        <f t="shared" si="0"/>
        <v>#VALUE!</v>
      </c>
      <c r="AM26" s="27" t="str">
        <f t="shared" si="6"/>
        <v/>
      </c>
    </row>
    <row r="27" spans="1:39" s="27" customFormat="1" ht="21.6" customHeight="1">
      <c r="A27" s="31">
        <v>26</v>
      </c>
      <c r="B27" s="31" t="s">
        <v>1727</v>
      </c>
      <c r="C27" s="31">
        <v>2025010808</v>
      </c>
      <c r="D27" s="31"/>
      <c r="E27" s="31"/>
      <c r="F27" s="31">
        <v>3052</v>
      </c>
      <c r="G27" s="31" t="s">
        <v>154</v>
      </c>
      <c r="H27" s="31" t="s">
        <v>1751</v>
      </c>
      <c r="I27" s="31"/>
      <c r="J27" s="31"/>
      <c r="K27" s="31"/>
      <c r="L27" s="31"/>
      <c r="M27" s="32"/>
      <c r="N27" s="31"/>
      <c r="O27" s="32"/>
      <c r="P27" s="33"/>
      <c r="Q27" s="31" t="s">
        <v>5402</v>
      </c>
      <c r="R27" s="31" t="s">
        <v>52</v>
      </c>
      <c r="S27" s="31" t="s">
        <v>16</v>
      </c>
      <c r="T27" s="31">
        <v>1</v>
      </c>
      <c r="U27" s="31" t="s">
        <v>1722</v>
      </c>
      <c r="V27" s="31" t="s">
        <v>5403</v>
      </c>
      <c r="W27" s="31" t="s">
        <v>5404</v>
      </c>
      <c r="X27" s="218">
        <v>45663.635416666664</v>
      </c>
      <c r="Y27" s="31"/>
      <c r="Z27" s="31">
        <v>0.3</v>
      </c>
      <c r="AA27" s="31"/>
      <c r="AB27" s="31" t="s">
        <v>1723</v>
      </c>
      <c r="AC27" s="33" t="s">
        <v>4124</v>
      </c>
      <c r="AD27" s="31" t="s">
        <v>1724</v>
      </c>
      <c r="AE27" s="31"/>
      <c r="AF27" s="31"/>
      <c r="AG27" s="31"/>
      <c r="AH27" s="31"/>
      <c r="AI27" s="31"/>
      <c r="AJ27" s="31"/>
      <c r="AK27" s="31" t="s">
        <v>1724</v>
      </c>
      <c r="AL27" s="356" t="e">
        <f t="shared" si="0"/>
        <v>#VALUE!</v>
      </c>
      <c r="AM27" s="27" t="str">
        <f t="shared" si="6"/>
        <v/>
      </c>
    </row>
    <row r="28" spans="1:39" s="27" customFormat="1" ht="21.6" customHeight="1">
      <c r="A28" s="28">
        <v>27</v>
      </c>
      <c r="B28" s="28" t="s">
        <v>5039</v>
      </c>
      <c r="C28" s="28">
        <v>2025010810</v>
      </c>
      <c r="D28" s="28" t="s">
        <v>5405</v>
      </c>
      <c r="E28" s="28" t="s">
        <v>5041</v>
      </c>
      <c r="F28" s="28">
        <v>3977</v>
      </c>
      <c r="G28" s="28" t="s">
        <v>278</v>
      </c>
      <c r="H28" s="28" t="s">
        <v>1725</v>
      </c>
      <c r="I28" s="28" t="s">
        <v>5406</v>
      </c>
      <c r="J28" s="28" t="s">
        <v>5044</v>
      </c>
      <c r="K28" s="28" t="s">
        <v>5045</v>
      </c>
      <c r="L28" s="28" t="s">
        <v>5234</v>
      </c>
      <c r="M28" s="29" t="s">
        <v>5235</v>
      </c>
      <c r="N28" s="28" t="s">
        <v>5236</v>
      </c>
      <c r="O28" s="29" t="s">
        <v>5237</v>
      </c>
      <c r="P28" s="30" t="s">
        <v>5407</v>
      </c>
      <c r="Q28" s="28" t="s">
        <v>5219</v>
      </c>
      <c r="R28" s="28" t="s">
        <v>52</v>
      </c>
      <c r="S28" s="28" t="s">
        <v>1157</v>
      </c>
      <c r="T28" s="28">
        <v>1</v>
      </c>
      <c r="U28" s="28" t="s">
        <v>1722</v>
      </c>
      <c r="V28" s="28" t="s">
        <v>5408</v>
      </c>
      <c r="W28" s="28" t="s">
        <v>5409</v>
      </c>
      <c r="X28" s="138">
        <v>45664.623611111114</v>
      </c>
      <c r="Y28" s="28" t="s">
        <v>5410</v>
      </c>
      <c r="Z28" s="28">
        <v>0.4</v>
      </c>
      <c r="AA28" s="28"/>
      <c r="AB28" s="28" t="s">
        <v>1723</v>
      </c>
      <c r="AC28" s="30" t="s">
        <v>5411</v>
      </c>
      <c r="AD28" s="28"/>
      <c r="AE28" s="28"/>
      <c r="AF28" s="28"/>
      <c r="AG28" s="28"/>
      <c r="AH28" s="28"/>
      <c r="AI28" s="28"/>
      <c r="AJ28" s="28"/>
      <c r="AK28" s="28" t="s">
        <v>1724</v>
      </c>
      <c r="AL28" s="356">
        <f t="shared" si="0"/>
        <v>45663</v>
      </c>
      <c r="AM28" s="27" t="str">
        <f t="shared" si="6"/>
        <v/>
      </c>
    </row>
    <row r="29" spans="1:39" s="27" customFormat="1" ht="21.6" customHeight="1">
      <c r="A29" s="31">
        <v>28</v>
      </c>
      <c r="B29" s="31" t="s">
        <v>5039</v>
      </c>
      <c r="C29" s="31">
        <v>2025010811</v>
      </c>
      <c r="D29" s="31" t="s">
        <v>5412</v>
      </c>
      <c r="E29" s="31" t="s">
        <v>5041</v>
      </c>
      <c r="F29" s="31">
        <v>3977</v>
      </c>
      <c r="G29" s="31" t="s">
        <v>278</v>
      </c>
      <c r="H29" s="31" t="s">
        <v>1725</v>
      </c>
      <c r="I29" s="31" t="s">
        <v>5413</v>
      </c>
      <c r="J29" s="31" t="s">
        <v>5044</v>
      </c>
      <c r="K29" s="31" t="s">
        <v>5045</v>
      </c>
      <c r="L29" s="31" t="s">
        <v>5234</v>
      </c>
      <c r="M29" s="32" t="s">
        <v>5235</v>
      </c>
      <c r="N29" s="31" t="s">
        <v>5236</v>
      </c>
      <c r="O29" s="32" t="s">
        <v>5237</v>
      </c>
      <c r="P29" s="33" t="s">
        <v>5414</v>
      </c>
      <c r="Q29" s="31" t="s">
        <v>5219</v>
      </c>
      <c r="R29" s="31" t="s">
        <v>52</v>
      </c>
      <c r="S29" s="31" t="s">
        <v>1157</v>
      </c>
      <c r="T29" s="31">
        <v>1</v>
      </c>
      <c r="U29" s="31" t="s">
        <v>1722</v>
      </c>
      <c r="V29" s="31" t="s">
        <v>5415</v>
      </c>
      <c r="W29" s="31" t="s">
        <v>5409</v>
      </c>
      <c r="X29" s="218">
        <v>45664.623611111114</v>
      </c>
      <c r="Y29" s="31" t="s">
        <v>5410</v>
      </c>
      <c r="Z29" s="31">
        <v>0.4</v>
      </c>
      <c r="AA29" s="31"/>
      <c r="AB29" s="31" t="s">
        <v>1723</v>
      </c>
      <c r="AC29" s="33" t="s">
        <v>5416</v>
      </c>
      <c r="AD29" s="31"/>
      <c r="AE29" s="31"/>
      <c r="AF29" s="31"/>
      <c r="AG29" s="31"/>
      <c r="AH29" s="31"/>
      <c r="AI29" s="31"/>
      <c r="AJ29" s="31"/>
      <c r="AK29" s="31" t="s">
        <v>1724</v>
      </c>
      <c r="AL29" s="356">
        <f t="shared" si="0"/>
        <v>45663</v>
      </c>
      <c r="AM29" s="27" t="str">
        <f t="shared" si="6"/>
        <v/>
      </c>
    </row>
    <row r="30" spans="1:39" s="27" customFormat="1" ht="21.6" customHeight="1">
      <c r="A30" s="28">
        <v>29</v>
      </c>
      <c r="B30" s="28" t="s">
        <v>1727</v>
      </c>
      <c r="C30" s="28">
        <v>2025010820</v>
      </c>
      <c r="D30" s="28"/>
      <c r="E30" s="28"/>
      <c r="F30" s="28">
        <v>3380</v>
      </c>
      <c r="G30" s="28" t="s">
        <v>182</v>
      </c>
      <c r="H30" s="28" t="s">
        <v>1751</v>
      </c>
      <c r="I30" s="28"/>
      <c r="J30" s="28"/>
      <c r="K30" s="28"/>
      <c r="L30" s="28"/>
      <c r="M30" s="29"/>
      <c r="N30" s="28"/>
      <c r="O30" s="29"/>
      <c r="P30" s="30"/>
      <c r="Q30" s="28" t="s">
        <v>5417</v>
      </c>
      <c r="R30" s="28" t="s">
        <v>52</v>
      </c>
      <c r="S30" s="28" t="s">
        <v>16</v>
      </c>
      <c r="T30" s="28">
        <v>1</v>
      </c>
      <c r="U30" s="28" t="s">
        <v>1722</v>
      </c>
      <c r="V30" s="28" t="s">
        <v>5418</v>
      </c>
      <c r="W30" s="28" t="s">
        <v>5419</v>
      </c>
      <c r="X30" s="138">
        <v>45663.673611111109</v>
      </c>
      <c r="Y30" s="28"/>
      <c r="Z30" s="28">
        <v>0.3</v>
      </c>
      <c r="AA30" s="28"/>
      <c r="AB30" s="28" t="s">
        <v>1723</v>
      </c>
      <c r="AC30" s="30" t="s">
        <v>4124</v>
      </c>
      <c r="AD30" s="28" t="s">
        <v>1724</v>
      </c>
      <c r="AE30" s="28"/>
      <c r="AF30" s="28"/>
      <c r="AG30" s="28"/>
      <c r="AH30" s="28"/>
      <c r="AI30" s="28"/>
      <c r="AJ30" s="28"/>
      <c r="AK30" s="28" t="s">
        <v>1724</v>
      </c>
      <c r="AL30" s="356" t="e">
        <f t="shared" si="0"/>
        <v>#VALUE!</v>
      </c>
      <c r="AM30" s="27" t="str">
        <f t="shared" si="6"/>
        <v/>
      </c>
    </row>
    <row r="31" spans="1:39" s="27" customFormat="1" ht="21.6" customHeight="1">
      <c r="A31" s="31">
        <v>30</v>
      </c>
      <c r="B31" s="31" t="s">
        <v>5039</v>
      </c>
      <c r="C31" s="31">
        <v>2025010854</v>
      </c>
      <c r="D31" s="31" t="s">
        <v>5420</v>
      </c>
      <c r="E31" s="31" t="s">
        <v>5041</v>
      </c>
      <c r="F31" s="31">
        <v>4184</v>
      </c>
      <c r="G31" s="31" t="s">
        <v>324</v>
      </c>
      <c r="H31" s="31" t="s">
        <v>1750</v>
      </c>
      <c r="I31" s="31" t="s">
        <v>5421</v>
      </c>
      <c r="J31" s="31" t="s">
        <v>5044</v>
      </c>
      <c r="K31" s="31" t="s">
        <v>5422</v>
      </c>
      <c r="L31" s="31" t="s">
        <v>5046</v>
      </c>
      <c r="M31" s="32" t="s">
        <v>4060</v>
      </c>
      <c r="N31" s="31">
        <v>2501</v>
      </c>
      <c r="O31" s="32" t="s">
        <v>5047</v>
      </c>
      <c r="P31" s="33" t="s">
        <v>5423</v>
      </c>
      <c r="Q31" s="31" t="s">
        <v>5424</v>
      </c>
      <c r="R31" s="31" t="s">
        <v>52</v>
      </c>
      <c r="S31" s="31" t="s">
        <v>4114</v>
      </c>
      <c r="T31" s="31">
        <v>1</v>
      </c>
      <c r="U31" s="31" t="s">
        <v>1722</v>
      </c>
      <c r="V31" s="31" t="s">
        <v>5425</v>
      </c>
      <c r="W31" s="31" t="s">
        <v>5426</v>
      </c>
      <c r="X31" s="218">
        <v>45664.410416666666</v>
      </c>
      <c r="Y31" s="31" t="s">
        <v>5427</v>
      </c>
      <c r="Z31" s="31">
        <v>0.5</v>
      </c>
      <c r="AA31" s="31"/>
      <c r="AB31" s="31" t="s">
        <v>1723</v>
      </c>
      <c r="AC31" s="33" t="s">
        <v>5428</v>
      </c>
      <c r="AD31" s="31"/>
      <c r="AE31" s="31"/>
      <c r="AF31" s="31"/>
      <c r="AG31" s="31"/>
      <c r="AH31" s="31"/>
      <c r="AI31" s="31"/>
      <c r="AJ31" s="31"/>
      <c r="AK31" s="31" t="s">
        <v>1724</v>
      </c>
      <c r="AL31" s="356">
        <f t="shared" si="0"/>
        <v>45663</v>
      </c>
      <c r="AM31" s="27" t="str">
        <f t="shared" si="6"/>
        <v/>
      </c>
    </row>
    <row r="32" spans="1:39" s="27" customFormat="1" ht="21.6" customHeight="1">
      <c r="A32" s="28">
        <v>31</v>
      </c>
      <c r="B32" s="28" t="s">
        <v>1727</v>
      </c>
      <c r="C32" s="28">
        <v>2025010911</v>
      </c>
      <c r="D32" s="28"/>
      <c r="E32" s="28"/>
      <c r="F32" s="28" t="s">
        <v>17</v>
      </c>
      <c r="G32" s="28" t="s">
        <v>1535</v>
      </c>
      <c r="H32" s="28" t="s">
        <v>1728</v>
      </c>
      <c r="I32" s="28"/>
      <c r="J32" s="28"/>
      <c r="K32" s="28"/>
      <c r="L32" s="28"/>
      <c r="M32" s="29"/>
      <c r="N32" s="28"/>
      <c r="O32" s="29"/>
      <c r="P32" s="30"/>
      <c r="Q32" s="28" t="s">
        <v>5429</v>
      </c>
      <c r="R32" s="28" t="s">
        <v>52</v>
      </c>
      <c r="S32" s="28" t="s">
        <v>4114</v>
      </c>
      <c r="T32" s="28">
        <v>1</v>
      </c>
      <c r="U32" s="28" t="s">
        <v>1722</v>
      </c>
      <c r="V32" s="28" t="s">
        <v>5430</v>
      </c>
      <c r="W32" s="28" t="s">
        <v>5431</v>
      </c>
      <c r="X32" s="138">
        <v>45664.484027777777</v>
      </c>
      <c r="Y32" s="28"/>
      <c r="Z32" s="28">
        <v>0.3</v>
      </c>
      <c r="AA32" s="28"/>
      <c r="AB32" s="28" t="s">
        <v>1723</v>
      </c>
      <c r="AC32" s="30" t="s">
        <v>4124</v>
      </c>
      <c r="AD32" s="28" t="s">
        <v>1724</v>
      </c>
      <c r="AE32" s="28"/>
      <c r="AF32" s="28"/>
      <c r="AG32" s="28"/>
      <c r="AH32" s="28"/>
      <c r="AI32" s="28"/>
      <c r="AJ32" s="28"/>
      <c r="AK32" s="28" t="s">
        <v>1724</v>
      </c>
      <c r="AL32" s="356" t="e">
        <f t="shared" si="0"/>
        <v>#VALUE!</v>
      </c>
      <c r="AM32" s="27" t="str">
        <f t="shared" si="6"/>
        <v/>
      </c>
    </row>
    <row r="33" spans="1:39" s="27" customFormat="1" ht="21.6" customHeight="1">
      <c r="A33" s="31">
        <v>32</v>
      </c>
      <c r="B33" s="31" t="s">
        <v>1727</v>
      </c>
      <c r="C33" s="31">
        <v>2025010940</v>
      </c>
      <c r="D33" s="31"/>
      <c r="E33" s="31"/>
      <c r="F33" s="31">
        <v>5082</v>
      </c>
      <c r="G33" s="31" t="s">
        <v>583</v>
      </c>
      <c r="H33" s="31" t="s">
        <v>1728</v>
      </c>
      <c r="I33" s="31"/>
      <c r="J33" s="31"/>
      <c r="K33" s="31"/>
      <c r="L33" s="31"/>
      <c r="M33" s="32"/>
      <c r="N33" s="31"/>
      <c r="O33" s="32"/>
      <c r="P33" s="33"/>
      <c r="Q33" s="31" t="s">
        <v>5432</v>
      </c>
      <c r="R33" s="31" t="s">
        <v>52</v>
      </c>
      <c r="S33" s="31" t="s">
        <v>4114</v>
      </c>
      <c r="T33" s="31">
        <v>1</v>
      </c>
      <c r="U33" s="31" t="s">
        <v>1722</v>
      </c>
      <c r="V33" s="31" t="s">
        <v>5433</v>
      </c>
      <c r="W33" s="31" t="s">
        <v>5434</v>
      </c>
      <c r="X33" s="218">
        <v>45664.530555555553</v>
      </c>
      <c r="Y33" s="31"/>
      <c r="Z33" s="31">
        <v>0.3</v>
      </c>
      <c r="AA33" s="31"/>
      <c r="AB33" s="31" t="s">
        <v>1723</v>
      </c>
      <c r="AC33" s="33" t="s">
        <v>4124</v>
      </c>
      <c r="AD33" s="31" t="s">
        <v>1724</v>
      </c>
      <c r="AE33" s="31"/>
      <c r="AF33" s="31"/>
      <c r="AG33" s="31"/>
      <c r="AH33" s="31"/>
      <c r="AI33" s="31"/>
      <c r="AJ33" s="31"/>
      <c r="AK33" s="31" t="s">
        <v>1724</v>
      </c>
      <c r="AL33" s="356" t="e">
        <f t="shared" si="0"/>
        <v>#VALUE!</v>
      </c>
      <c r="AM33" s="27" t="str">
        <f t="shared" si="6"/>
        <v/>
      </c>
    </row>
    <row r="34" spans="1:39" s="27" customFormat="1" ht="21.6" customHeight="1">
      <c r="A34" s="28">
        <v>33</v>
      </c>
      <c r="B34" s="28" t="s">
        <v>1727</v>
      </c>
      <c r="C34" s="28">
        <v>2025010946</v>
      </c>
      <c r="D34" s="28"/>
      <c r="E34" s="28"/>
      <c r="F34" s="28">
        <v>2301</v>
      </c>
      <c r="G34" s="28" t="s">
        <v>1522</v>
      </c>
      <c r="H34" s="28" t="s">
        <v>1728</v>
      </c>
      <c r="I34" s="28"/>
      <c r="J34" s="28"/>
      <c r="K34" s="28"/>
      <c r="L34" s="28"/>
      <c r="M34" s="29"/>
      <c r="N34" s="28"/>
      <c r="O34" s="29"/>
      <c r="P34" s="30"/>
      <c r="Q34" s="28" t="s">
        <v>5435</v>
      </c>
      <c r="R34" s="28" t="s">
        <v>52</v>
      </c>
      <c r="S34" s="28" t="s">
        <v>4114</v>
      </c>
      <c r="T34" s="28">
        <v>1</v>
      </c>
      <c r="U34" s="28" t="s">
        <v>1722</v>
      </c>
      <c r="V34" s="28" t="s">
        <v>5436</v>
      </c>
      <c r="W34" s="28" t="s">
        <v>5437</v>
      </c>
      <c r="X34" s="138">
        <v>45664.546527777777</v>
      </c>
      <c r="Y34" s="28"/>
      <c r="Z34" s="28">
        <v>0.3</v>
      </c>
      <c r="AA34" s="28"/>
      <c r="AB34" s="28" t="s">
        <v>1723</v>
      </c>
      <c r="AC34" s="30" t="s">
        <v>4124</v>
      </c>
      <c r="AD34" s="28" t="s">
        <v>1724</v>
      </c>
      <c r="AE34" s="28"/>
      <c r="AF34" s="28"/>
      <c r="AG34" s="28"/>
      <c r="AH34" s="28"/>
      <c r="AI34" s="28"/>
      <c r="AJ34" s="28"/>
      <c r="AK34" s="28" t="s">
        <v>1724</v>
      </c>
      <c r="AL34" s="356" t="e">
        <f t="shared" si="0"/>
        <v>#VALUE!</v>
      </c>
      <c r="AM34" s="27" t="str">
        <f t="shared" si="6"/>
        <v/>
      </c>
    </row>
    <row r="35" spans="1:39" s="27" customFormat="1" ht="21.6" customHeight="1">
      <c r="A35" s="31">
        <v>34</v>
      </c>
      <c r="B35" s="31" t="s">
        <v>1727</v>
      </c>
      <c r="C35" s="31">
        <v>2025010972</v>
      </c>
      <c r="D35" s="31"/>
      <c r="E35" s="31"/>
      <c r="F35" s="31">
        <v>4155</v>
      </c>
      <c r="G35" s="31" t="s">
        <v>316</v>
      </c>
      <c r="H35" s="31" t="s">
        <v>1750</v>
      </c>
      <c r="I35" s="31"/>
      <c r="J35" s="31"/>
      <c r="K35" s="31"/>
      <c r="L35" s="31"/>
      <c r="M35" s="32"/>
      <c r="N35" s="31"/>
      <c r="O35" s="32"/>
      <c r="P35" s="33"/>
      <c r="Q35" s="31" t="s">
        <v>5111</v>
      </c>
      <c r="R35" s="31" t="s">
        <v>52</v>
      </c>
      <c r="S35" s="31" t="s">
        <v>4114</v>
      </c>
      <c r="T35" s="31">
        <v>1</v>
      </c>
      <c r="U35" s="31" t="s">
        <v>1722</v>
      </c>
      <c r="V35" s="31" t="s">
        <v>5438</v>
      </c>
      <c r="W35" s="31" t="s">
        <v>5439</v>
      </c>
      <c r="X35" s="218">
        <v>45664.611111111109</v>
      </c>
      <c r="Y35" s="31"/>
      <c r="Z35" s="31">
        <v>12.3</v>
      </c>
      <c r="AA35" s="31"/>
      <c r="AB35" s="31" t="s">
        <v>1723</v>
      </c>
      <c r="AC35" s="33" t="s">
        <v>4124</v>
      </c>
      <c r="AD35" s="31" t="s">
        <v>1724</v>
      </c>
      <c r="AE35" s="31"/>
      <c r="AF35" s="31"/>
      <c r="AG35" s="31"/>
      <c r="AH35" s="31"/>
      <c r="AI35" s="31"/>
      <c r="AJ35" s="31"/>
      <c r="AK35" s="31" t="s">
        <v>1724</v>
      </c>
      <c r="AL35" s="356" t="e">
        <f t="shared" si="0"/>
        <v>#VALUE!</v>
      </c>
      <c r="AM35" s="27" t="str">
        <f t="shared" si="6"/>
        <v/>
      </c>
    </row>
    <row r="36" spans="1:39" s="27" customFormat="1" ht="21.6" customHeight="1">
      <c r="A36" s="28">
        <v>35</v>
      </c>
      <c r="B36" s="28" t="s">
        <v>5039</v>
      </c>
      <c r="C36" s="28">
        <v>2025010983</v>
      </c>
      <c r="D36" s="28" t="s">
        <v>5440</v>
      </c>
      <c r="E36" s="28" t="s">
        <v>5041</v>
      </c>
      <c r="F36" s="28">
        <v>3977</v>
      </c>
      <c r="G36" s="28" t="s">
        <v>278</v>
      </c>
      <c r="H36" s="28" t="s">
        <v>1725</v>
      </c>
      <c r="I36" s="28" t="s">
        <v>5441</v>
      </c>
      <c r="J36" s="28" t="s">
        <v>5259</v>
      </c>
      <c r="K36" s="28" t="s">
        <v>5045</v>
      </c>
      <c r="L36" s="28" t="s">
        <v>5278</v>
      </c>
      <c r="M36" s="29" t="s">
        <v>5279</v>
      </c>
      <c r="N36" s="28" t="s">
        <v>663</v>
      </c>
      <c r="O36" s="29" t="s">
        <v>5280</v>
      </c>
      <c r="P36" s="30" t="s">
        <v>5442</v>
      </c>
      <c r="Q36" s="28" t="s">
        <v>5219</v>
      </c>
      <c r="R36" s="28" t="s">
        <v>52</v>
      </c>
      <c r="S36" s="28" t="s">
        <v>1157</v>
      </c>
      <c r="T36" s="28">
        <v>1</v>
      </c>
      <c r="U36" s="28" t="s">
        <v>1722</v>
      </c>
      <c r="V36" s="28" t="s">
        <v>5443</v>
      </c>
      <c r="W36" s="28" t="s">
        <v>5409</v>
      </c>
      <c r="X36" s="138">
        <v>45664.631944444445</v>
      </c>
      <c r="Y36" s="28" t="s">
        <v>5444</v>
      </c>
      <c r="Z36" s="28">
        <v>0.6</v>
      </c>
      <c r="AA36" s="28"/>
      <c r="AB36" s="28" t="s">
        <v>1723</v>
      </c>
      <c r="AC36" s="30" t="s">
        <v>5445</v>
      </c>
      <c r="AD36" s="28"/>
      <c r="AE36" s="28"/>
      <c r="AF36" s="28"/>
      <c r="AG36" s="28"/>
      <c r="AH36" s="28"/>
      <c r="AI36" s="28"/>
      <c r="AJ36" s="28"/>
      <c r="AK36" s="28" t="s">
        <v>1724</v>
      </c>
      <c r="AL36" s="356">
        <f t="shared" si="0"/>
        <v>45664</v>
      </c>
      <c r="AM36" s="27" t="str">
        <f t="shared" ref="AM36:AM44" si="7">IF(ISNUMBER(SEARCH("STAR", AC36)), "STAR", "")</f>
        <v/>
      </c>
    </row>
    <row r="37" spans="1:39" s="27" customFormat="1" ht="21.6" customHeight="1">
      <c r="A37" s="31">
        <v>36</v>
      </c>
      <c r="B37" s="31" t="s">
        <v>1727</v>
      </c>
      <c r="C37" s="31">
        <v>2025010984</v>
      </c>
      <c r="D37" s="31"/>
      <c r="E37" s="31"/>
      <c r="F37" s="31" t="s">
        <v>38</v>
      </c>
      <c r="G37" s="31" t="s">
        <v>4126</v>
      </c>
      <c r="H37" s="31" t="s">
        <v>1750</v>
      </c>
      <c r="I37" s="31"/>
      <c r="J37" s="31"/>
      <c r="K37" s="31"/>
      <c r="L37" s="31"/>
      <c r="M37" s="32"/>
      <c r="N37" s="31"/>
      <c r="O37" s="32"/>
      <c r="P37" s="33"/>
      <c r="Q37" s="31" t="s">
        <v>5446</v>
      </c>
      <c r="R37" s="31" t="s">
        <v>52</v>
      </c>
      <c r="S37" s="31" t="s">
        <v>4114</v>
      </c>
      <c r="T37" s="31">
        <v>1</v>
      </c>
      <c r="U37" s="31" t="s">
        <v>1722</v>
      </c>
      <c r="V37" s="31" t="s">
        <v>5447</v>
      </c>
      <c r="W37" s="31" t="s">
        <v>5448</v>
      </c>
      <c r="X37" s="218">
        <v>45664.631944444445</v>
      </c>
      <c r="Y37" s="31"/>
      <c r="Z37" s="31">
        <v>0.3</v>
      </c>
      <c r="AA37" s="31"/>
      <c r="AB37" s="31" t="s">
        <v>1723</v>
      </c>
      <c r="AC37" s="33" t="s">
        <v>4124</v>
      </c>
      <c r="AD37" s="31" t="s">
        <v>1724</v>
      </c>
      <c r="AE37" s="31"/>
      <c r="AF37" s="31"/>
      <c r="AG37" s="31"/>
      <c r="AH37" s="31"/>
      <c r="AI37" s="31"/>
      <c r="AJ37" s="31"/>
      <c r="AK37" s="31" t="s">
        <v>1724</v>
      </c>
      <c r="AL37" s="356" t="e">
        <f t="shared" si="0"/>
        <v>#VALUE!</v>
      </c>
      <c r="AM37" s="27" t="str">
        <f t="shared" si="7"/>
        <v/>
      </c>
    </row>
    <row r="38" spans="1:39" s="27" customFormat="1" ht="21.6" customHeight="1">
      <c r="A38" s="28">
        <v>37</v>
      </c>
      <c r="B38" s="28" t="s">
        <v>1727</v>
      </c>
      <c r="C38" s="28">
        <v>2025010985</v>
      </c>
      <c r="D38" s="28"/>
      <c r="E38" s="28"/>
      <c r="F38" s="28">
        <v>3977</v>
      </c>
      <c r="G38" s="28" t="s">
        <v>278</v>
      </c>
      <c r="H38" s="28" t="s">
        <v>1725</v>
      </c>
      <c r="I38" s="28"/>
      <c r="J38" s="28"/>
      <c r="K38" s="28"/>
      <c r="L38" s="28"/>
      <c r="M38" s="29"/>
      <c r="N38" s="28"/>
      <c r="O38" s="29"/>
      <c r="P38" s="30"/>
      <c r="Q38" s="28" t="s">
        <v>5219</v>
      </c>
      <c r="R38" s="28" t="s">
        <v>52</v>
      </c>
      <c r="S38" s="28" t="s">
        <v>1157</v>
      </c>
      <c r="T38" s="28">
        <v>1</v>
      </c>
      <c r="U38" s="28" t="s">
        <v>1722</v>
      </c>
      <c r="V38" s="28" t="s">
        <v>5449</v>
      </c>
      <c r="W38" s="28" t="s">
        <v>5450</v>
      </c>
      <c r="X38" s="138">
        <v>45664.631944444445</v>
      </c>
      <c r="Y38" s="28"/>
      <c r="Z38" s="28">
        <v>0.3</v>
      </c>
      <c r="AA38" s="28"/>
      <c r="AB38" s="28" t="s">
        <v>1723</v>
      </c>
      <c r="AC38" s="30" t="s">
        <v>4124</v>
      </c>
      <c r="AD38" s="28" t="s">
        <v>1724</v>
      </c>
      <c r="AE38" s="28"/>
      <c r="AF38" s="28"/>
      <c r="AG38" s="28"/>
      <c r="AH38" s="28"/>
      <c r="AI38" s="28"/>
      <c r="AJ38" s="28"/>
      <c r="AK38" s="28" t="s">
        <v>1724</v>
      </c>
      <c r="AL38" s="356" t="e">
        <f t="shared" si="0"/>
        <v>#VALUE!</v>
      </c>
      <c r="AM38" s="27" t="str">
        <f t="shared" si="7"/>
        <v/>
      </c>
    </row>
    <row r="39" spans="1:39" s="27" customFormat="1" ht="21.6" customHeight="1">
      <c r="A39" s="31">
        <v>38</v>
      </c>
      <c r="B39" s="31" t="s">
        <v>1727</v>
      </c>
      <c r="C39" s="31">
        <v>2025011016</v>
      </c>
      <c r="D39" s="31"/>
      <c r="E39" s="31"/>
      <c r="F39" s="31">
        <v>4968</v>
      </c>
      <c r="G39" s="31" t="s">
        <v>572</v>
      </c>
      <c r="H39" s="31" t="s">
        <v>1750</v>
      </c>
      <c r="I39" s="31"/>
      <c r="J39" s="31"/>
      <c r="K39" s="31"/>
      <c r="L39" s="31"/>
      <c r="M39" s="32"/>
      <c r="N39" s="31"/>
      <c r="O39" s="32"/>
      <c r="P39" s="33"/>
      <c r="Q39" s="31" t="s">
        <v>5451</v>
      </c>
      <c r="R39" s="31" t="s">
        <v>52</v>
      </c>
      <c r="S39" s="31" t="s">
        <v>4114</v>
      </c>
      <c r="T39" s="31">
        <v>1</v>
      </c>
      <c r="U39" s="31" t="s">
        <v>1722</v>
      </c>
      <c r="V39" s="31" t="s">
        <v>5452</v>
      </c>
      <c r="W39" s="31" t="s">
        <v>5453</v>
      </c>
      <c r="X39" s="218">
        <v>45664.662499999999</v>
      </c>
      <c r="Y39" s="31"/>
      <c r="Z39" s="31">
        <v>0.4</v>
      </c>
      <c r="AA39" s="31"/>
      <c r="AB39" s="31" t="s">
        <v>1723</v>
      </c>
      <c r="AC39" s="33" t="s">
        <v>4124</v>
      </c>
      <c r="AD39" s="31" t="s">
        <v>1724</v>
      </c>
      <c r="AE39" s="31"/>
      <c r="AF39" s="31"/>
      <c r="AG39" s="31"/>
      <c r="AH39" s="31"/>
      <c r="AI39" s="31"/>
      <c r="AJ39" s="31"/>
      <c r="AK39" s="31" t="s">
        <v>1724</v>
      </c>
      <c r="AL39" s="356" t="e">
        <f t="shared" si="0"/>
        <v>#VALUE!</v>
      </c>
      <c r="AM39" s="27" t="str">
        <f t="shared" si="7"/>
        <v/>
      </c>
    </row>
    <row r="40" spans="1:39" s="27" customFormat="1" ht="21.6" customHeight="1">
      <c r="A40" s="28">
        <v>39</v>
      </c>
      <c r="B40" s="28" t="s">
        <v>1727</v>
      </c>
      <c r="C40" s="28">
        <v>2025011071</v>
      </c>
      <c r="D40" s="28"/>
      <c r="E40" s="28"/>
      <c r="F40" s="28">
        <v>2014</v>
      </c>
      <c r="G40" s="28" t="s">
        <v>54</v>
      </c>
      <c r="H40" s="28" t="s">
        <v>1750</v>
      </c>
      <c r="I40" s="28"/>
      <c r="J40" s="28"/>
      <c r="K40" s="28"/>
      <c r="L40" s="28"/>
      <c r="M40" s="29"/>
      <c r="N40" s="28"/>
      <c r="O40" s="29"/>
      <c r="P40" s="30"/>
      <c r="Q40" s="28" t="s">
        <v>5250</v>
      </c>
      <c r="R40" s="28" t="s">
        <v>52</v>
      </c>
      <c r="S40" s="28" t="s">
        <v>4114</v>
      </c>
      <c r="T40" s="28">
        <v>1</v>
      </c>
      <c r="U40" s="28" t="s">
        <v>1722</v>
      </c>
      <c r="V40" s="28" t="s">
        <v>5454</v>
      </c>
      <c r="W40" s="28" t="s">
        <v>5455</v>
      </c>
      <c r="X40" s="138">
        <v>45664.704861111109</v>
      </c>
      <c r="Y40" s="28"/>
      <c r="Z40" s="28">
        <v>0.4</v>
      </c>
      <c r="AA40" s="28"/>
      <c r="AB40" s="28" t="s">
        <v>1723</v>
      </c>
      <c r="AC40" s="30" t="s">
        <v>4124</v>
      </c>
      <c r="AD40" s="28" t="s">
        <v>1724</v>
      </c>
      <c r="AE40" s="28"/>
      <c r="AF40" s="28"/>
      <c r="AG40" s="28"/>
      <c r="AH40" s="28"/>
      <c r="AI40" s="28"/>
      <c r="AJ40" s="28"/>
      <c r="AK40" s="28" t="s">
        <v>1724</v>
      </c>
      <c r="AL40" s="356" t="e">
        <f t="shared" si="0"/>
        <v>#VALUE!</v>
      </c>
      <c r="AM40" s="27" t="str">
        <f t="shared" si="7"/>
        <v/>
      </c>
    </row>
    <row r="41" spans="1:39" s="27" customFormat="1" ht="21.6" customHeight="1">
      <c r="A41" s="31">
        <v>40</v>
      </c>
      <c r="B41" s="31" t="s">
        <v>5039</v>
      </c>
      <c r="C41" s="31">
        <v>2025011106</v>
      </c>
      <c r="D41" s="31" t="s">
        <v>5456</v>
      </c>
      <c r="E41" s="31" t="s">
        <v>5041</v>
      </c>
      <c r="F41" s="31">
        <v>4856</v>
      </c>
      <c r="G41" s="31" t="s">
        <v>545</v>
      </c>
      <c r="H41" s="31" t="s">
        <v>1751</v>
      </c>
      <c r="I41" s="31" t="s">
        <v>5457</v>
      </c>
      <c r="J41" s="31" t="s">
        <v>5072</v>
      </c>
      <c r="K41" s="31" t="s">
        <v>5458</v>
      </c>
      <c r="L41" s="31" t="s">
        <v>5278</v>
      </c>
      <c r="M41" s="32" t="s">
        <v>5279</v>
      </c>
      <c r="N41" s="31" t="s">
        <v>663</v>
      </c>
      <c r="O41" s="32" t="s">
        <v>5280</v>
      </c>
      <c r="P41" s="33" t="s">
        <v>5459</v>
      </c>
      <c r="Q41" s="31" t="s">
        <v>5460</v>
      </c>
      <c r="R41" s="31" t="s">
        <v>52</v>
      </c>
      <c r="S41" s="31" t="s">
        <v>16</v>
      </c>
      <c r="T41" s="31">
        <v>1</v>
      </c>
      <c r="U41" s="31" t="s">
        <v>1722</v>
      </c>
      <c r="V41" s="31" t="s">
        <v>5461</v>
      </c>
      <c r="W41" s="31" t="s">
        <v>5462</v>
      </c>
      <c r="X41" s="218">
        <v>45665.4375</v>
      </c>
      <c r="Y41" s="31" t="s">
        <v>5464</v>
      </c>
      <c r="Z41" s="31">
        <v>0.5</v>
      </c>
      <c r="AA41" s="31"/>
      <c r="AB41" s="31" t="s">
        <v>1723</v>
      </c>
      <c r="AC41" s="33" t="s">
        <v>5465</v>
      </c>
      <c r="AD41" s="31"/>
      <c r="AE41" s="31"/>
      <c r="AF41" s="31"/>
      <c r="AG41" s="31"/>
      <c r="AH41" s="31"/>
      <c r="AI41" s="31"/>
      <c r="AJ41" s="31"/>
      <c r="AK41" s="31" t="s">
        <v>1724</v>
      </c>
      <c r="AL41" s="356">
        <f t="shared" si="0"/>
        <v>45665</v>
      </c>
      <c r="AM41" s="27" t="str">
        <f t="shared" si="7"/>
        <v/>
      </c>
    </row>
    <row r="42" spans="1:39" s="27" customFormat="1" ht="21.6" customHeight="1">
      <c r="A42" s="28">
        <v>41</v>
      </c>
      <c r="B42" s="28" t="s">
        <v>1727</v>
      </c>
      <c r="C42" s="28">
        <v>2025011139</v>
      </c>
      <c r="D42" s="28"/>
      <c r="E42" s="28"/>
      <c r="F42" s="28">
        <v>4856</v>
      </c>
      <c r="G42" s="28" t="s">
        <v>545</v>
      </c>
      <c r="H42" s="28" t="s">
        <v>1751</v>
      </c>
      <c r="I42" s="28"/>
      <c r="J42" s="28"/>
      <c r="K42" s="28"/>
      <c r="L42" s="28"/>
      <c r="M42" s="29"/>
      <c r="N42" s="28"/>
      <c r="O42" s="29"/>
      <c r="P42" s="30"/>
      <c r="Q42" s="28" t="s">
        <v>5460</v>
      </c>
      <c r="R42" s="28" t="s">
        <v>52</v>
      </c>
      <c r="S42" s="28" t="s">
        <v>16</v>
      </c>
      <c r="T42" s="28">
        <v>1</v>
      </c>
      <c r="U42" s="28" t="s">
        <v>1722</v>
      </c>
      <c r="V42" s="28" t="s">
        <v>5466</v>
      </c>
      <c r="W42" s="28" t="s">
        <v>5463</v>
      </c>
      <c r="X42" s="138">
        <v>45665.444444444445</v>
      </c>
      <c r="Y42" s="28"/>
      <c r="Z42" s="28">
        <v>0.2</v>
      </c>
      <c r="AA42" s="28"/>
      <c r="AB42" s="28" t="s">
        <v>1723</v>
      </c>
      <c r="AC42" s="30" t="s">
        <v>4124</v>
      </c>
      <c r="AD42" s="28" t="s">
        <v>1724</v>
      </c>
      <c r="AE42" s="28"/>
      <c r="AF42" s="28"/>
      <c r="AG42" s="28"/>
      <c r="AH42" s="28"/>
      <c r="AI42" s="28"/>
      <c r="AJ42" s="28"/>
      <c r="AK42" s="28" t="s">
        <v>1724</v>
      </c>
      <c r="AL42" s="356" t="e">
        <f t="shared" si="0"/>
        <v>#VALUE!</v>
      </c>
      <c r="AM42" s="27" t="str">
        <f t="shared" si="7"/>
        <v/>
      </c>
    </row>
    <row r="43" spans="1:39" s="27" customFormat="1" ht="21.6" customHeight="1">
      <c r="A43" s="31">
        <v>42</v>
      </c>
      <c r="B43" s="31" t="s">
        <v>1727</v>
      </c>
      <c r="C43" s="31">
        <v>2025011145</v>
      </c>
      <c r="D43" s="31"/>
      <c r="E43" s="31"/>
      <c r="F43" s="31">
        <v>3627</v>
      </c>
      <c r="G43" s="31" t="s">
        <v>209</v>
      </c>
      <c r="H43" s="31" t="s">
        <v>1750</v>
      </c>
      <c r="I43" s="31"/>
      <c r="J43" s="31"/>
      <c r="K43" s="31"/>
      <c r="L43" s="31"/>
      <c r="M43" s="32"/>
      <c r="N43" s="31"/>
      <c r="O43" s="32"/>
      <c r="P43" s="33"/>
      <c r="Q43" s="31" t="s">
        <v>5067</v>
      </c>
      <c r="R43" s="31" t="s">
        <v>52</v>
      </c>
      <c r="S43" s="31" t="s">
        <v>4114</v>
      </c>
      <c r="T43" s="31">
        <v>1</v>
      </c>
      <c r="U43" s="31" t="s">
        <v>1722</v>
      </c>
      <c r="V43" s="31" t="s">
        <v>5467</v>
      </c>
      <c r="W43" s="31" t="s">
        <v>5468</v>
      </c>
      <c r="X43" s="218">
        <v>45665.462500000001</v>
      </c>
      <c r="Y43" s="31"/>
      <c r="Z43" s="31">
        <v>0.3</v>
      </c>
      <c r="AA43" s="31"/>
      <c r="AB43" s="31" t="s">
        <v>1723</v>
      </c>
      <c r="AC43" s="33" t="s">
        <v>4124</v>
      </c>
      <c r="AD43" s="31" t="s">
        <v>1724</v>
      </c>
      <c r="AE43" s="31"/>
      <c r="AF43" s="31"/>
      <c r="AG43" s="31"/>
      <c r="AH43" s="31"/>
      <c r="AI43" s="31"/>
      <c r="AJ43" s="31"/>
      <c r="AK43" s="31" t="s">
        <v>1724</v>
      </c>
      <c r="AL43" s="356" t="e">
        <f t="shared" si="0"/>
        <v>#VALUE!</v>
      </c>
      <c r="AM43" s="27" t="str">
        <f t="shared" si="7"/>
        <v/>
      </c>
    </row>
    <row r="44" spans="1:39" s="27" customFormat="1" ht="21.6" customHeight="1">
      <c r="A44" s="28">
        <v>43</v>
      </c>
      <c r="B44" s="28" t="s">
        <v>1727</v>
      </c>
      <c r="C44" s="28">
        <v>2025011158</v>
      </c>
      <c r="D44" s="28"/>
      <c r="E44" s="28"/>
      <c r="F44" s="28" t="s">
        <v>36</v>
      </c>
      <c r="G44" s="28" t="s">
        <v>635</v>
      </c>
      <c r="H44" s="28" t="s">
        <v>1750</v>
      </c>
      <c r="I44" s="28"/>
      <c r="J44" s="28"/>
      <c r="K44" s="28"/>
      <c r="L44" s="28"/>
      <c r="M44" s="29"/>
      <c r="N44" s="28"/>
      <c r="O44" s="29"/>
      <c r="P44" s="30"/>
      <c r="Q44" s="28" t="s">
        <v>5054</v>
      </c>
      <c r="R44" s="28" t="s">
        <v>52</v>
      </c>
      <c r="S44" s="28" t="s">
        <v>4114</v>
      </c>
      <c r="T44" s="28">
        <v>1</v>
      </c>
      <c r="U44" s="28" t="s">
        <v>1722</v>
      </c>
      <c r="V44" s="28" t="s">
        <v>5469</v>
      </c>
      <c r="W44" s="28" t="s">
        <v>5470</v>
      </c>
      <c r="X44" s="138">
        <v>45665.479166666664</v>
      </c>
      <c r="Y44" s="28"/>
      <c r="Z44" s="28">
        <v>0.3</v>
      </c>
      <c r="AA44" s="28"/>
      <c r="AB44" s="28" t="s">
        <v>1723</v>
      </c>
      <c r="AC44" s="30" t="s">
        <v>4124</v>
      </c>
      <c r="AD44" s="28" t="s">
        <v>1724</v>
      </c>
      <c r="AE44" s="28"/>
      <c r="AF44" s="28"/>
      <c r="AG44" s="28"/>
      <c r="AH44" s="28"/>
      <c r="AI44" s="28"/>
      <c r="AJ44" s="28"/>
      <c r="AK44" s="28" t="s">
        <v>1724</v>
      </c>
      <c r="AL44" s="356" t="e">
        <f t="shared" si="0"/>
        <v>#VALUE!</v>
      </c>
      <c r="AM44" s="27" t="str">
        <f t="shared" si="7"/>
        <v/>
      </c>
    </row>
    <row r="45" spans="1:39" s="27" customFormat="1" ht="21.6" customHeight="1">
      <c r="A45" s="31">
        <v>44</v>
      </c>
      <c r="B45" s="31" t="s">
        <v>1727</v>
      </c>
      <c r="C45" s="31">
        <v>2025011159</v>
      </c>
      <c r="D45" s="31"/>
      <c r="E45" s="31"/>
      <c r="F45" s="31">
        <v>4084</v>
      </c>
      <c r="G45" s="31" t="s">
        <v>305</v>
      </c>
      <c r="H45" s="31" t="s">
        <v>1750</v>
      </c>
      <c r="I45" s="31"/>
      <c r="J45" s="31"/>
      <c r="K45" s="31"/>
      <c r="L45" s="31"/>
      <c r="M45" s="32"/>
      <c r="N45" s="31"/>
      <c r="O45" s="32"/>
      <c r="P45" s="33"/>
      <c r="Q45" s="31" t="s">
        <v>5081</v>
      </c>
      <c r="R45" s="31" t="s">
        <v>52</v>
      </c>
      <c r="S45" s="31" t="s">
        <v>4114</v>
      </c>
      <c r="T45" s="31">
        <v>1</v>
      </c>
      <c r="U45" s="31" t="s">
        <v>1722</v>
      </c>
      <c r="V45" s="31" t="s">
        <v>5471</v>
      </c>
      <c r="W45" s="31" t="s">
        <v>5472</v>
      </c>
      <c r="X45" s="218">
        <v>45665.5</v>
      </c>
      <c r="Y45" s="31"/>
      <c r="Z45" s="31">
        <v>0.3</v>
      </c>
      <c r="AA45" s="31"/>
      <c r="AB45" s="31" t="s">
        <v>1723</v>
      </c>
      <c r="AC45" s="33" t="s">
        <v>4124</v>
      </c>
      <c r="AD45" s="31" t="s">
        <v>1724</v>
      </c>
      <c r="AE45" s="31"/>
      <c r="AF45" s="31"/>
      <c r="AG45" s="31"/>
      <c r="AH45" s="31"/>
      <c r="AI45" s="31"/>
      <c r="AJ45" s="31"/>
      <c r="AK45" s="31" t="s">
        <v>1724</v>
      </c>
      <c r="AL45" s="356" t="e">
        <f t="shared" si="0"/>
        <v>#VALUE!</v>
      </c>
      <c r="AM45" s="27" t="str">
        <f t="shared" ref="AM45:AM50" si="8">IF(ISNUMBER(SEARCH("STAR", AC45)), "STAR", "")</f>
        <v/>
      </c>
    </row>
    <row r="46" spans="1:39" s="27" customFormat="1" ht="21.6" customHeight="1">
      <c r="A46" s="28">
        <v>45</v>
      </c>
      <c r="B46" s="28" t="s">
        <v>1727</v>
      </c>
      <c r="C46" s="28">
        <v>2025011160</v>
      </c>
      <c r="D46" s="28"/>
      <c r="E46" s="28"/>
      <c r="F46" s="28">
        <v>4260</v>
      </c>
      <c r="G46" s="28" t="s">
        <v>346</v>
      </c>
      <c r="H46" s="28" t="s">
        <v>1750</v>
      </c>
      <c r="I46" s="28"/>
      <c r="J46" s="28"/>
      <c r="K46" s="28"/>
      <c r="L46" s="28"/>
      <c r="M46" s="29"/>
      <c r="N46" s="28"/>
      <c r="O46" s="29"/>
      <c r="P46" s="30"/>
      <c r="Q46" s="28" t="s">
        <v>5084</v>
      </c>
      <c r="R46" s="28" t="s">
        <v>52</v>
      </c>
      <c r="S46" s="28" t="s">
        <v>4114</v>
      </c>
      <c r="T46" s="28">
        <v>1</v>
      </c>
      <c r="U46" s="28" t="s">
        <v>1722</v>
      </c>
      <c r="V46" s="28" t="s">
        <v>5473</v>
      </c>
      <c r="W46" s="28" t="s">
        <v>5474</v>
      </c>
      <c r="X46" s="138">
        <v>45665.534722222219</v>
      </c>
      <c r="Y46" s="28"/>
      <c r="Z46" s="28">
        <v>0.3</v>
      </c>
      <c r="AA46" s="28"/>
      <c r="AB46" s="28" t="s">
        <v>1723</v>
      </c>
      <c r="AC46" s="30" t="s">
        <v>4124</v>
      </c>
      <c r="AD46" s="28" t="s">
        <v>1724</v>
      </c>
      <c r="AE46" s="28"/>
      <c r="AF46" s="28"/>
      <c r="AG46" s="28"/>
      <c r="AH46" s="28"/>
      <c r="AI46" s="28"/>
      <c r="AJ46" s="28"/>
      <c r="AK46" s="28" t="s">
        <v>1724</v>
      </c>
      <c r="AL46" s="356" t="e">
        <f t="shared" si="0"/>
        <v>#VALUE!</v>
      </c>
      <c r="AM46" s="27" t="str">
        <f t="shared" si="8"/>
        <v/>
      </c>
    </row>
    <row r="47" spans="1:39" s="27" customFormat="1" ht="21.6" customHeight="1">
      <c r="A47" s="31">
        <v>46</v>
      </c>
      <c r="B47" s="31" t="s">
        <v>1727</v>
      </c>
      <c r="C47" s="31">
        <v>2025011182</v>
      </c>
      <c r="D47" s="31"/>
      <c r="E47" s="31"/>
      <c r="F47" s="31">
        <v>2321</v>
      </c>
      <c r="G47" s="31" t="s">
        <v>89</v>
      </c>
      <c r="H47" s="31" t="s">
        <v>1750</v>
      </c>
      <c r="I47" s="31"/>
      <c r="J47" s="31"/>
      <c r="K47" s="31"/>
      <c r="L47" s="31"/>
      <c r="M47" s="32"/>
      <c r="N47" s="31"/>
      <c r="O47" s="32"/>
      <c r="P47" s="33"/>
      <c r="Q47" s="31" t="s">
        <v>5089</v>
      </c>
      <c r="R47" s="31" t="s">
        <v>52</v>
      </c>
      <c r="S47" s="31" t="s">
        <v>4114</v>
      </c>
      <c r="T47" s="31">
        <v>1</v>
      </c>
      <c r="U47" s="31" t="s">
        <v>1722</v>
      </c>
      <c r="V47" s="31" t="s">
        <v>5475</v>
      </c>
      <c r="W47" s="31" t="s">
        <v>5476</v>
      </c>
      <c r="X47" s="218">
        <v>45665.590277777781</v>
      </c>
      <c r="Y47" s="31"/>
      <c r="Z47" s="31">
        <v>0.3</v>
      </c>
      <c r="AA47" s="31"/>
      <c r="AB47" s="31" t="s">
        <v>1723</v>
      </c>
      <c r="AC47" s="33" t="s">
        <v>4124</v>
      </c>
      <c r="AD47" s="31" t="s">
        <v>1724</v>
      </c>
      <c r="AE47" s="31"/>
      <c r="AF47" s="31"/>
      <c r="AG47" s="31"/>
      <c r="AH47" s="31"/>
      <c r="AI47" s="31"/>
      <c r="AJ47" s="31"/>
      <c r="AK47" s="31" t="s">
        <v>1724</v>
      </c>
      <c r="AL47" s="356" t="e">
        <f t="shared" si="0"/>
        <v>#VALUE!</v>
      </c>
      <c r="AM47" s="27" t="str">
        <f t="shared" si="8"/>
        <v/>
      </c>
    </row>
    <row r="48" spans="1:39" s="27" customFormat="1" ht="21.6" customHeight="1">
      <c r="A48" s="28">
        <v>47</v>
      </c>
      <c r="B48" s="28" t="s">
        <v>1727</v>
      </c>
      <c r="C48" s="28">
        <v>2025011245</v>
      </c>
      <c r="D48" s="28"/>
      <c r="E48" s="28"/>
      <c r="F48" s="28">
        <v>4134</v>
      </c>
      <c r="G48" s="28" t="s">
        <v>1572</v>
      </c>
      <c r="H48" s="28" t="s">
        <v>1750</v>
      </c>
      <c r="I48" s="28"/>
      <c r="J48" s="28"/>
      <c r="K48" s="28"/>
      <c r="L48" s="28"/>
      <c r="M48" s="29"/>
      <c r="N48" s="28"/>
      <c r="O48" s="29"/>
      <c r="P48" s="30"/>
      <c r="Q48" s="28" t="s">
        <v>5135</v>
      </c>
      <c r="R48" s="28" t="s">
        <v>52</v>
      </c>
      <c r="S48" s="28" t="s">
        <v>4114</v>
      </c>
      <c r="T48" s="28">
        <v>1</v>
      </c>
      <c r="U48" s="28" t="s">
        <v>1722</v>
      </c>
      <c r="V48" s="28" t="s">
        <v>5477</v>
      </c>
      <c r="W48" s="28" t="s">
        <v>5478</v>
      </c>
      <c r="X48" s="138">
        <v>45665.615277777775</v>
      </c>
      <c r="Y48" s="28"/>
      <c r="Z48" s="28">
        <v>0.4</v>
      </c>
      <c r="AA48" s="28"/>
      <c r="AB48" s="28" t="s">
        <v>1723</v>
      </c>
      <c r="AC48" s="30" t="s">
        <v>4124</v>
      </c>
      <c r="AD48" s="28" t="s">
        <v>1724</v>
      </c>
      <c r="AE48" s="28"/>
      <c r="AF48" s="28"/>
      <c r="AG48" s="28"/>
      <c r="AH48" s="28"/>
      <c r="AI48" s="28"/>
      <c r="AJ48" s="28"/>
      <c r="AK48" s="28" t="s">
        <v>1724</v>
      </c>
      <c r="AL48" s="356" t="e">
        <f t="shared" si="0"/>
        <v>#VALUE!</v>
      </c>
      <c r="AM48" s="27" t="str">
        <f t="shared" si="8"/>
        <v/>
      </c>
    </row>
    <row r="49" spans="1:39" s="27" customFormat="1" ht="21.6" customHeight="1">
      <c r="A49" s="31">
        <v>48</v>
      </c>
      <c r="B49" s="31" t="s">
        <v>1727</v>
      </c>
      <c r="C49" s="31">
        <v>2025011265</v>
      </c>
      <c r="D49" s="31"/>
      <c r="E49" s="31"/>
      <c r="F49" s="31">
        <v>2759</v>
      </c>
      <c r="G49" s="31" t="s">
        <v>1462</v>
      </c>
      <c r="H49" s="31" t="s">
        <v>1750</v>
      </c>
      <c r="I49" s="31"/>
      <c r="J49" s="31"/>
      <c r="K49" s="31"/>
      <c r="L49" s="31"/>
      <c r="M49" s="32"/>
      <c r="N49" s="31"/>
      <c r="O49" s="32"/>
      <c r="P49" s="33"/>
      <c r="Q49" s="31" t="s">
        <v>5127</v>
      </c>
      <c r="R49" s="31" t="s">
        <v>52</v>
      </c>
      <c r="S49" s="31" t="s">
        <v>4114</v>
      </c>
      <c r="T49" s="31">
        <v>1</v>
      </c>
      <c r="U49" s="31" t="s">
        <v>1722</v>
      </c>
      <c r="V49" s="31" t="s">
        <v>5479</v>
      </c>
      <c r="W49" s="31" t="s">
        <v>5480</v>
      </c>
      <c r="X49" s="218">
        <v>45665.635416666664</v>
      </c>
      <c r="Y49" s="31"/>
      <c r="Z49" s="31">
        <v>0.3</v>
      </c>
      <c r="AA49" s="31"/>
      <c r="AB49" s="31" t="s">
        <v>1723</v>
      </c>
      <c r="AC49" s="33" t="s">
        <v>4124</v>
      </c>
      <c r="AD49" s="31" t="s">
        <v>1724</v>
      </c>
      <c r="AE49" s="31"/>
      <c r="AF49" s="31"/>
      <c r="AG49" s="31"/>
      <c r="AH49" s="31"/>
      <c r="AI49" s="31"/>
      <c r="AJ49" s="31"/>
      <c r="AK49" s="31" t="s">
        <v>1724</v>
      </c>
      <c r="AL49" s="356" t="e">
        <f t="shared" si="0"/>
        <v>#VALUE!</v>
      </c>
      <c r="AM49" s="27" t="str">
        <f t="shared" si="8"/>
        <v/>
      </c>
    </row>
    <row r="50" spans="1:39" s="27" customFormat="1" ht="21.6" customHeight="1">
      <c r="A50" s="28">
        <v>49</v>
      </c>
      <c r="B50" s="28" t="s">
        <v>1727</v>
      </c>
      <c r="C50" s="28">
        <v>2025011275</v>
      </c>
      <c r="D50" s="28"/>
      <c r="E50" s="28"/>
      <c r="F50" s="28" t="s">
        <v>4044</v>
      </c>
      <c r="G50" s="28" t="s">
        <v>4045</v>
      </c>
      <c r="H50" s="28" t="s">
        <v>1751</v>
      </c>
      <c r="I50" s="28"/>
      <c r="J50" s="28"/>
      <c r="K50" s="28"/>
      <c r="L50" s="28"/>
      <c r="M50" s="29"/>
      <c r="N50" s="28"/>
      <c r="O50" s="29"/>
      <c r="P50" s="30"/>
      <c r="Q50" s="28" t="s">
        <v>5481</v>
      </c>
      <c r="R50" s="28" t="s">
        <v>52</v>
      </c>
      <c r="S50" s="28" t="s">
        <v>16</v>
      </c>
      <c r="T50" s="28">
        <v>1</v>
      </c>
      <c r="U50" s="28" t="s">
        <v>1722</v>
      </c>
      <c r="V50" s="28" t="s">
        <v>5482</v>
      </c>
      <c r="W50" s="28" t="s">
        <v>5483</v>
      </c>
      <c r="X50" s="138">
        <v>45665.645833333336</v>
      </c>
      <c r="Y50" s="28"/>
      <c r="Z50" s="28">
        <v>0.5</v>
      </c>
      <c r="AA50" s="28"/>
      <c r="AB50" s="28" t="s">
        <v>1723</v>
      </c>
      <c r="AC50" s="30" t="s">
        <v>4124</v>
      </c>
      <c r="AD50" s="28" t="s">
        <v>1724</v>
      </c>
      <c r="AE50" s="28"/>
      <c r="AF50" s="28"/>
      <c r="AG50" s="28"/>
      <c r="AH50" s="28"/>
      <c r="AI50" s="28"/>
      <c r="AJ50" s="28"/>
      <c r="AK50" s="28" t="s">
        <v>1724</v>
      </c>
      <c r="AL50" s="356" t="e">
        <f t="shared" si="0"/>
        <v>#VALUE!</v>
      </c>
      <c r="AM50" s="27" t="str">
        <f t="shared" si="8"/>
        <v/>
      </c>
    </row>
    <row r="51" spans="1:39" s="27" customFormat="1" ht="21.6" customHeight="1">
      <c r="A51" s="31">
        <v>50</v>
      </c>
      <c r="B51" s="31" t="s">
        <v>1727</v>
      </c>
      <c r="C51" s="31">
        <v>2025011292</v>
      </c>
      <c r="D51" s="31"/>
      <c r="E51" s="31"/>
      <c r="F51" s="31">
        <v>3983</v>
      </c>
      <c r="G51" s="31" t="s">
        <v>279</v>
      </c>
      <c r="H51" s="31" t="s">
        <v>1750</v>
      </c>
      <c r="I51" s="31"/>
      <c r="J51" s="31"/>
      <c r="K51" s="31"/>
      <c r="L51" s="31"/>
      <c r="M51" s="32"/>
      <c r="N51" s="31"/>
      <c r="O51" s="32"/>
      <c r="P51" s="33"/>
      <c r="Q51" s="31" t="s">
        <v>5484</v>
      </c>
      <c r="R51" s="31" t="s">
        <v>52</v>
      </c>
      <c r="S51" s="31" t="s">
        <v>4114</v>
      </c>
      <c r="T51" s="31">
        <v>1</v>
      </c>
      <c r="U51" s="31" t="s">
        <v>1722</v>
      </c>
      <c r="V51" s="31" t="s">
        <v>5485</v>
      </c>
      <c r="W51" s="31" t="s">
        <v>5486</v>
      </c>
      <c r="X51" s="218">
        <v>45665.656944444447</v>
      </c>
      <c r="Y51" s="31"/>
      <c r="Z51" s="31">
        <v>0.4</v>
      </c>
      <c r="AA51" s="31"/>
      <c r="AB51" s="31" t="s">
        <v>1723</v>
      </c>
      <c r="AC51" s="33" t="s">
        <v>4124</v>
      </c>
      <c r="AD51" s="31" t="s">
        <v>1724</v>
      </c>
      <c r="AE51" s="31"/>
      <c r="AF51" s="31"/>
      <c r="AG51" s="31"/>
      <c r="AH51" s="31"/>
      <c r="AI51" s="31"/>
      <c r="AJ51" s="31"/>
      <c r="AK51" s="31" t="s">
        <v>1724</v>
      </c>
      <c r="AL51" s="356" t="e">
        <f t="shared" si="0"/>
        <v>#VALUE!</v>
      </c>
      <c r="AM51" s="27" t="str">
        <f t="shared" ref="AM51:AM56" si="9">IF(ISNUMBER(SEARCH("STAR", AC51)), "STAR", "")</f>
        <v/>
      </c>
    </row>
    <row r="52" spans="1:39" s="27" customFormat="1" ht="21.6" customHeight="1">
      <c r="A52" s="28">
        <v>51</v>
      </c>
      <c r="B52" s="28" t="s">
        <v>1727</v>
      </c>
      <c r="C52" s="28">
        <v>2025011293</v>
      </c>
      <c r="D52" s="28"/>
      <c r="E52" s="28"/>
      <c r="F52" s="28" t="s">
        <v>45</v>
      </c>
      <c r="G52" s="28" t="s">
        <v>638</v>
      </c>
      <c r="H52" s="28" t="s">
        <v>1751</v>
      </c>
      <c r="I52" s="28"/>
      <c r="J52" s="28"/>
      <c r="K52" s="28"/>
      <c r="L52" s="28"/>
      <c r="M52" s="29"/>
      <c r="N52" s="28"/>
      <c r="O52" s="29"/>
      <c r="P52" s="30"/>
      <c r="Q52" s="28" t="s">
        <v>5487</v>
      </c>
      <c r="R52" s="28" t="s">
        <v>52</v>
      </c>
      <c r="S52" s="28" t="s">
        <v>16</v>
      </c>
      <c r="T52" s="28">
        <v>1</v>
      </c>
      <c r="U52" s="28" t="s">
        <v>1722</v>
      </c>
      <c r="V52" s="28" t="s">
        <v>5488</v>
      </c>
      <c r="W52" s="28" t="s">
        <v>5489</v>
      </c>
      <c r="X52" s="138">
        <v>45665.65625</v>
      </c>
      <c r="Y52" s="28"/>
      <c r="Z52" s="28">
        <v>0.2</v>
      </c>
      <c r="AA52" s="28"/>
      <c r="AB52" s="28" t="s">
        <v>1723</v>
      </c>
      <c r="AC52" s="30" t="s">
        <v>4124</v>
      </c>
      <c r="AD52" s="28" t="s">
        <v>1724</v>
      </c>
      <c r="AE52" s="28"/>
      <c r="AF52" s="28"/>
      <c r="AG52" s="28"/>
      <c r="AH52" s="28"/>
      <c r="AI52" s="28"/>
      <c r="AJ52" s="28"/>
      <c r="AK52" s="28" t="s">
        <v>1724</v>
      </c>
      <c r="AL52" s="356" t="e">
        <f t="shared" si="0"/>
        <v>#VALUE!</v>
      </c>
      <c r="AM52" s="27" t="str">
        <f t="shared" si="9"/>
        <v/>
      </c>
    </row>
    <row r="53" spans="1:39" s="27" customFormat="1" ht="21.6" customHeight="1">
      <c r="A53" s="31">
        <v>52</v>
      </c>
      <c r="B53" s="31" t="s">
        <v>1727</v>
      </c>
      <c r="C53" s="31">
        <v>2025011299</v>
      </c>
      <c r="D53" s="31"/>
      <c r="E53" s="31"/>
      <c r="F53" s="31" t="s">
        <v>40</v>
      </c>
      <c r="G53" s="31" t="s">
        <v>652</v>
      </c>
      <c r="H53" s="31" t="s">
        <v>1750</v>
      </c>
      <c r="I53" s="31"/>
      <c r="J53" s="31"/>
      <c r="K53" s="31"/>
      <c r="L53" s="31"/>
      <c r="M53" s="32"/>
      <c r="N53" s="31"/>
      <c r="O53" s="32"/>
      <c r="P53" s="33"/>
      <c r="Q53" s="31" t="s">
        <v>5248</v>
      </c>
      <c r="R53" s="31" t="s">
        <v>52</v>
      </c>
      <c r="S53" s="31" t="s">
        <v>4114</v>
      </c>
      <c r="T53" s="31">
        <v>1</v>
      </c>
      <c r="U53" s="31" t="s">
        <v>1722</v>
      </c>
      <c r="V53" s="31" t="s">
        <v>5490</v>
      </c>
      <c r="W53" s="31" t="s">
        <v>5491</v>
      </c>
      <c r="X53" s="218">
        <v>45665.673611111109</v>
      </c>
      <c r="Y53" s="31"/>
      <c r="Z53" s="31">
        <v>0.3</v>
      </c>
      <c r="AA53" s="31"/>
      <c r="AB53" s="31" t="s">
        <v>1723</v>
      </c>
      <c r="AC53" s="33" t="s">
        <v>4124</v>
      </c>
      <c r="AD53" s="31" t="s">
        <v>1724</v>
      </c>
      <c r="AE53" s="31"/>
      <c r="AF53" s="31"/>
      <c r="AG53" s="31"/>
      <c r="AH53" s="31"/>
      <c r="AI53" s="31"/>
      <c r="AJ53" s="31"/>
      <c r="AK53" s="31" t="s">
        <v>1724</v>
      </c>
      <c r="AL53" s="356" t="e">
        <f t="shared" si="0"/>
        <v>#VALUE!</v>
      </c>
      <c r="AM53" s="27" t="str">
        <f t="shared" si="9"/>
        <v/>
      </c>
    </row>
    <row r="54" spans="1:39" s="27" customFormat="1" ht="21.6" customHeight="1">
      <c r="A54" s="28">
        <v>53</v>
      </c>
      <c r="B54" s="28" t="s">
        <v>1727</v>
      </c>
      <c r="C54" s="28">
        <v>2025011363</v>
      </c>
      <c r="D54" s="28"/>
      <c r="E54" s="28"/>
      <c r="F54" s="28">
        <v>4804</v>
      </c>
      <c r="G54" s="28" t="s">
        <v>527</v>
      </c>
      <c r="H54" s="28" t="s">
        <v>1750</v>
      </c>
      <c r="I54" s="28"/>
      <c r="J54" s="28"/>
      <c r="K54" s="28"/>
      <c r="L54" s="28"/>
      <c r="M54" s="29"/>
      <c r="N54" s="28"/>
      <c r="O54" s="29"/>
      <c r="P54" s="30"/>
      <c r="Q54" s="28" t="s">
        <v>5492</v>
      </c>
      <c r="R54" s="28" t="s">
        <v>52</v>
      </c>
      <c r="S54" s="28" t="s">
        <v>4114</v>
      </c>
      <c r="T54" s="28">
        <v>1</v>
      </c>
      <c r="U54" s="28" t="s">
        <v>1722</v>
      </c>
      <c r="V54" s="28" t="s">
        <v>5493</v>
      </c>
      <c r="W54" s="28" t="s">
        <v>5494</v>
      </c>
      <c r="X54" s="138">
        <v>45666.450694444444</v>
      </c>
      <c r="Y54" s="28"/>
      <c r="Z54" s="28">
        <v>0.4</v>
      </c>
      <c r="AA54" s="28"/>
      <c r="AB54" s="28" t="s">
        <v>1723</v>
      </c>
      <c r="AC54" s="30" t="s">
        <v>4124</v>
      </c>
      <c r="AD54" s="28" t="s">
        <v>1724</v>
      </c>
      <c r="AE54" s="28"/>
      <c r="AF54" s="28"/>
      <c r="AG54" s="28"/>
      <c r="AH54" s="28"/>
      <c r="AI54" s="28"/>
      <c r="AJ54" s="28"/>
      <c r="AK54" s="28" t="s">
        <v>1724</v>
      </c>
      <c r="AL54" s="356" t="e">
        <f t="shared" si="0"/>
        <v>#VALUE!</v>
      </c>
      <c r="AM54" s="27" t="str">
        <f t="shared" si="9"/>
        <v/>
      </c>
    </row>
    <row r="55" spans="1:39" s="27" customFormat="1" ht="21.6" customHeight="1">
      <c r="A55" s="31">
        <v>54</v>
      </c>
      <c r="B55" s="31" t="s">
        <v>1727</v>
      </c>
      <c r="C55" s="31">
        <v>2025011366</v>
      </c>
      <c r="D55" s="31"/>
      <c r="E55" s="31"/>
      <c r="F55" s="31">
        <v>4184</v>
      </c>
      <c r="G55" s="31" t="s">
        <v>324</v>
      </c>
      <c r="H55" s="31" t="s">
        <v>1750</v>
      </c>
      <c r="I55" s="31"/>
      <c r="J55" s="31"/>
      <c r="K55" s="31"/>
      <c r="L55" s="31"/>
      <c r="M55" s="32"/>
      <c r="N55" s="31"/>
      <c r="O55" s="32"/>
      <c r="P55" s="33"/>
      <c r="Q55" s="31" t="s">
        <v>5424</v>
      </c>
      <c r="R55" s="31" t="s">
        <v>52</v>
      </c>
      <c r="S55" s="31" t="s">
        <v>4114</v>
      </c>
      <c r="T55" s="31">
        <v>1</v>
      </c>
      <c r="U55" s="31" t="s">
        <v>1722</v>
      </c>
      <c r="V55" s="31" t="s">
        <v>5495</v>
      </c>
      <c r="W55" s="31" t="s">
        <v>5496</v>
      </c>
      <c r="X55" s="218">
        <v>45666.468055555553</v>
      </c>
      <c r="Y55" s="31"/>
      <c r="Z55" s="31">
        <v>0.3</v>
      </c>
      <c r="AA55" s="31"/>
      <c r="AB55" s="31" t="s">
        <v>1723</v>
      </c>
      <c r="AC55" s="33" t="s">
        <v>4124</v>
      </c>
      <c r="AD55" s="31" t="s">
        <v>1724</v>
      </c>
      <c r="AE55" s="31"/>
      <c r="AF55" s="31"/>
      <c r="AG55" s="31"/>
      <c r="AH55" s="31"/>
      <c r="AI55" s="31"/>
      <c r="AJ55" s="31"/>
      <c r="AK55" s="31" t="s">
        <v>1724</v>
      </c>
      <c r="AL55" s="356" t="e">
        <f t="shared" si="0"/>
        <v>#VALUE!</v>
      </c>
      <c r="AM55" s="27" t="str">
        <f t="shared" si="9"/>
        <v/>
      </c>
    </row>
    <row r="56" spans="1:39" s="27" customFormat="1" ht="21.6" customHeight="1">
      <c r="A56" s="28">
        <v>55</v>
      </c>
      <c r="B56" s="28" t="s">
        <v>1727</v>
      </c>
      <c r="C56" s="28">
        <v>2025011398</v>
      </c>
      <c r="D56" s="28"/>
      <c r="E56" s="28"/>
      <c r="F56" s="28">
        <v>2543</v>
      </c>
      <c r="G56" s="28" t="s">
        <v>4127</v>
      </c>
      <c r="H56" s="28" t="s">
        <v>1750</v>
      </c>
      <c r="I56" s="28"/>
      <c r="J56" s="28"/>
      <c r="K56" s="28"/>
      <c r="L56" s="28"/>
      <c r="M56" s="29"/>
      <c r="N56" s="28"/>
      <c r="O56" s="29"/>
      <c r="P56" s="30"/>
      <c r="Q56" s="28" t="s">
        <v>5497</v>
      </c>
      <c r="R56" s="28" t="s">
        <v>52</v>
      </c>
      <c r="S56" s="28" t="s">
        <v>4114</v>
      </c>
      <c r="T56" s="28">
        <v>1</v>
      </c>
      <c r="U56" s="28" t="s">
        <v>1722</v>
      </c>
      <c r="V56" s="28" t="s">
        <v>5498</v>
      </c>
      <c r="W56" s="28" t="s">
        <v>5499</v>
      </c>
      <c r="X56" s="138">
        <v>45666.495138888888</v>
      </c>
      <c r="Y56" s="28"/>
      <c r="Z56" s="28">
        <v>0.4</v>
      </c>
      <c r="AA56" s="28"/>
      <c r="AB56" s="28" t="s">
        <v>1723</v>
      </c>
      <c r="AC56" s="30" t="s">
        <v>4124</v>
      </c>
      <c r="AD56" s="28" t="s">
        <v>1724</v>
      </c>
      <c r="AE56" s="28"/>
      <c r="AF56" s="28"/>
      <c r="AG56" s="28"/>
      <c r="AH56" s="28"/>
      <c r="AI56" s="28"/>
      <c r="AJ56" s="28"/>
      <c r="AK56" s="28" t="s">
        <v>1724</v>
      </c>
      <c r="AL56" s="356" t="e">
        <f t="shared" si="0"/>
        <v>#VALUE!</v>
      </c>
      <c r="AM56" s="27" t="str">
        <f t="shared" si="9"/>
        <v/>
      </c>
    </row>
    <row r="57" spans="1:39" ht="21.6" customHeight="1">
      <c r="A57" s="31">
        <v>56</v>
      </c>
      <c r="B57" s="31" t="s">
        <v>5039</v>
      </c>
      <c r="C57" s="31">
        <v>2025011409</v>
      </c>
      <c r="D57" s="31" t="s">
        <v>5500</v>
      </c>
      <c r="E57" s="31" t="s">
        <v>5041</v>
      </c>
      <c r="F57" s="31">
        <v>4163</v>
      </c>
      <c r="G57" s="31" t="s">
        <v>318</v>
      </c>
      <c r="H57" s="31" t="s">
        <v>1751</v>
      </c>
      <c r="I57" s="31" t="s">
        <v>5501</v>
      </c>
      <c r="J57" s="31" t="s">
        <v>5102</v>
      </c>
      <c r="K57" s="31" t="s">
        <v>5045</v>
      </c>
      <c r="L57" s="31" t="s">
        <v>5074</v>
      </c>
      <c r="M57" s="32" t="s">
        <v>1726</v>
      </c>
      <c r="N57" s="31">
        <v>2307</v>
      </c>
      <c r="O57" s="32" t="s">
        <v>5390</v>
      </c>
      <c r="P57" s="33" t="s">
        <v>5502</v>
      </c>
      <c r="Q57" s="31" t="s">
        <v>5503</v>
      </c>
      <c r="R57" s="31" t="s">
        <v>52</v>
      </c>
      <c r="S57" s="31" t="s">
        <v>16</v>
      </c>
      <c r="T57" s="31">
        <v>1</v>
      </c>
      <c r="U57" s="31" t="s">
        <v>1722</v>
      </c>
      <c r="V57" s="31" t="s">
        <v>5504</v>
      </c>
      <c r="W57" s="31" t="s">
        <v>5505</v>
      </c>
      <c r="X57" s="218">
        <v>45666.645833333336</v>
      </c>
      <c r="Y57" s="31" t="s">
        <v>5507</v>
      </c>
      <c r="Z57" s="31">
        <v>1</v>
      </c>
      <c r="AA57" s="31"/>
      <c r="AB57" s="31" t="s">
        <v>1723</v>
      </c>
      <c r="AC57" s="33" t="s">
        <v>5508</v>
      </c>
      <c r="AD57" s="31"/>
      <c r="AE57" s="31"/>
      <c r="AF57" s="31"/>
      <c r="AG57" s="31"/>
      <c r="AH57" s="31"/>
      <c r="AI57" s="31"/>
      <c r="AJ57" s="31"/>
      <c r="AK57" s="31" t="s">
        <v>1724</v>
      </c>
      <c r="AL57" s="356">
        <f t="shared" si="0"/>
        <v>45666</v>
      </c>
    </row>
    <row r="58" spans="1:39" ht="21.6" customHeight="1">
      <c r="A58" s="28">
        <v>57</v>
      </c>
      <c r="B58" s="28" t="s">
        <v>5039</v>
      </c>
      <c r="C58" s="28">
        <v>2025011415</v>
      </c>
      <c r="D58" s="28" t="s">
        <v>5509</v>
      </c>
      <c r="E58" s="28" t="s">
        <v>5510</v>
      </c>
      <c r="F58" s="28">
        <v>2995</v>
      </c>
      <c r="G58" s="28" t="s">
        <v>152</v>
      </c>
      <c r="H58" s="28" t="s">
        <v>1725</v>
      </c>
      <c r="I58" s="28" t="s">
        <v>5511</v>
      </c>
      <c r="J58" s="28" t="s">
        <v>5102</v>
      </c>
      <c r="K58" s="28" t="s">
        <v>5045</v>
      </c>
      <c r="L58" s="28" t="s">
        <v>5512</v>
      </c>
      <c r="M58" s="29" t="s">
        <v>5513</v>
      </c>
      <c r="N58" s="28">
        <v>2401</v>
      </c>
      <c r="O58" s="29" t="s">
        <v>5514</v>
      </c>
      <c r="P58" s="30" t="s">
        <v>5515</v>
      </c>
      <c r="Q58" s="28" t="s">
        <v>5516</v>
      </c>
      <c r="R58" s="28" t="s">
        <v>52</v>
      </c>
      <c r="S58" s="28" t="s">
        <v>1157</v>
      </c>
      <c r="T58" s="28">
        <v>1</v>
      </c>
      <c r="U58" s="28" t="s">
        <v>1722</v>
      </c>
      <c r="V58" s="28" t="s">
        <v>5517</v>
      </c>
      <c r="W58" s="28" t="s">
        <v>5518</v>
      </c>
      <c r="X58" s="138">
        <v>45666.712500000001</v>
      </c>
      <c r="Y58" s="28" t="s">
        <v>5519</v>
      </c>
      <c r="Z58" s="28">
        <v>0.5</v>
      </c>
      <c r="AA58" s="28"/>
      <c r="AB58" s="28" t="s">
        <v>1723</v>
      </c>
      <c r="AC58" s="30" t="s">
        <v>5520</v>
      </c>
      <c r="AD58" s="28"/>
      <c r="AE58" s="28"/>
      <c r="AF58" s="28"/>
      <c r="AG58" s="28"/>
      <c r="AH58" s="28"/>
      <c r="AI58" s="28"/>
      <c r="AJ58" s="28"/>
      <c r="AK58" s="28" t="s">
        <v>1724</v>
      </c>
      <c r="AL58" s="356">
        <f t="shared" si="0"/>
        <v>45666</v>
      </c>
    </row>
    <row r="59" spans="1:39" ht="21.6" customHeight="1">
      <c r="A59" s="31">
        <v>58</v>
      </c>
      <c r="B59" s="31" t="s">
        <v>1727</v>
      </c>
      <c r="C59" s="31">
        <v>2025011427</v>
      </c>
      <c r="D59" s="31"/>
      <c r="E59" s="31"/>
      <c r="F59" s="31">
        <v>2209</v>
      </c>
      <c r="G59" s="31" t="s">
        <v>72</v>
      </c>
      <c r="H59" s="31" t="s">
        <v>1750</v>
      </c>
      <c r="I59" s="31"/>
      <c r="J59" s="31"/>
      <c r="K59" s="31"/>
      <c r="L59" s="31"/>
      <c r="M59" s="32"/>
      <c r="N59" s="31"/>
      <c r="O59" s="32"/>
      <c r="P59" s="33"/>
      <c r="Q59" s="31" t="s">
        <v>5521</v>
      </c>
      <c r="R59" s="31" t="s">
        <v>52</v>
      </c>
      <c r="S59" s="31" t="s">
        <v>4114</v>
      </c>
      <c r="T59" s="31">
        <v>1</v>
      </c>
      <c r="U59" s="31" t="s">
        <v>1722</v>
      </c>
      <c r="V59" s="31" t="s">
        <v>5522</v>
      </c>
      <c r="W59" s="31" t="s">
        <v>5523</v>
      </c>
      <c r="X59" s="218">
        <v>45666.625694444447</v>
      </c>
      <c r="Y59" s="31"/>
      <c r="Z59" s="31">
        <v>0.4</v>
      </c>
      <c r="AA59" s="31"/>
      <c r="AB59" s="31" t="s">
        <v>1723</v>
      </c>
      <c r="AC59" s="33" t="s">
        <v>4124</v>
      </c>
      <c r="AD59" s="31" t="s">
        <v>1724</v>
      </c>
      <c r="AE59" s="31"/>
      <c r="AF59" s="31"/>
      <c r="AG59" s="31"/>
      <c r="AH59" s="31"/>
      <c r="AI59" s="31"/>
      <c r="AJ59" s="31"/>
      <c r="AK59" s="31" t="s">
        <v>1724</v>
      </c>
      <c r="AL59" s="356" t="e">
        <f t="shared" si="0"/>
        <v>#VALUE!</v>
      </c>
    </row>
    <row r="60" spans="1:39" ht="21.6" customHeight="1">
      <c r="A60" s="28">
        <v>59</v>
      </c>
      <c r="B60" s="28" t="s">
        <v>1727</v>
      </c>
      <c r="C60" s="28">
        <v>2025011436</v>
      </c>
      <c r="D60" s="28"/>
      <c r="E60" s="28"/>
      <c r="F60" s="28">
        <v>4539</v>
      </c>
      <c r="G60" s="28" t="s">
        <v>431</v>
      </c>
      <c r="H60" s="28" t="s">
        <v>1750</v>
      </c>
      <c r="I60" s="28"/>
      <c r="J60" s="28"/>
      <c r="K60" s="28"/>
      <c r="L60" s="28"/>
      <c r="M60" s="29"/>
      <c r="N60" s="28"/>
      <c r="O60" s="29"/>
      <c r="P60" s="30"/>
      <c r="Q60" s="28" t="s">
        <v>5524</v>
      </c>
      <c r="R60" s="28" t="s">
        <v>52</v>
      </c>
      <c r="S60" s="28" t="s">
        <v>4114</v>
      </c>
      <c r="T60" s="28">
        <v>1</v>
      </c>
      <c r="U60" s="28" t="s">
        <v>1722</v>
      </c>
      <c r="V60" s="28" t="s">
        <v>5525</v>
      </c>
      <c r="W60" s="28" t="s">
        <v>5526</v>
      </c>
      <c r="X60" s="138">
        <v>45666.644444444442</v>
      </c>
      <c r="Y60" s="28"/>
      <c r="Z60" s="28">
        <v>0.3</v>
      </c>
      <c r="AA60" s="28"/>
      <c r="AB60" s="28" t="s">
        <v>1723</v>
      </c>
      <c r="AC60" s="30" t="s">
        <v>4124</v>
      </c>
      <c r="AD60" s="28" t="s">
        <v>1724</v>
      </c>
      <c r="AE60" s="28"/>
      <c r="AF60" s="28"/>
      <c r="AG60" s="28"/>
      <c r="AH60" s="28"/>
      <c r="AI60" s="28"/>
      <c r="AJ60" s="28"/>
      <c r="AK60" s="28" t="s">
        <v>1724</v>
      </c>
      <c r="AL60" s="356" t="e">
        <f t="shared" si="0"/>
        <v>#VALUE!</v>
      </c>
    </row>
    <row r="61" spans="1:39" ht="21.6" customHeight="1">
      <c r="A61" s="31">
        <v>60</v>
      </c>
      <c r="B61" s="31" t="s">
        <v>1727</v>
      </c>
      <c r="C61" s="31">
        <v>2025011450</v>
      </c>
      <c r="D61" s="31"/>
      <c r="E61" s="31"/>
      <c r="F61" s="31">
        <v>4163</v>
      </c>
      <c r="G61" s="31" t="s">
        <v>318</v>
      </c>
      <c r="H61" s="31" t="s">
        <v>1751</v>
      </c>
      <c r="I61" s="31"/>
      <c r="J61" s="31"/>
      <c r="K61" s="31"/>
      <c r="L61" s="31"/>
      <c r="M61" s="32"/>
      <c r="N61" s="31"/>
      <c r="O61" s="32"/>
      <c r="P61" s="33"/>
      <c r="Q61" s="31" t="s">
        <v>5503</v>
      </c>
      <c r="R61" s="31" t="s">
        <v>52</v>
      </c>
      <c r="S61" s="31" t="s">
        <v>16</v>
      </c>
      <c r="T61" s="31">
        <v>1</v>
      </c>
      <c r="U61" s="31" t="s">
        <v>1722</v>
      </c>
      <c r="V61" s="31" t="s">
        <v>5527</v>
      </c>
      <c r="W61" s="31" t="s">
        <v>5506</v>
      </c>
      <c r="X61" s="218">
        <v>45666.65625</v>
      </c>
      <c r="Y61" s="31"/>
      <c r="Z61" s="31">
        <v>0.3</v>
      </c>
      <c r="AA61" s="31"/>
      <c r="AB61" s="31" t="s">
        <v>1723</v>
      </c>
      <c r="AC61" s="33" t="s">
        <v>4124</v>
      </c>
      <c r="AD61" s="31" t="s">
        <v>1724</v>
      </c>
      <c r="AE61" s="31"/>
      <c r="AF61" s="31"/>
      <c r="AG61" s="31"/>
      <c r="AH61" s="31"/>
      <c r="AI61" s="31"/>
      <c r="AJ61" s="31"/>
      <c r="AK61" s="31" t="s">
        <v>1724</v>
      </c>
      <c r="AL61" s="356" t="e">
        <f t="shared" si="0"/>
        <v>#VALUE!</v>
      </c>
    </row>
    <row r="62" spans="1:39" ht="21.6" customHeight="1">
      <c r="A62" s="28">
        <v>61</v>
      </c>
      <c r="B62" s="28" t="s">
        <v>1727</v>
      </c>
      <c r="C62" s="28">
        <v>2025011466</v>
      </c>
      <c r="D62" s="28"/>
      <c r="E62" s="28"/>
      <c r="F62" s="28" t="s">
        <v>19</v>
      </c>
      <c r="G62" s="28" t="s">
        <v>632</v>
      </c>
      <c r="H62" s="28" t="s">
        <v>1750</v>
      </c>
      <c r="I62" s="28"/>
      <c r="J62" s="28"/>
      <c r="K62" s="28"/>
      <c r="L62" s="28"/>
      <c r="M62" s="29"/>
      <c r="N62" s="28"/>
      <c r="O62" s="29"/>
      <c r="P62" s="30"/>
      <c r="Q62" s="28" t="s">
        <v>5211</v>
      </c>
      <c r="R62" s="28" t="s">
        <v>52</v>
      </c>
      <c r="S62" s="28" t="s">
        <v>4114</v>
      </c>
      <c r="T62" s="28">
        <v>1</v>
      </c>
      <c r="U62" s="28" t="s">
        <v>1722</v>
      </c>
      <c r="V62" s="28" t="s">
        <v>5528</v>
      </c>
      <c r="W62" s="28" t="s">
        <v>5529</v>
      </c>
      <c r="X62" s="138">
        <v>45666.690972222219</v>
      </c>
      <c r="Y62" s="28"/>
      <c r="Z62" s="28">
        <v>0.3</v>
      </c>
      <c r="AA62" s="28"/>
      <c r="AB62" s="28" t="s">
        <v>1723</v>
      </c>
      <c r="AC62" s="30" t="s">
        <v>4124</v>
      </c>
      <c r="AD62" s="28" t="s">
        <v>1724</v>
      </c>
      <c r="AE62" s="28"/>
      <c r="AF62" s="28"/>
      <c r="AG62" s="28"/>
      <c r="AH62" s="28"/>
      <c r="AI62" s="28"/>
      <c r="AJ62" s="28"/>
      <c r="AK62" s="28" t="s">
        <v>1724</v>
      </c>
      <c r="AL62" s="356" t="e">
        <f t="shared" si="0"/>
        <v>#VALUE!</v>
      </c>
    </row>
    <row r="63" spans="1:39" ht="21.6" customHeight="1">
      <c r="A63" s="31">
        <v>62</v>
      </c>
      <c r="B63" s="31" t="s">
        <v>1727</v>
      </c>
      <c r="C63" s="31">
        <v>2025011473</v>
      </c>
      <c r="D63" s="31"/>
      <c r="E63" s="31"/>
      <c r="F63" s="31">
        <v>3676</v>
      </c>
      <c r="G63" s="31" t="s">
        <v>4098</v>
      </c>
      <c r="H63" s="31" t="s">
        <v>1750</v>
      </c>
      <c r="I63" s="31"/>
      <c r="J63" s="31"/>
      <c r="K63" s="31"/>
      <c r="L63" s="31"/>
      <c r="M63" s="32"/>
      <c r="N63" s="31"/>
      <c r="O63" s="32"/>
      <c r="P63" s="33"/>
      <c r="Q63" s="31" t="s">
        <v>5213</v>
      </c>
      <c r="R63" s="31" t="s">
        <v>52</v>
      </c>
      <c r="S63" s="31" t="s">
        <v>4114</v>
      </c>
      <c r="T63" s="31">
        <v>1</v>
      </c>
      <c r="U63" s="31" t="s">
        <v>1722</v>
      </c>
      <c r="V63" s="31" t="s">
        <v>5530</v>
      </c>
      <c r="W63" s="31" t="s">
        <v>5531</v>
      </c>
      <c r="X63" s="218">
        <v>45666.707638888889</v>
      </c>
      <c r="Y63" s="31"/>
      <c r="Z63" s="31">
        <v>0.3</v>
      </c>
      <c r="AA63" s="31"/>
      <c r="AB63" s="31" t="s">
        <v>1723</v>
      </c>
      <c r="AC63" s="33" t="s">
        <v>4124</v>
      </c>
      <c r="AD63" s="31" t="s">
        <v>1724</v>
      </c>
      <c r="AE63" s="31"/>
      <c r="AF63" s="31"/>
      <c r="AG63" s="31"/>
      <c r="AH63" s="31"/>
      <c r="AI63" s="31"/>
      <c r="AJ63" s="31"/>
      <c r="AK63" s="31" t="s">
        <v>1724</v>
      </c>
      <c r="AL63" s="356" t="e">
        <f t="shared" si="0"/>
        <v>#VALUE!</v>
      </c>
    </row>
    <row r="64" spans="1:39" ht="21.6" customHeight="1">
      <c r="A64" s="28">
        <v>63</v>
      </c>
      <c r="B64" s="28" t="s">
        <v>5039</v>
      </c>
      <c r="C64" s="28">
        <v>2025011486</v>
      </c>
      <c r="D64" s="28" t="s">
        <v>5532</v>
      </c>
      <c r="E64" s="28" t="s">
        <v>5041</v>
      </c>
      <c r="F64" s="28">
        <v>3818</v>
      </c>
      <c r="G64" s="28" t="s">
        <v>1416</v>
      </c>
      <c r="H64" s="28" t="s">
        <v>1725</v>
      </c>
      <c r="I64" s="28" t="s">
        <v>5533</v>
      </c>
      <c r="J64" s="28" t="s">
        <v>5306</v>
      </c>
      <c r="K64" s="28" t="s">
        <v>5073</v>
      </c>
      <c r="L64" s="28" t="s">
        <v>5278</v>
      </c>
      <c r="M64" s="29" t="s">
        <v>5279</v>
      </c>
      <c r="N64" s="28" t="s">
        <v>663</v>
      </c>
      <c r="O64" s="29" t="s">
        <v>5280</v>
      </c>
      <c r="P64" s="30" t="s">
        <v>5534</v>
      </c>
      <c r="Q64" s="28" t="s">
        <v>5058</v>
      </c>
      <c r="R64" s="28" t="s">
        <v>52</v>
      </c>
      <c r="S64" s="28" t="s">
        <v>1157</v>
      </c>
      <c r="T64" s="28">
        <v>1</v>
      </c>
      <c r="U64" s="28" t="s">
        <v>1722</v>
      </c>
      <c r="V64" s="28" t="s">
        <v>5535</v>
      </c>
      <c r="W64" s="28" t="s">
        <v>5536</v>
      </c>
      <c r="X64" s="138">
        <v>45667.75</v>
      </c>
      <c r="Y64" s="28" t="s">
        <v>5537</v>
      </c>
      <c r="Z64" s="28">
        <v>1.3</v>
      </c>
      <c r="AA64" s="28"/>
      <c r="AB64" s="28" t="s">
        <v>1723</v>
      </c>
      <c r="AC64" s="30" t="s">
        <v>5538</v>
      </c>
      <c r="AD64" s="28"/>
      <c r="AE64" s="28"/>
      <c r="AF64" s="28"/>
      <c r="AG64" s="28"/>
      <c r="AH64" s="28"/>
      <c r="AI64" s="28"/>
      <c r="AJ64" s="28"/>
      <c r="AK64" s="28" t="s">
        <v>1724</v>
      </c>
      <c r="AL64" s="356">
        <f t="shared" si="0"/>
        <v>45667</v>
      </c>
    </row>
    <row r="65" spans="1:38" ht="21.6" customHeight="1">
      <c r="A65" s="31">
        <v>64</v>
      </c>
      <c r="B65" s="31" t="s">
        <v>5039</v>
      </c>
      <c r="C65" s="31">
        <v>2025011487</v>
      </c>
      <c r="D65" s="31" t="s">
        <v>5539</v>
      </c>
      <c r="E65" s="31" t="s">
        <v>5041</v>
      </c>
      <c r="F65" s="31">
        <v>3818</v>
      </c>
      <c r="G65" s="31" t="s">
        <v>1416</v>
      </c>
      <c r="H65" s="31" t="s">
        <v>1725</v>
      </c>
      <c r="I65" s="31" t="s">
        <v>5540</v>
      </c>
      <c r="J65" s="31" t="s">
        <v>5306</v>
      </c>
      <c r="K65" s="31" t="s">
        <v>5073</v>
      </c>
      <c r="L65" s="31" t="s">
        <v>5278</v>
      </c>
      <c r="M65" s="32" t="s">
        <v>5279</v>
      </c>
      <c r="N65" s="31" t="s">
        <v>663</v>
      </c>
      <c r="O65" s="32" t="s">
        <v>5280</v>
      </c>
      <c r="P65" s="33" t="s">
        <v>5541</v>
      </c>
      <c r="Q65" s="31" t="s">
        <v>5058</v>
      </c>
      <c r="R65" s="31" t="s">
        <v>52</v>
      </c>
      <c r="S65" s="31" t="s">
        <v>1157</v>
      </c>
      <c r="T65" s="31">
        <v>1</v>
      </c>
      <c r="U65" s="31" t="s">
        <v>1722</v>
      </c>
      <c r="V65" s="31" t="s">
        <v>5542</v>
      </c>
      <c r="W65" s="31" t="s">
        <v>5536</v>
      </c>
      <c r="X65" s="218">
        <v>45667.75</v>
      </c>
      <c r="Y65" s="31" t="s">
        <v>5543</v>
      </c>
      <c r="Z65" s="31">
        <v>1.3</v>
      </c>
      <c r="AA65" s="31"/>
      <c r="AB65" s="31" t="s">
        <v>1723</v>
      </c>
      <c r="AC65" s="33" t="s">
        <v>5544</v>
      </c>
      <c r="AD65" s="31"/>
      <c r="AE65" s="31"/>
      <c r="AF65" s="31"/>
      <c r="AG65" s="31"/>
      <c r="AH65" s="31"/>
      <c r="AI65" s="31"/>
      <c r="AJ65" s="31"/>
      <c r="AK65" s="31" t="s">
        <v>1724</v>
      </c>
      <c r="AL65" s="356">
        <f t="shared" si="0"/>
        <v>45667</v>
      </c>
    </row>
    <row r="66" spans="1:38" ht="21.6" customHeight="1">
      <c r="A66" s="28">
        <v>65</v>
      </c>
      <c r="B66" s="28" t="s">
        <v>5039</v>
      </c>
      <c r="C66" s="28">
        <v>2025011488</v>
      </c>
      <c r="D66" s="28" t="s">
        <v>5545</v>
      </c>
      <c r="E66" s="28" t="s">
        <v>5041</v>
      </c>
      <c r="F66" s="28">
        <v>3399</v>
      </c>
      <c r="G66" s="28" t="s">
        <v>4049</v>
      </c>
      <c r="H66" s="28" t="s">
        <v>1725</v>
      </c>
      <c r="I66" s="28" t="s">
        <v>5546</v>
      </c>
      <c r="J66" s="28" t="s">
        <v>5306</v>
      </c>
      <c r="K66" s="28" t="s">
        <v>5073</v>
      </c>
      <c r="L66" s="28" t="s">
        <v>5234</v>
      </c>
      <c r="M66" s="29" t="s">
        <v>5235</v>
      </c>
      <c r="N66" s="28" t="s">
        <v>5547</v>
      </c>
      <c r="O66" s="29" t="s">
        <v>5548</v>
      </c>
      <c r="P66" s="30" t="s">
        <v>5549</v>
      </c>
      <c r="Q66" s="28" t="s">
        <v>5550</v>
      </c>
      <c r="R66" s="28" t="s">
        <v>52</v>
      </c>
      <c r="S66" s="28" t="s">
        <v>1157</v>
      </c>
      <c r="T66" s="28">
        <v>1</v>
      </c>
      <c r="U66" s="28" t="s">
        <v>1722</v>
      </c>
      <c r="V66" s="28" t="s">
        <v>5551</v>
      </c>
      <c r="W66" s="28" t="s">
        <v>5552</v>
      </c>
      <c r="X66" s="138">
        <v>45667.765972222223</v>
      </c>
      <c r="Y66" s="28" t="s">
        <v>5553</v>
      </c>
      <c r="Z66" s="28">
        <v>0.1</v>
      </c>
      <c r="AA66" s="28"/>
      <c r="AB66" s="28" t="s">
        <v>1723</v>
      </c>
      <c r="AC66" s="30" t="s">
        <v>5554</v>
      </c>
      <c r="AD66" s="28"/>
      <c r="AE66" s="28"/>
      <c r="AF66" s="28"/>
      <c r="AG66" s="28"/>
      <c r="AH66" s="28"/>
      <c r="AI66" s="28"/>
      <c r="AJ66" s="28"/>
      <c r="AK66" s="28" t="s">
        <v>1724</v>
      </c>
      <c r="AL66" s="356">
        <f t="shared" ref="AL66:AL129" si="10">DATEVALUE(TEXT(I66, "yyyy/mm/dd"))</f>
        <v>45667</v>
      </c>
    </row>
    <row r="67" spans="1:38" ht="21.6" customHeight="1">
      <c r="A67" s="31">
        <v>66</v>
      </c>
      <c r="B67" s="31" t="s">
        <v>5039</v>
      </c>
      <c r="C67" s="31">
        <v>2025011489</v>
      </c>
      <c r="D67" s="31" t="s">
        <v>5555</v>
      </c>
      <c r="E67" s="31" t="s">
        <v>5041</v>
      </c>
      <c r="F67" s="31">
        <v>3818</v>
      </c>
      <c r="G67" s="31" t="s">
        <v>1416</v>
      </c>
      <c r="H67" s="31" t="s">
        <v>1725</v>
      </c>
      <c r="I67" s="31" t="s">
        <v>5556</v>
      </c>
      <c r="J67" s="31" t="s">
        <v>5306</v>
      </c>
      <c r="K67" s="31" t="s">
        <v>5073</v>
      </c>
      <c r="L67" s="31" t="s">
        <v>5234</v>
      </c>
      <c r="M67" s="32" t="s">
        <v>5235</v>
      </c>
      <c r="N67" s="31" t="s">
        <v>5236</v>
      </c>
      <c r="O67" s="32" t="s">
        <v>5237</v>
      </c>
      <c r="P67" s="33" t="s">
        <v>5557</v>
      </c>
      <c r="Q67" s="31" t="s">
        <v>5058</v>
      </c>
      <c r="R67" s="31" t="s">
        <v>52</v>
      </c>
      <c r="S67" s="31" t="s">
        <v>1157</v>
      </c>
      <c r="T67" s="31">
        <v>1</v>
      </c>
      <c r="U67" s="31" t="s">
        <v>1722</v>
      </c>
      <c r="V67" s="31" t="s">
        <v>5558</v>
      </c>
      <c r="W67" s="31" t="s">
        <v>5536</v>
      </c>
      <c r="X67" s="218">
        <v>45667.75</v>
      </c>
      <c r="Y67" s="31" t="s">
        <v>5553</v>
      </c>
      <c r="Z67" s="31">
        <v>1.3</v>
      </c>
      <c r="AA67" s="31"/>
      <c r="AB67" s="31" t="s">
        <v>1723</v>
      </c>
      <c r="AC67" s="33" t="s">
        <v>5559</v>
      </c>
      <c r="AD67" s="31"/>
      <c r="AE67" s="31"/>
      <c r="AF67" s="31"/>
      <c r="AG67" s="31"/>
      <c r="AH67" s="31"/>
      <c r="AI67" s="31"/>
      <c r="AJ67" s="31"/>
      <c r="AK67" s="31" t="s">
        <v>1724</v>
      </c>
      <c r="AL67" s="356">
        <f t="shared" si="10"/>
        <v>45667</v>
      </c>
    </row>
    <row r="68" spans="1:38" ht="21.6" customHeight="1">
      <c r="A68" s="28">
        <v>67</v>
      </c>
      <c r="B68" s="28" t="s">
        <v>1727</v>
      </c>
      <c r="C68" s="28">
        <v>2025011540</v>
      </c>
      <c r="D68" s="28"/>
      <c r="E68" s="28"/>
      <c r="F68" s="28">
        <v>4586</v>
      </c>
      <c r="G68" s="28" t="s">
        <v>446</v>
      </c>
      <c r="H68" s="28" t="s">
        <v>1750</v>
      </c>
      <c r="I68" s="28"/>
      <c r="J68" s="28"/>
      <c r="K68" s="28"/>
      <c r="L68" s="28"/>
      <c r="M68" s="29"/>
      <c r="N68" s="28"/>
      <c r="O68" s="29"/>
      <c r="P68" s="30"/>
      <c r="Q68" s="28" t="s">
        <v>5560</v>
      </c>
      <c r="R68" s="28" t="s">
        <v>52</v>
      </c>
      <c r="S68" s="28" t="s">
        <v>4114</v>
      </c>
      <c r="T68" s="28">
        <v>1</v>
      </c>
      <c r="U68" s="28" t="s">
        <v>1722</v>
      </c>
      <c r="V68" s="28" t="s">
        <v>5561</v>
      </c>
      <c r="W68" s="28" t="s">
        <v>5562</v>
      </c>
      <c r="X68" s="138">
        <v>45667.591666666667</v>
      </c>
      <c r="Y68" s="28"/>
      <c r="Z68" s="28">
        <v>0.3</v>
      </c>
      <c r="AA68" s="28"/>
      <c r="AB68" s="28" t="s">
        <v>1723</v>
      </c>
      <c r="AC68" s="30" t="s">
        <v>4124</v>
      </c>
      <c r="AD68" s="28" t="s">
        <v>1724</v>
      </c>
      <c r="AE68" s="28"/>
      <c r="AF68" s="28"/>
      <c r="AG68" s="28"/>
      <c r="AH68" s="28"/>
      <c r="AI68" s="28"/>
      <c r="AJ68" s="28"/>
      <c r="AK68" s="28" t="s">
        <v>1724</v>
      </c>
      <c r="AL68" s="356" t="e">
        <f t="shared" si="10"/>
        <v>#VALUE!</v>
      </c>
    </row>
    <row r="69" spans="1:38" ht="21.6" customHeight="1">
      <c r="A69" s="31">
        <v>68</v>
      </c>
      <c r="B69" s="31" t="s">
        <v>5039</v>
      </c>
      <c r="C69" s="31">
        <v>2025011554</v>
      </c>
      <c r="D69" s="31" t="s">
        <v>5563</v>
      </c>
      <c r="E69" s="31" t="s">
        <v>5041</v>
      </c>
      <c r="F69" s="31">
        <v>4036</v>
      </c>
      <c r="G69" s="31" t="s">
        <v>1529</v>
      </c>
      <c r="H69" s="31" t="s">
        <v>1728</v>
      </c>
      <c r="I69" s="31" t="s">
        <v>5564</v>
      </c>
      <c r="J69" s="31" t="s">
        <v>5306</v>
      </c>
      <c r="K69" s="31" t="s">
        <v>5045</v>
      </c>
      <c r="L69" s="31" t="s">
        <v>5046</v>
      </c>
      <c r="M69" s="32" t="s">
        <v>4060</v>
      </c>
      <c r="N69" s="31">
        <v>2501</v>
      </c>
      <c r="O69" s="32" t="s">
        <v>5047</v>
      </c>
      <c r="P69" s="33" t="s">
        <v>5565</v>
      </c>
      <c r="Q69" s="31" t="s">
        <v>5362</v>
      </c>
      <c r="R69" s="31" t="s">
        <v>52</v>
      </c>
      <c r="S69" s="31" t="s">
        <v>4114</v>
      </c>
      <c r="T69" s="31">
        <v>1</v>
      </c>
      <c r="U69" s="31" t="s">
        <v>1722</v>
      </c>
      <c r="V69" s="31" t="s">
        <v>5566</v>
      </c>
      <c r="W69" s="31" t="s">
        <v>5567</v>
      </c>
      <c r="X69" s="218">
        <v>45667.669444444444</v>
      </c>
      <c r="Y69" s="31" t="s">
        <v>5568</v>
      </c>
      <c r="Z69" s="31">
        <v>0.5</v>
      </c>
      <c r="AA69" s="31"/>
      <c r="AB69" s="31" t="s">
        <v>5569</v>
      </c>
      <c r="AC69" s="33" t="s">
        <v>5570</v>
      </c>
      <c r="AD69" s="31"/>
      <c r="AE69" s="31"/>
      <c r="AF69" s="31"/>
      <c r="AG69" s="31"/>
      <c r="AH69" s="31"/>
      <c r="AI69" s="31"/>
      <c r="AJ69" s="31"/>
      <c r="AK69" s="31" t="s">
        <v>1724</v>
      </c>
      <c r="AL69" s="356">
        <f t="shared" si="10"/>
        <v>45667</v>
      </c>
    </row>
    <row r="70" spans="1:38" ht="21.6" customHeight="1">
      <c r="A70" s="28">
        <v>69</v>
      </c>
      <c r="B70" s="28" t="s">
        <v>1727</v>
      </c>
      <c r="C70" s="28">
        <v>2025011563</v>
      </c>
      <c r="D70" s="28"/>
      <c r="E70" s="28"/>
      <c r="F70" s="28">
        <v>4312</v>
      </c>
      <c r="G70" s="28" t="s">
        <v>360</v>
      </c>
      <c r="H70" s="28" t="s">
        <v>1750</v>
      </c>
      <c r="I70" s="28"/>
      <c r="J70" s="28"/>
      <c r="K70" s="28"/>
      <c r="L70" s="28"/>
      <c r="M70" s="29"/>
      <c r="N70" s="28"/>
      <c r="O70" s="29"/>
      <c r="P70" s="30"/>
      <c r="Q70" s="28" t="s">
        <v>5571</v>
      </c>
      <c r="R70" s="28" t="s">
        <v>52</v>
      </c>
      <c r="S70" s="28" t="s">
        <v>4114</v>
      </c>
      <c r="T70" s="28">
        <v>1</v>
      </c>
      <c r="U70" s="28" t="s">
        <v>1722</v>
      </c>
      <c r="V70" s="28" t="s">
        <v>5572</v>
      </c>
      <c r="W70" s="28" t="s">
        <v>5573</v>
      </c>
      <c r="X70" s="138">
        <v>45667.625694444447</v>
      </c>
      <c r="Y70" s="28"/>
      <c r="Z70" s="28">
        <v>0.4</v>
      </c>
      <c r="AA70" s="28"/>
      <c r="AB70" s="28" t="s">
        <v>1723</v>
      </c>
      <c r="AC70" s="30" t="s">
        <v>4124</v>
      </c>
      <c r="AD70" s="28" t="s">
        <v>1724</v>
      </c>
      <c r="AE70" s="28"/>
      <c r="AF70" s="28"/>
      <c r="AG70" s="28"/>
      <c r="AH70" s="28"/>
      <c r="AI70" s="28"/>
      <c r="AJ70" s="28"/>
      <c r="AK70" s="28" t="s">
        <v>1724</v>
      </c>
      <c r="AL70" s="356" t="e">
        <f t="shared" si="10"/>
        <v>#VALUE!</v>
      </c>
    </row>
    <row r="71" spans="1:38" ht="21.6" customHeight="1">
      <c r="A71" s="31">
        <v>70</v>
      </c>
      <c r="B71" s="31" t="s">
        <v>1727</v>
      </c>
      <c r="C71" s="31">
        <v>2025011575</v>
      </c>
      <c r="D71" s="31"/>
      <c r="E71" s="31"/>
      <c r="F71" s="31">
        <v>2619</v>
      </c>
      <c r="G71" s="31" t="s">
        <v>1512</v>
      </c>
      <c r="H71" s="31" t="s">
        <v>1750</v>
      </c>
      <c r="I71" s="31"/>
      <c r="J71" s="31"/>
      <c r="K71" s="31"/>
      <c r="L71" s="31"/>
      <c r="M71" s="32"/>
      <c r="N71" s="31"/>
      <c r="O71" s="32"/>
      <c r="P71" s="33"/>
      <c r="Q71" s="31" t="s">
        <v>5574</v>
      </c>
      <c r="R71" s="31" t="s">
        <v>52</v>
      </c>
      <c r="S71" s="31" t="s">
        <v>4114</v>
      </c>
      <c r="T71" s="31">
        <v>1</v>
      </c>
      <c r="U71" s="31" t="s">
        <v>1722</v>
      </c>
      <c r="V71" s="31" t="s">
        <v>5575</v>
      </c>
      <c r="W71" s="31" t="s">
        <v>5576</v>
      </c>
      <c r="X71" s="218">
        <v>45667.649305555555</v>
      </c>
      <c r="Y71" s="31"/>
      <c r="Z71" s="31">
        <v>0.4</v>
      </c>
      <c r="AA71" s="31"/>
      <c r="AB71" s="31" t="s">
        <v>1723</v>
      </c>
      <c r="AC71" s="33" t="s">
        <v>4124</v>
      </c>
      <c r="AD71" s="31" t="s">
        <v>1724</v>
      </c>
      <c r="AE71" s="31"/>
      <c r="AF71" s="31"/>
      <c r="AG71" s="31"/>
      <c r="AH71" s="31"/>
      <c r="AI71" s="31"/>
      <c r="AJ71" s="31"/>
      <c r="AK71" s="31" t="s">
        <v>1724</v>
      </c>
      <c r="AL71" s="356" t="e">
        <f t="shared" si="10"/>
        <v>#VALUE!</v>
      </c>
    </row>
    <row r="72" spans="1:38" ht="21.6" customHeight="1">
      <c r="A72" s="28">
        <v>71</v>
      </c>
      <c r="B72" s="28" t="s">
        <v>1727</v>
      </c>
      <c r="C72" s="28">
        <v>2025011621</v>
      </c>
      <c r="D72" s="28"/>
      <c r="E72" s="28"/>
      <c r="F72" s="28">
        <v>3818</v>
      </c>
      <c r="G72" s="28" t="s">
        <v>1416</v>
      </c>
      <c r="H72" s="28" t="s">
        <v>1725</v>
      </c>
      <c r="I72" s="28"/>
      <c r="J72" s="28"/>
      <c r="K72" s="28"/>
      <c r="L72" s="28"/>
      <c r="M72" s="29"/>
      <c r="N72" s="28"/>
      <c r="O72" s="29"/>
      <c r="P72" s="30"/>
      <c r="Q72" s="28" t="s">
        <v>5058</v>
      </c>
      <c r="R72" s="28" t="s">
        <v>52</v>
      </c>
      <c r="S72" s="28" t="s">
        <v>1157</v>
      </c>
      <c r="T72" s="28">
        <v>1</v>
      </c>
      <c r="U72" s="28" t="s">
        <v>1722</v>
      </c>
      <c r="V72" s="28" t="s">
        <v>5577</v>
      </c>
      <c r="W72" s="28" t="s">
        <v>5578</v>
      </c>
      <c r="X72" s="138">
        <v>45667.75</v>
      </c>
      <c r="Y72" s="28"/>
      <c r="Z72" s="28">
        <v>1.2</v>
      </c>
      <c r="AA72" s="28"/>
      <c r="AB72" s="28" t="s">
        <v>1723</v>
      </c>
      <c r="AC72" s="30" t="s">
        <v>5579</v>
      </c>
      <c r="AD72" s="28" t="s">
        <v>1724</v>
      </c>
      <c r="AE72" s="28"/>
      <c r="AF72" s="28"/>
      <c r="AG72" s="28"/>
      <c r="AH72" s="28"/>
      <c r="AI72" s="28"/>
      <c r="AJ72" s="28"/>
      <c r="AK72" s="28" t="s">
        <v>1724</v>
      </c>
      <c r="AL72" s="356" t="e">
        <f t="shared" si="10"/>
        <v>#VALUE!</v>
      </c>
    </row>
    <row r="73" spans="1:38" ht="21.6" customHeight="1">
      <c r="A73" s="31">
        <v>72</v>
      </c>
      <c r="B73" s="31" t="s">
        <v>5039</v>
      </c>
      <c r="C73" s="31">
        <v>2025011637</v>
      </c>
      <c r="D73" s="31" t="s">
        <v>5580</v>
      </c>
      <c r="E73" s="31" t="s">
        <v>5041</v>
      </c>
      <c r="F73" s="31">
        <v>4260</v>
      </c>
      <c r="G73" s="31" t="s">
        <v>346</v>
      </c>
      <c r="H73" s="31" t="s">
        <v>1750</v>
      </c>
      <c r="I73" s="31" t="s">
        <v>5581</v>
      </c>
      <c r="J73" s="31" t="s">
        <v>5582</v>
      </c>
      <c r="K73" s="31" t="s">
        <v>5458</v>
      </c>
      <c r="L73" s="31" t="s">
        <v>5278</v>
      </c>
      <c r="M73" s="32" t="s">
        <v>5279</v>
      </c>
      <c r="N73" s="31" t="s">
        <v>663</v>
      </c>
      <c r="O73" s="32" t="s">
        <v>5280</v>
      </c>
      <c r="P73" s="33" t="s">
        <v>5583</v>
      </c>
      <c r="Q73" s="31" t="s">
        <v>5084</v>
      </c>
      <c r="R73" s="31" t="s">
        <v>52</v>
      </c>
      <c r="S73" s="31" t="s">
        <v>4114</v>
      </c>
      <c r="T73" s="31">
        <v>1</v>
      </c>
      <c r="U73" s="31" t="s">
        <v>1722</v>
      </c>
      <c r="V73" s="31" t="s">
        <v>5584</v>
      </c>
      <c r="W73" s="31" t="s">
        <v>5585</v>
      </c>
      <c r="X73" s="218">
        <v>45670.438888888886</v>
      </c>
      <c r="Y73" s="31" t="s">
        <v>5586</v>
      </c>
      <c r="Z73" s="31">
        <v>0.5</v>
      </c>
      <c r="AA73" s="31"/>
      <c r="AB73" s="31" t="s">
        <v>1723</v>
      </c>
      <c r="AC73" s="33" t="s">
        <v>5587</v>
      </c>
      <c r="AD73" s="31"/>
      <c r="AE73" s="31"/>
      <c r="AF73" s="31"/>
      <c r="AG73" s="31"/>
      <c r="AH73" s="31"/>
      <c r="AI73" s="31"/>
      <c r="AJ73" s="31"/>
      <c r="AK73" s="31" t="s">
        <v>1724</v>
      </c>
      <c r="AL73" s="356">
        <f t="shared" si="10"/>
        <v>45668</v>
      </c>
    </row>
    <row r="74" spans="1:38" ht="21.6" customHeight="1">
      <c r="A74" s="28">
        <v>73</v>
      </c>
      <c r="B74" s="28" t="s">
        <v>5039</v>
      </c>
      <c r="C74" s="28">
        <v>2025011638</v>
      </c>
      <c r="D74" s="28" t="s">
        <v>5588</v>
      </c>
      <c r="E74" s="28" t="s">
        <v>5041</v>
      </c>
      <c r="F74" s="28">
        <v>4260</v>
      </c>
      <c r="G74" s="28" t="s">
        <v>346</v>
      </c>
      <c r="H74" s="28" t="s">
        <v>1750</v>
      </c>
      <c r="I74" s="28" t="s">
        <v>5589</v>
      </c>
      <c r="J74" s="28" t="s">
        <v>5582</v>
      </c>
      <c r="K74" s="28" t="s">
        <v>5073</v>
      </c>
      <c r="L74" s="28" t="s">
        <v>5278</v>
      </c>
      <c r="M74" s="29" t="s">
        <v>5279</v>
      </c>
      <c r="N74" s="28" t="s">
        <v>663</v>
      </c>
      <c r="O74" s="29" t="s">
        <v>5280</v>
      </c>
      <c r="P74" s="30" t="s">
        <v>5590</v>
      </c>
      <c r="Q74" s="28" t="s">
        <v>5084</v>
      </c>
      <c r="R74" s="28" t="s">
        <v>52</v>
      </c>
      <c r="S74" s="28" t="s">
        <v>4114</v>
      </c>
      <c r="T74" s="28">
        <v>1</v>
      </c>
      <c r="U74" s="28" t="s">
        <v>1722</v>
      </c>
      <c r="V74" s="28" t="s">
        <v>5591</v>
      </c>
      <c r="W74" s="28" t="s">
        <v>5592</v>
      </c>
      <c r="X74" s="138">
        <v>45670.438194444447</v>
      </c>
      <c r="Y74" s="28" t="s">
        <v>5586</v>
      </c>
      <c r="Z74" s="28">
        <v>0.5</v>
      </c>
      <c r="AA74" s="28"/>
      <c r="AB74" s="28" t="s">
        <v>1723</v>
      </c>
      <c r="AC74" s="30" t="s">
        <v>5593</v>
      </c>
      <c r="AD74" s="28"/>
      <c r="AE74" s="28"/>
      <c r="AF74" s="28"/>
      <c r="AG74" s="28"/>
      <c r="AH74" s="28"/>
      <c r="AI74" s="28"/>
      <c r="AJ74" s="28"/>
      <c r="AK74" s="28" t="s">
        <v>1724</v>
      </c>
      <c r="AL74" s="356">
        <f t="shared" si="10"/>
        <v>45668</v>
      </c>
    </row>
    <row r="75" spans="1:38" ht="21.6" customHeight="1">
      <c r="A75" s="31">
        <v>74</v>
      </c>
      <c r="B75" s="31" t="s">
        <v>5039</v>
      </c>
      <c r="C75" s="31">
        <v>2025011655</v>
      </c>
      <c r="D75" s="31" t="s">
        <v>5594</v>
      </c>
      <c r="E75" s="31" t="s">
        <v>5041</v>
      </c>
      <c r="F75" s="31">
        <v>4397</v>
      </c>
      <c r="G75" s="31" t="s">
        <v>385</v>
      </c>
      <c r="H75" s="31" t="s">
        <v>1750</v>
      </c>
      <c r="I75" s="31" t="s">
        <v>5595</v>
      </c>
      <c r="J75" s="31" t="s">
        <v>5233</v>
      </c>
      <c r="K75" s="31" t="s">
        <v>5458</v>
      </c>
      <c r="L75" s="31" t="s">
        <v>5596</v>
      </c>
      <c r="M75" s="32" t="s">
        <v>5597</v>
      </c>
      <c r="N75" s="31" t="s">
        <v>5598</v>
      </c>
      <c r="O75" s="32" t="s">
        <v>5599</v>
      </c>
      <c r="P75" s="33" t="s">
        <v>5600</v>
      </c>
      <c r="Q75" s="31" t="s">
        <v>5601</v>
      </c>
      <c r="R75" s="31" t="s">
        <v>52</v>
      </c>
      <c r="S75" s="31" t="s">
        <v>4114</v>
      </c>
      <c r="T75" s="31">
        <v>1</v>
      </c>
      <c r="U75" s="31" t="s">
        <v>1722</v>
      </c>
      <c r="V75" s="31" t="s">
        <v>5602</v>
      </c>
      <c r="W75" s="31" t="s">
        <v>5603</v>
      </c>
      <c r="X75" s="218">
        <v>45670.481249999997</v>
      </c>
      <c r="Y75" s="31" t="s">
        <v>5586</v>
      </c>
      <c r="Z75" s="31">
        <v>0.5</v>
      </c>
      <c r="AA75" s="31"/>
      <c r="AB75" s="31" t="s">
        <v>1723</v>
      </c>
      <c r="AC75" s="33" t="s">
        <v>5604</v>
      </c>
      <c r="AD75" s="31"/>
      <c r="AE75" s="31"/>
      <c r="AF75" s="31"/>
      <c r="AG75" s="31"/>
      <c r="AH75" s="31"/>
      <c r="AI75" s="31"/>
      <c r="AJ75" s="31"/>
      <c r="AK75" s="31" t="s">
        <v>1724</v>
      </c>
      <c r="AL75" s="356">
        <f t="shared" si="10"/>
        <v>45669</v>
      </c>
    </row>
    <row r="76" spans="1:38" ht="21.6" customHeight="1">
      <c r="A76" s="28">
        <v>75</v>
      </c>
      <c r="B76" s="28" t="s">
        <v>5039</v>
      </c>
      <c r="C76" s="28">
        <v>2025011656</v>
      </c>
      <c r="D76" s="28" t="s">
        <v>5605</v>
      </c>
      <c r="E76" s="28" t="s">
        <v>5041</v>
      </c>
      <c r="F76" s="28">
        <v>4680</v>
      </c>
      <c r="G76" s="28" t="s">
        <v>480</v>
      </c>
      <c r="H76" s="28" t="s">
        <v>1725</v>
      </c>
      <c r="I76" s="28" t="s">
        <v>5606</v>
      </c>
      <c r="J76" s="28" t="s">
        <v>5233</v>
      </c>
      <c r="K76" s="28" t="s">
        <v>5073</v>
      </c>
      <c r="L76" s="28" t="s">
        <v>5234</v>
      </c>
      <c r="M76" s="29" t="s">
        <v>5235</v>
      </c>
      <c r="N76" s="28" t="s">
        <v>5236</v>
      </c>
      <c r="O76" s="29" t="s">
        <v>5237</v>
      </c>
      <c r="P76" s="30" t="s">
        <v>5607</v>
      </c>
      <c r="Q76" s="28" t="s">
        <v>5340</v>
      </c>
      <c r="R76" s="28" t="s">
        <v>52</v>
      </c>
      <c r="S76" s="28" t="s">
        <v>1157</v>
      </c>
      <c r="T76" s="28">
        <v>1</v>
      </c>
      <c r="U76" s="28" t="s">
        <v>1722</v>
      </c>
      <c r="V76" s="28" t="s">
        <v>5608</v>
      </c>
      <c r="W76" s="28" t="s">
        <v>5609</v>
      </c>
      <c r="X76" s="138">
        <v>45670.697916666664</v>
      </c>
      <c r="Y76" s="28" t="s">
        <v>5586</v>
      </c>
      <c r="Z76" s="28">
        <v>0.3</v>
      </c>
      <c r="AA76" s="28"/>
      <c r="AB76" s="28" t="s">
        <v>1723</v>
      </c>
      <c r="AC76" s="30" t="s">
        <v>5610</v>
      </c>
      <c r="AD76" s="28"/>
      <c r="AE76" s="28"/>
      <c r="AF76" s="28"/>
      <c r="AG76" s="28"/>
      <c r="AH76" s="28"/>
      <c r="AI76" s="28"/>
      <c r="AJ76" s="28"/>
      <c r="AK76" s="28" t="s">
        <v>1724</v>
      </c>
      <c r="AL76" s="356">
        <f t="shared" si="10"/>
        <v>45669</v>
      </c>
    </row>
    <row r="77" spans="1:38" ht="21.6" customHeight="1">
      <c r="A77" s="31">
        <v>76</v>
      </c>
      <c r="B77" s="31" t="s">
        <v>5039</v>
      </c>
      <c r="C77" s="31">
        <v>2025011664</v>
      </c>
      <c r="D77" s="31" t="s">
        <v>5611</v>
      </c>
      <c r="E77" s="31" t="s">
        <v>5041</v>
      </c>
      <c r="F77" s="31">
        <v>4983</v>
      </c>
      <c r="G77" s="31" t="s">
        <v>575</v>
      </c>
      <c r="H77" s="31" t="s">
        <v>1725</v>
      </c>
      <c r="I77" s="31" t="s">
        <v>5612</v>
      </c>
      <c r="J77" s="31" t="s">
        <v>5044</v>
      </c>
      <c r="K77" s="31" t="s">
        <v>5073</v>
      </c>
      <c r="L77" s="31" t="s">
        <v>5268</v>
      </c>
      <c r="M77" s="32" t="s">
        <v>5269</v>
      </c>
      <c r="N77" s="31">
        <v>5803</v>
      </c>
      <c r="O77" s="32" t="s">
        <v>5613</v>
      </c>
      <c r="P77" s="33" t="s">
        <v>5614</v>
      </c>
      <c r="Q77" s="31" t="s">
        <v>4128</v>
      </c>
      <c r="R77" s="31" t="s">
        <v>52</v>
      </c>
      <c r="S77" s="31" t="s">
        <v>1157</v>
      </c>
      <c r="T77" s="31">
        <v>1</v>
      </c>
      <c r="U77" s="31" t="s">
        <v>1722</v>
      </c>
      <c r="V77" s="31" t="s">
        <v>5615</v>
      </c>
      <c r="W77" s="31" t="s">
        <v>4130</v>
      </c>
      <c r="X77" s="218">
        <v>45670.677083333336</v>
      </c>
      <c r="Y77" s="31" t="s">
        <v>5616</v>
      </c>
      <c r="Z77" s="31">
        <v>0.7</v>
      </c>
      <c r="AA77" s="31"/>
      <c r="AB77" s="31" t="s">
        <v>1723</v>
      </c>
      <c r="AC77" s="33" t="s">
        <v>5617</v>
      </c>
      <c r="AD77" s="31"/>
      <c r="AE77" s="31"/>
      <c r="AF77" s="31"/>
      <c r="AG77" s="31"/>
      <c r="AH77" s="31"/>
      <c r="AI77" s="31"/>
      <c r="AJ77" s="31"/>
      <c r="AK77" s="31" t="s">
        <v>1724</v>
      </c>
      <c r="AL77" s="356">
        <f t="shared" si="10"/>
        <v>45670</v>
      </c>
    </row>
    <row r="78" spans="1:38" ht="21.6" customHeight="1">
      <c r="A78" s="28">
        <v>77</v>
      </c>
      <c r="B78" s="28" t="s">
        <v>5039</v>
      </c>
      <c r="C78" s="28">
        <v>2025011665</v>
      </c>
      <c r="D78" s="28" t="s">
        <v>5618</v>
      </c>
      <c r="E78" s="28" t="s">
        <v>5041</v>
      </c>
      <c r="F78" s="28">
        <v>2995</v>
      </c>
      <c r="G78" s="28" t="s">
        <v>152</v>
      </c>
      <c r="H78" s="28" t="s">
        <v>1725</v>
      </c>
      <c r="I78" s="28" t="s">
        <v>5619</v>
      </c>
      <c r="J78" s="28" t="s">
        <v>5044</v>
      </c>
      <c r="K78" s="28" t="s">
        <v>5458</v>
      </c>
      <c r="L78" s="28" t="s">
        <v>5234</v>
      </c>
      <c r="M78" s="29" t="s">
        <v>5235</v>
      </c>
      <c r="N78" s="28" t="s">
        <v>5620</v>
      </c>
      <c r="O78" s="29" t="s">
        <v>5621</v>
      </c>
      <c r="P78" s="30" t="s">
        <v>5622</v>
      </c>
      <c r="Q78" s="28" t="s">
        <v>5516</v>
      </c>
      <c r="R78" s="28" t="s">
        <v>52</v>
      </c>
      <c r="S78" s="28" t="s">
        <v>1157</v>
      </c>
      <c r="T78" s="28">
        <v>1</v>
      </c>
      <c r="U78" s="28" t="s">
        <v>1722</v>
      </c>
      <c r="V78" s="28" t="s">
        <v>5623</v>
      </c>
      <c r="W78" s="28" t="s">
        <v>5624</v>
      </c>
      <c r="X78" s="138">
        <v>45670.643750000003</v>
      </c>
      <c r="Y78" s="28" t="s">
        <v>5625</v>
      </c>
      <c r="Z78" s="28">
        <v>0.6</v>
      </c>
      <c r="AA78" s="28"/>
      <c r="AB78" s="28" t="s">
        <v>1723</v>
      </c>
      <c r="AC78" s="30" t="s">
        <v>5626</v>
      </c>
      <c r="AD78" s="28"/>
      <c r="AE78" s="28"/>
      <c r="AF78" s="28"/>
      <c r="AG78" s="28"/>
      <c r="AH78" s="28"/>
      <c r="AI78" s="28"/>
      <c r="AJ78" s="28"/>
      <c r="AK78" s="28" t="s">
        <v>1724</v>
      </c>
      <c r="AL78" s="356">
        <f t="shared" si="10"/>
        <v>45670</v>
      </c>
    </row>
    <row r="79" spans="1:38" ht="21.6" customHeight="1">
      <c r="A79" s="31">
        <v>78</v>
      </c>
      <c r="B79" s="31" t="s">
        <v>5039</v>
      </c>
      <c r="C79" s="31">
        <v>2025011666</v>
      </c>
      <c r="D79" s="31" t="s">
        <v>5627</v>
      </c>
      <c r="E79" s="31" t="s">
        <v>5041</v>
      </c>
      <c r="F79" s="31">
        <v>2995</v>
      </c>
      <c r="G79" s="31" t="s">
        <v>152</v>
      </c>
      <c r="H79" s="31" t="s">
        <v>1725</v>
      </c>
      <c r="I79" s="31" t="s">
        <v>5628</v>
      </c>
      <c r="J79" s="31" t="s">
        <v>5044</v>
      </c>
      <c r="K79" s="31" t="s">
        <v>5073</v>
      </c>
      <c r="L79" s="31" t="s">
        <v>5234</v>
      </c>
      <c r="M79" s="32" t="s">
        <v>5235</v>
      </c>
      <c r="N79" s="31" t="s">
        <v>5236</v>
      </c>
      <c r="O79" s="32" t="s">
        <v>5237</v>
      </c>
      <c r="P79" s="33" t="s">
        <v>5629</v>
      </c>
      <c r="Q79" s="31" t="s">
        <v>5516</v>
      </c>
      <c r="R79" s="31" t="s">
        <v>52</v>
      </c>
      <c r="S79" s="31" t="s">
        <v>1157</v>
      </c>
      <c r="T79" s="31">
        <v>1</v>
      </c>
      <c r="U79" s="31" t="s">
        <v>1722</v>
      </c>
      <c r="V79" s="31" t="s">
        <v>5630</v>
      </c>
      <c r="W79" s="31" t="s">
        <v>5624</v>
      </c>
      <c r="X79" s="218">
        <v>45670.643750000003</v>
      </c>
      <c r="Y79" s="31" t="s">
        <v>5631</v>
      </c>
      <c r="Z79" s="31">
        <v>0.6</v>
      </c>
      <c r="AA79" s="31"/>
      <c r="AB79" s="31" t="s">
        <v>1723</v>
      </c>
      <c r="AC79" s="33" t="s">
        <v>5632</v>
      </c>
      <c r="AD79" s="31"/>
      <c r="AE79" s="31"/>
      <c r="AF79" s="31"/>
      <c r="AG79" s="31"/>
      <c r="AH79" s="31"/>
      <c r="AI79" s="31"/>
      <c r="AJ79" s="31"/>
      <c r="AK79" s="31" t="s">
        <v>1724</v>
      </c>
      <c r="AL79" s="356">
        <f t="shared" si="10"/>
        <v>45670</v>
      </c>
    </row>
    <row r="80" spans="1:38" ht="21.6" customHeight="1">
      <c r="A80" s="28">
        <v>79</v>
      </c>
      <c r="B80" s="28" t="s">
        <v>5039</v>
      </c>
      <c r="C80" s="28">
        <v>2025011702</v>
      </c>
      <c r="D80" s="28" t="s">
        <v>5633</v>
      </c>
      <c r="E80" s="28" t="s">
        <v>5041</v>
      </c>
      <c r="F80" s="28">
        <v>4528</v>
      </c>
      <c r="G80" s="28" t="s">
        <v>427</v>
      </c>
      <c r="H80" s="28" t="s">
        <v>3322</v>
      </c>
      <c r="I80" s="28" t="s">
        <v>5634</v>
      </c>
      <c r="J80" s="28" t="s">
        <v>5044</v>
      </c>
      <c r="K80" s="28" t="s">
        <v>5073</v>
      </c>
      <c r="L80" s="28" t="s">
        <v>5234</v>
      </c>
      <c r="M80" s="29" t="s">
        <v>5235</v>
      </c>
      <c r="N80" s="28" t="s">
        <v>5236</v>
      </c>
      <c r="O80" s="29" t="s">
        <v>5237</v>
      </c>
      <c r="P80" s="30" t="s">
        <v>5635</v>
      </c>
      <c r="Q80" s="28" t="s">
        <v>5178</v>
      </c>
      <c r="R80" s="28" t="s">
        <v>52</v>
      </c>
      <c r="S80" s="28" t="s">
        <v>4114</v>
      </c>
      <c r="T80" s="28">
        <v>1</v>
      </c>
      <c r="U80" s="28" t="s">
        <v>1722</v>
      </c>
      <c r="V80" s="28" t="s">
        <v>5636</v>
      </c>
      <c r="W80" s="28" t="s">
        <v>5637</v>
      </c>
      <c r="X80" s="138">
        <v>45671.456250000003</v>
      </c>
      <c r="Y80" s="28" t="s">
        <v>5638</v>
      </c>
      <c r="Z80" s="28">
        <v>0.5</v>
      </c>
      <c r="AA80" s="28"/>
      <c r="AB80" s="28" t="s">
        <v>1723</v>
      </c>
      <c r="AC80" s="30" t="s">
        <v>5639</v>
      </c>
      <c r="AD80" s="28"/>
      <c r="AE80" s="28"/>
      <c r="AF80" s="28"/>
      <c r="AG80" s="28"/>
      <c r="AH80" s="28"/>
      <c r="AI80" s="28"/>
      <c r="AJ80" s="28"/>
      <c r="AK80" s="28" t="s">
        <v>1724</v>
      </c>
      <c r="AL80" s="356">
        <f t="shared" si="10"/>
        <v>45670</v>
      </c>
    </row>
    <row r="81" spans="1:38" ht="21.6" customHeight="1">
      <c r="A81" s="31">
        <v>80</v>
      </c>
      <c r="B81" s="31" t="s">
        <v>1727</v>
      </c>
      <c r="C81" s="31">
        <v>2025011710</v>
      </c>
      <c r="D81" s="31"/>
      <c r="E81" s="31"/>
      <c r="F81" s="31">
        <v>2691</v>
      </c>
      <c r="G81" s="31" t="s">
        <v>4110</v>
      </c>
      <c r="H81" s="31" t="s">
        <v>3320</v>
      </c>
      <c r="I81" s="31"/>
      <c r="J81" s="31"/>
      <c r="K81" s="31"/>
      <c r="L81" s="31"/>
      <c r="M81" s="32"/>
      <c r="N81" s="31"/>
      <c r="O81" s="32"/>
      <c r="P81" s="33"/>
      <c r="Q81" s="31" t="s">
        <v>5640</v>
      </c>
      <c r="R81" s="31" t="s">
        <v>52</v>
      </c>
      <c r="S81" s="31" t="s">
        <v>16</v>
      </c>
      <c r="T81" s="31">
        <v>1</v>
      </c>
      <c r="U81" s="31" t="s">
        <v>1722</v>
      </c>
      <c r="V81" s="31" t="s">
        <v>5641</v>
      </c>
      <c r="W81" s="31" t="s">
        <v>5642</v>
      </c>
      <c r="X81" s="218">
        <v>45670.430555555555</v>
      </c>
      <c r="Y81" s="31"/>
      <c r="Z81" s="31">
        <v>0.3</v>
      </c>
      <c r="AA81" s="31"/>
      <c r="AB81" s="31" t="s">
        <v>1723</v>
      </c>
      <c r="AC81" s="33" t="s">
        <v>4124</v>
      </c>
      <c r="AD81" s="31" t="s">
        <v>1724</v>
      </c>
      <c r="AE81" s="31"/>
      <c r="AF81" s="31"/>
      <c r="AG81" s="31"/>
      <c r="AH81" s="31"/>
      <c r="AI81" s="31"/>
      <c r="AJ81" s="31"/>
      <c r="AK81" s="31" t="s">
        <v>1724</v>
      </c>
      <c r="AL81" s="356" t="e">
        <f t="shared" si="10"/>
        <v>#VALUE!</v>
      </c>
    </row>
    <row r="82" spans="1:38" ht="21.6" customHeight="1">
      <c r="A82" s="28">
        <v>81</v>
      </c>
      <c r="B82" s="28" t="s">
        <v>1727</v>
      </c>
      <c r="C82" s="28">
        <v>2025011713</v>
      </c>
      <c r="D82" s="28"/>
      <c r="E82" s="28"/>
      <c r="F82" s="28">
        <v>2390</v>
      </c>
      <c r="G82" s="28" t="s">
        <v>4101</v>
      </c>
      <c r="H82" s="28" t="s">
        <v>3320</v>
      </c>
      <c r="I82" s="28"/>
      <c r="J82" s="28"/>
      <c r="K82" s="28"/>
      <c r="L82" s="28"/>
      <c r="M82" s="29"/>
      <c r="N82" s="28"/>
      <c r="O82" s="29"/>
      <c r="P82" s="30"/>
      <c r="Q82" s="28" t="s">
        <v>5643</v>
      </c>
      <c r="R82" s="28" t="s">
        <v>52</v>
      </c>
      <c r="S82" s="28" t="s">
        <v>16</v>
      </c>
      <c r="T82" s="28">
        <v>1</v>
      </c>
      <c r="U82" s="28" t="s">
        <v>1722</v>
      </c>
      <c r="V82" s="28" t="s">
        <v>5644</v>
      </c>
      <c r="W82" s="28" t="s">
        <v>5645</v>
      </c>
      <c r="X82" s="138">
        <v>45670.444444444445</v>
      </c>
      <c r="Y82" s="28"/>
      <c r="Z82" s="28">
        <v>0.3</v>
      </c>
      <c r="AA82" s="28"/>
      <c r="AB82" s="28" t="s">
        <v>1723</v>
      </c>
      <c r="AC82" s="30" t="s">
        <v>4124</v>
      </c>
      <c r="AD82" s="28" t="s">
        <v>1724</v>
      </c>
      <c r="AE82" s="28"/>
      <c r="AF82" s="28"/>
      <c r="AG82" s="28"/>
      <c r="AH82" s="28"/>
      <c r="AI82" s="28"/>
      <c r="AJ82" s="28"/>
      <c r="AK82" s="28" t="s">
        <v>1724</v>
      </c>
      <c r="AL82" s="356" t="e">
        <f t="shared" si="10"/>
        <v>#VALUE!</v>
      </c>
    </row>
    <row r="83" spans="1:38" ht="21.6" customHeight="1">
      <c r="A83" s="31">
        <v>82</v>
      </c>
      <c r="B83" s="31" t="s">
        <v>1727</v>
      </c>
      <c r="C83" s="31">
        <v>2025011726</v>
      </c>
      <c r="D83" s="31"/>
      <c r="E83" s="31"/>
      <c r="F83" s="31">
        <v>4819</v>
      </c>
      <c r="G83" s="31" t="s">
        <v>530</v>
      </c>
      <c r="H83" s="31" t="s">
        <v>3320</v>
      </c>
      <c r="I83" s="31"/>
      <c r="J83" s="31"/>
      <c r="K83" s="31"/>
      <c r="L83" s="31"/>
      <c r="M83" s="32"/>
      <c r="N83" s="31"/>
      <c r="O83" s="32"/>
      <c r="P83" s="33"/>
      <c r="Q83" s="31" t="s">
        <v>5646</v>
      </c>
      <c r="R83" s="31" t="s">
        <v>52</v>
      </c>
      <c r="S83" s="31" t="s">
        <v>16</v>
      </c>
      <c r="T83" s="31">
        <v>1</v>
      </c>
      <c r="U83" s="31" t="s">
        <v>1722</v>
      </c>
      <c r="V83" s="31" t="s">
        <v>5647</v>
      </c>
      <c r="W83" s="31" t="s">
        <v>5648</v>
      </c>
      <c r="X83" s="218">
        <v>45670.482638888891</v>
      </c>
      <c r="Y83" s="31"/>
      <c r="Z83" s="31">
        <v>0.3</v>
      </c>
      <c r="AA83" s="31"/>
      <c r="AB83" s="31" t="s">
        <v>1723</v>
      </c>
      <c r="AC83" s="33" t="s">
        <v>4124</v>
      </c>
      <c r="AD83" s="31" t="s">
        <v>1724</v>
      </c>
      <c r="AE83" s="31"/>
      <c r="AF83" s="31"/>
      <c r="AG83" s="31"/>
      <c r="AH83" s="31"/>
      <c r="AI83" s="31"/>
      <c r="AJ83" s="31"/>
      <c r="AK83" s="31" t="s">
        <v>1724</v>
      </c>
      <c r="AL83" s="356" t="e">
        <f t="shared" si="10"/>
        <v>#VALUE!</v>
      </c>
    </row>
    <row r="84" spans="1:38" ht="21.6" customHeight="1">
      <c r="A84" s="28">
        <v>83</v>
      </c>
      <c r="B84" s="28" t="s">
        <v>1727</v>
      </c>
      <c r="C84" s="28">
        <v>2025011734</v>
      </c>
      <c r="D84" s="28"/>
      <c r="E84" s="28"/>
      <c r="F84" s="28">
        <v>4801</v>
      </c>
      <c r="G84" s="28" t="s">
        <v>524</v>
      </c>
      <c r="H84" s="28" t="s">
        <v>3320</v>
      </c>
      <c r="I84" s="28"/>
      <c r="J84" s="28"/>
      <c r="K84" s="28"/>
      <c r="L84" s="28"/>
      <c r="M84" s="29"/>
      <c r="N84" s="28"/>
      <c r="O84" s="29"/>
      <c r="P84" s="30"/>
      <c r="Q84" s="28" t="s">
        <v>5650</v>
      </c>
      <c r="R84" s="28" t="s">
        <v>52</v>
      </c>
      <c r="S84" s="28" t="s">
        <v>16</v>
      </c>
      <c r="T84" s="28">
        <v>1</v>
      </c>
      <c r="U84" s="28" t="s">
        <v>1722</v>
      </c>
      <c r="V84" s="28" t="s">
        <v>5651</v>
      </c>
      <c r="W84" s="28" t="s">
        <v>5649</v>
      </c>
      <c r="X84" s="138">
        <v>45670.493055555555</v>
      </c>
      <c r="Y84" s="28"/>
      <c r="Z84" s="28">
        <v>0.3</v>
      </c>
      <c r="AA84" s="28"/>
      <c r="AB84" s="28" t="s">
        <v>1723</v>
      </c>
      <c r="AC84" s="30" t="s">
        <v>4124</v>
      </c>
      <c r="AD84" s="28" t="s">
        <v>1724</v>
      </c>
      <c r="AE84" s="28"/>
      <c r="AF84" s="28"/>
      <c r="AG84" s="28"/>
      <c r="AH84" s="28"/>
      <c r="AI84" s="28"/>
      <c r="AJ84" s="28"/>
      <c r="AK84" s="28" t="s">
        <v>1724</v>
      </c>
      <c r="AL84" s="356" t="e">
        <f t="shared" si="10"/>
        <v>#VALUE!</v>
      </c>
    </row>
    <row r="85" spans="1:38" ht="21.6" customHeight="1">
      <c r="A85" s="31">
        <v>84</v>
      </c>
      <c r="B85" s="31" t="s">
        <v>1727</v>
      </c>
      <c r="C85" s="31">
        <v>2025011742</v>
      </c>
      <c r="D85" s="31"/>
      <c r="E85" s="31"/>
      <c r="F85" s="31">
        <v>4397</v>
      </c>
      <c r="G85" s="31" t="s">
        <v>385</v>
      </c>
      <c r="H85" s="31" t="s">
        <v>1750</v>
      </c>
      <c r="I85" s="31"/>
      <c r="J85" s="31"/>
      <c r="K85" s="31"/>
      <c r="L85" s="31"/>
      <c r="M85" s="32"/>
      <c r="N85" s="31"/>
      <c r="O85" s="32"/>
      <c r="P85" s="33"/>
      <c r="Q85" s="31" t="s">
        <v>5601</v>
      </c>
      <c r="R85" s="31" t="s">
        <v>52</v>
      </c>
      <c r="S85" s="31" t="s">
        <v>4114</v>
      </c>
      <c r="T85" s="31">
        <v>1</v>
      </c>
      <c r="U85" s="31" t="s">
        <v>1722</v>
      </c>
      <c r="V85" s="31" t="s">
        <v>5652</v>
      </c>
      <c r="W85" s="31" t="s">
        <v>5653</v>
      </c>
      <c r="X85" s="218">
        <v>45670.512499999997</v>
      </c>
      <c r="Y85" s="31"/>
      <c r="Z85" s="31">
        <v>0.4</v>
      </c>
      <c r="AA85" s="31"/>
      <c r="AB85" s="31" t="s">
        <v>1723</v>
      </c>
      <c r="AC85" s="33" t="s">
        <v>4124</v>
      </c>
      <c r="AD85" s="31" t="s">
        <v>1724</v>
      </c>
      <c r="AE85" s="31"/>
      <c r="AF85" s="31"/>
      <c r="AG85" s="31"/>
      <c r="AH85" s="31"/>
      <c r="AI85" s="31"/>
      <c r="AJ85" s="31"/>
      <c r="AK85" s="31" t="s">
        <v>1724</v>
      </c>
      <c r="AL85" s="356" t="e">
        <f t="shared" si="10"/>
        <v>#VALUE!</v>
      </c>
    </row>
    <row r="86" spans="1:38" ht="21.6" customHeight="1">
      <c r="A86" s="28">
        <v>85</v>
      </c>
      <c r="B86" s="28" t="s">
        <v>1727</v>
      </c>
      <c r="C86" s="28">
        <v>2025011752</v>
      </c>
      <c r="D86" s="28"/>
      <c r="E86" s="28"/>
      <c r="F86" s="28">
        <v>3770</v>
      </c>
      <c r="G86" s="28" t="s">
        <v>235</v>
      </c>
      <c r="H86" s="28" t="s">
        <v>3320</v>
      </c>
      <c r="I86" s="28"/>
      <c r="J86" s="28"/>
      <c r="K86" s="28"/>
      <c r="L86" s="28"/>
      <c r="M86" s="29"/>
      <c r="N86" s="28"/>
      <c r="O86" s="29"/>
      <c r="P86" s="30"/>
      <c r="Q86" s="28" t="s">
        <v>5654</v>
      </c>
      <c r="R86" s="28" t="s">
        <v>52</v>
      </c>
      <c r="S86" s="28" t="s">
        <v>16</v>
      </c>
      <c r="T86" s="28">
        <v>1</v>
      </c>
      <c r="U86" s="28" t="s">
        <v>1722</v>
      </c>
      <c r="V86" s="28" t="s">
        <v>5655</v>
      </c>
      <c r="W86" s="28" t="s">
        <v>5656</v>
      </c>
      <c r="X86" s="138">
        <v>45670.5625</v>
      </c>
      <c r="Y86" s="28"/>
      <c r="Z86" s="28">
        <v>0.3</v>
      </c>
      <c r="AA86" s="28"/>
      <c r="AB86" s="28" t="s">
        <v>1723</v>
      </c>
      <c r="AC86" s="30" t="s">
        <v>4124</v>
      </c>
      <c r="AD86" s="28" t="s">
        <v>1724</v>
      </c>
      <c r="AE86" s="28"/>
      <c r="AF86" s="28"/>
      <c r="AG86" s="28"/>
      <c r="AH86" s="28"/>
      <c r="AI86" s="28"/>
      <c r="AJ86" s="28"/>
      <c r="AK86" s="28" t="s">
        <v>1724</v>
      </c>
      <c r="AL86" s="356" t="e">
        <f t="shared" si="10"/>
        <v>#VALUE!</v>
      </c>
    </row>
    <row r="87" spans="1:38" ht="21.6" customHeight="1">
      <c r="A87" s="31">
        <v>86</v>
      </c>
      <c r="B87" s="31" t="s">
        <v>1727</v>
      </c>
      <c r="C87" s="31">
        <v>2025011756</v>
      </c>
      <c r="D87" s="31"/>
      <c r="E87" s="31"/>
      <c r="F87" s="31">
        <v>2325</v>
      </c>
      <c r="G87" s="31" t="s">
        <v>90</v>
      </c>
      <c r="H87" s="31" t="s">
        <v>3320</v>
      </c>
      <c r="I87" s="31"/>
      <c r="J87" s="31"/>
      <c r="K87" s="31"/>
      <c r="L87" s="31"/>
      <c r="M87" s="32"/>
      <c r="N87" s="31"/>
      <c r="O87" s="32"/>
      <c r="P87" s="33"/>
      <c r="Q87" s="31" t="s">
        <v>5657</v>
      </c>
      <c r="R87" s="31" t="s">
        <v>52</v>
      </c>
      <c r="S87" s="31" t="s">
        <v>16</v>
      </c>
      <c r="T87" s="31">
        <v>1</v>
      </c>
      <c r="U87" s="31" t="s">
        <v>1722</v>
      </c>
      <c r="V87" s="31" t="s">
        <v>5658</v>
      </c>
      <c r="W87" s="31" t="s">
        <v>5659</v>
      </c>
      <c r="X87" s="218">
        <v>45670.576388888891</v>
      </c>
      <c r="Y87" s="31"/>
      <c r="Z87" s="31">
        <v>0.3</v>
      </c>
      <c r="AA87" s="31"/>
      <c r="AB87" s="31" t="s">
        <v>1723</v>
      </c>
      <c r="AC87" s="33" t="s">
        <v>4124</v>
      </c>
      <c r="AD87" s="31" t="s">
        <v>1724</v>
      </c>
      <c r="AE87" s="31"/>
      <c r="AF87" s="31"/>
      <c r="AG87" s="31"/>
      <c r="AH87" s="31"/>
      <c r="AI87" s="31"/>
      <c r="AJ87" s="31"/>
      <c r="AK87" s="31" t="s">
        <v>1724</v>
      </c>
      <c r="AL87" s="356" t="e">
        <f t="shared" si="10"/>
        <v>#VALUE!</v>
      </c>
    </row>
    <row r="88" spans="1:38" ht="21.6" customHeight="1">
      <c r="A88" s="28">
        <v>87</v>
      </c>
      <c r="B88" s="28" t="s">
        <v>1727</v>
      </c>
      <c r="C88" s="28">
        <v>2025011806</v>
      </c>
      <c r="D88" s="28"/>
      <c r="E88" s="28"/>
      <c r="F88" s="28">
        <v>4983</v>
      </c>
      <c r="G88" s="28" t="s">
        <v>575</v>
      </c>
      <c r="H88" s="28" t="s">
        <v>1725</v>
      </c>
      <c r="I88" s="28"/>
      <c r="J88" s="28"/>
      <c r="K88" s="28"/>
      <c r="L88" s="28"/>
      <c r="M88" s="29"/>
      <c r="N88" s="28"/>
      <c r="O88" s="29"/>
      <c r="P88" s="30"/>
      <c r="Q88" s="28" t="s">
        <v>4128</v>
      </c>
      <c r="R88" s="28" t="s">
        <v>52</v>
      </c>
      <c r="S88" s="28" t="s">
        <v>1157</v>
      </c>
      <c r="T88" s="28">
        <v>1</v>
      </c>
      <c r="U88" s="28" t="s">
        <v>1722</v>
      </c>
      <c r="V88" s="28" t="s">
        <v>4129</v>
      </c>
      <c r="W88" s="28" t="s">
        <v>4130</v>
      </c>
      <c r="X88" s="138">
        <v>45670.677083333336</v>
      </c>
      <c r="Y88" s="28"/>
      <c r="Z88" s="28">
        <v>0.7</v>
      </c>
      <c r="AA88" s="28"/>
      <c r="AB88" s="28" t="s">
        <v>1723</v>
      </c>
      <c r="AC88" s="30" t="s">
        <v>4124</v>
      </c>
      <c r="AD88" s="28" t="s">
        <v>1724</v>
      </c>
      <c r="AE88" s="28"/>
      <c r="AF88" s="28"/>
      <c r="AG88" s="28"/>
      <c r="AH88" s="28"/>
      <c r="AI88" s="28"/>
      <c r="AJ88" s="28"/>
      <c r="AK88" s="28" t="s">
        <v>1724</v>
      </c>
      <c r="AL88" s="356" t="e">
        <f t="shared" si="10"/>
        <v>#VALUE!</v>
      </c>
    </row>
    <row r="89" spans="1:38" ht="21.6" customHeight="1">
      <c r="A89" s="31">
        <v>88</v>
      </c>
      <c r="B89" s="31" t="s">
        <v>1727</v>
      </c>
      <c r="C89" s="31">
        <v>2025011830</v>
      </c>
      <c r="D89" s="31"/>
      <c r="E89" s="31"/>
      <c r="F89" s="31">
        <v>4680</v>
      </c>
      <c r="G89" s="31" t="s">
        <v>480</v>
      </c>
      <c r="H89" s="31" t="s">
        <v>1725</v>
      </c>
      <c r="I89" s="31"/>
      <c r="J89" s="31"/>
      <c r="K89" s="31"/>
      <c r="L89" s="31"/>
      <c r="M89" s="32"/>
      <c r="N89" s="31"/>
      <c r="O89" s="32"/>
      <c r="P89" s="33"/>
      <c r="Q89" s="31" t="s">
        <v>5340</v>
      </c>
      <c r="R89" s="31" t="s">
        <v>52</v>
      </c>
      <c r="S89" s="31" t="s">
        <v>1157</v>
      </c>
      <c r="T89" s="31">
        <v>1</v>
      </c>
      <c r="U89" s="31" t="s">
        <v>1722</v>
      </c>
      <c r="V89" s="31" t="s">
        <v>5660</v>
      </c>
      <c r="W89" s="31" t="s">
        <v>5609</v>
      </c>
      <c r="X89" s="218">
        <v>45670.697916666664</v>
      </c>
      <c r="Y89" s="31"/>
      <c r="Z89" s="31">
        <v>0.3</v>
      </c>
      <c r="AA89" s="31"/>
      <c r="AB89" s="31" t="s">
        <v>1723</v>
      </c>
      <c r="AC89" s="33" t="s">
        <v>4124</v>
      </c>
      <c r="AD89" s="31" t="s">
        <v>1724</v>
      </c>
      <c r="AE89" s="31"/>
      <c r="AF89" s="31"/>
      <c r="AG89" s="31"/>
      <c r="AH89" s="31"/>
      <c r="AI89" s="31"/>
      <c r="AJ89" s="31"/>
      <c r="AK89" s="31" t="s">
        <v>1724</v>
      </c>
      <c r="AL89" s="356" t="e">
        <f t="shared" si="10"/>
        <v>#VALUE!</v>
      </c>
    </row>
    <row r="90" spans="1:38" ht="21.6" customHeight="1">
      <c r="A90" s="28">
        <v>89</v>
      </c>
      <c r="B90" s="28" t="s">
        <v>5039</v>
      </c>
      <c r="C90" s="28">
        <v>2025011843</v>
      </c>
      <c r="D90" s="28" t="s">
        <v>5661</v>
      </c>
      <c r="E90" s="28" t="s">
        <v>5041</v>
      </c>
      <c r="F90" s="28" t="s">
        <v>45</v>
      </c>
      <c r="G90" s="28" t="s">
        <v>638</v>
      </c>
      <c r="H90" s="28" t="s">
        <v>1751</v>
      </c>
      <c r="I90" s="28" t="s">
        <v>5662</v>
      </c>
      <c r="J90" s="28" t="s">
        <v>5044</v>
      </c>
      <c r="K90" s="28" t="s">
        <v>5045</v>
      </c>
      <c r="L90" s="28" t="s">
        <v>5325</v>
      </c>
      <c r="M90" s="29" t="s">
        <v>5326</v>
      </c>
      <c r="N90" s="28" t="s">
        <v>5327</v>
      </c>
      <c r="O90" s="29" t="s">
        <v>5328</v>
      </c>
      <c r="P90" s="30" t="s">
        <v>5663</v>
      </c>
      <c r="Q90" s="28" t="s">
        <v>5487</v>
      </c>
      <c r="R90" s="28" t="s">
        <v>52</v>
      </c>
      <c r="S90" s="28" t="s">
        <v>16</v>
      </c>
      <c r="T90" s="28">
        <v>1</v>
      </c>
      <c r="U90" s="28" t="s">
        <v>1722</v>
      </c>
      <c r="V90" s="28" t="s">
        <v>5664</v>
      </c>
      <c r="W90" s="28" t="s">
        <v>5586</v>
      </c>
      <c r="X90" s="138">
        <v>45671.5625</v>
      </c>
      <c r="Y90" s="28" t="s">
        <v>5665</v>
      </c>
      <c r="Z90" s="28">
        <v>0.5</v>
      </c>
      <c r="AA90" s="28"/>
      <c r="AB90" s="28" t="s">
        <v>1723</v>
      </c>
      <c r="AC90" s="30" t="s">
        <v>5666</v>
      </c>
      <c r="AD90" s="28"/>
      <c r="AE90" s="28"/>
      <c r="AF90" s="28"/>
      <c r="AG90" s="28"/>
      <c r="AH90" s="28"/>
      <c r="AI90" s="28"/>
      <c r="AJ90" s="28"/>
      <c r="AK90" s="28" t="s">
        <v>1724</v>
      </c>
      <c r="AL90" s="356">
        <f t="shared" si="10"/>
        <v>45670</v>
      </c>
    </row>
    <row r="91" spans="1:38" ht="21.6" customHeight="1">
      <c r="A91" s="31">
        <v>90</v>
      </c>
      <c r="B91" s="31" t="s">
        <v>1727</v>
      </c>
      <c r="C91" s="31">
        <v>2025011892</v>
      </c>
      <c r="D91" s="31"/>
      <c r="E91" s="31" t="s">
        <v>5177</v>
      </c>
      <c r="F91" s="31">
        <v>4528</v>
      </c>
      <c r="G91" s="31" t="s">
        <v>427</v>
      </c>
      <c r="H91" s="31" t="s">
        <v>3322</v>
      </c>
      <c r="I91" s="31"/>
      <c r="J91" s="31"/>
      <c r="K91" s="31"/>
      <c r="L91" s="31"/>
      <c r="M91" s="32"/>
      <c r="N91" s="31"/>
      <c r="O91" s="32"/>
      <c r="P91" s="33"/>
      <c r="Q91" s="31" t="s">
        <v>5178</v>
      </c>
      <c r="R91" s="31" t="s">
        <v>52</v>
      </c>
      <c r="S91" s="31" t="s">
        <v>4114</v>
      </c>
      <c r="T91" s="31">
        <v>1</v>
      </c>
      <c r="U91" s="31" t="s">
        <v>1722</v>
      </c>
      <c r="V91" s="31" t="s">
        <v>5667</v>
      </c>
      <c r="W91" s="31" t="s">
        <v>5668</v>
      </c>
      <c r="X91" s="218">
        <v>45671.463888888888</v>
      </c>
      <c r="Y91" s="31"/>
      <c r="Z91" s="31">
        <v>0.6</v>
      </c>
      <c r="AA91" s="31"/>
      <c r="AB91" s="31" t="s">
        <v>1723</v>
      </c>
      <c r="AC91" s="33" t="s">
        <v>4124</v>
      </c>
      <c r="AD91" s="31" t="s">
        <v>1724</v>
      </c>
      <c r="AE91" s="31"/>
      <c r="AF91" s="31"/>
      <c r="AG91" s="31"/>
      <c r="AH91" s="31"/>
      <c r="AI91" s="31"/>
      <c r="AJ91" s="31"/>
      <c r="AK91" s="31" t="s">
        <v>1724</v>
      </c>
      <c r="AL91" s="356" t="e">
        <f t="shared" si="10"/>
        <v>#VALUE!</v>
      </c>
    </row>
    <row r="92" spans="1:38" ht="21.6" customHeight="1">
      <c r="A92" s="28">
        <v>91</v>
      </c>
      <c r="B92" s="28" t="s">
        <v>5039</v>
      </c>
      <c r="C92" s="28">
        <v>2025011898</v>
      </c>
      <c r="D92" s="28" t="s">
        <v>5669</v>
      </c>
      <c r="E92" s="28" t="s">
        <v>5041</v>
      </c>
      <c r="F92" s="28">
        <v>4241</v>
      </c>
      <c r="G92" s="28" t="s">
        <v>1493</v>
      </c>
      <c r="H92" s="28" t="s">
        <v>1750</v>
      </c>
      <c r="I92" s="28" t="s">
        <v>5670</v>
      </c>
      <c r="J92" s="28" t="s">
        <v>5259</v>
      </c>
      <c r="K92" s="28" t="s">
        <v>5073</v>
      </c>
      <c r="L92" s="28" t="s">
        <v>5074</v>
      </c>
      <c r="M92" s="29" t="s">
        <v>1726</v>
      </c>
      <c r="N92" s="28">
        <v>2305</v>
      </c>
      <c r="O92" s="29" t="s">
        <v>5075</v>
      </c>
      <c r="P92" s="30" t="s">
        <v>5671</v>
      </c>
      <c r="Q92" s="28" t="s">
        <v>5064</v>
      </c>
      <c r="R92" s="28" t="s">
        <v>52</v>
      </c>
      <c r="S92" s="28" t="s">
        <v>4114</v>
      </c>
      <c r="T92" s="28">
        <v>1</v>
      </c>
      <c r="U92" s="28" t="s">
        <v>1722</v>
      </c>
      <c r="V92" s="28" t="s">
        <v>5672</v>
      </c>
      <c r="W92" s="28" t="s">
        <v>5673</v>
      </c>
      <c r="X92" s="138">
        <v>45672.590277777781</v>
      </c>
      <c r="Y92" s="28" t="s">
        <v>5674</v>
      </c>
      <c r="Z92" s="28">
        <v>0.5</v>
      </c>
      <c r="AA92" s="28"/>
      <c r="AB92" s="28" t="s">
        <v>1723</v>
      </c>
      <c r="AC92" s="30" t="s">
        <v>5675</v>
      </c>
      <c r="AD92" s="28"/>
      <c r="AE92" s="28"/>
      <c r="AF92" s="28"/>
      <c r="AG92" s="28"/>
      <c r="AH92" s="28"/>
      <c r="AI92" s="28"/>
      <c r="AJ92" s="28"/>
      <c r="AK92" s="28" t="s">
        <v>1724</v>
      </c>
      <c r="AL92" s="356">
        <f t="shared" si="10"/>
        <v>45671</v>
      </c>
    </row>
    <row r="93" spans="1:38" ht="21.6" customHeight="1">
      <c r="A93" s="31">
        <v>92</v>
      </c>
      <c r="B93" s="31" t="s">
        <v>1727</v>
      </c>
      <c r="C93" s="31">
        <v>2025011908</v>
      </c>
      <c r="D93" s="31"/>
      <c r="E93" s="31"/>
      <c r="F93" s="31">
        <v>4259</v>
      </c>
      <c r="G93" s="31" t="s">
        <v>345</v>
      </c>
      <c r="H93" s="31" t="s">
        <v>3322</v>
      </c>
      <c r="I93" s="31"/>
      <c r="J93" s="31"/>
      <c r="K93" s="31"/>
      <c r="L93" s="31"/>
      <c r="M93" s="32"/>
      <c r="N93" s="31"/>
      <c r="O93" s="32"/>
      <c r="P93" s="33"/>
      <c r="Q93" s="31" t="s">
        <v>5184</v>
      </c>
      <c r="R93" s="31" t="s">
        <v>52</v>
      </c>
      <c r="S93" s="31" t="s">
        <v>4114</v>
      </c>
      <c r="T93" s="31">
        <v>1</v>
      </c>
      <c r="U93" s="31" t="s">
        <v>1722</v>
      </c>
      <c r="V93" s="31" t="s">
        <v>5676</v>
      </c>
      <c r="W93" s="31" t="s">
        <v>5677</v>
      </c>
      <c r="X93" s="218">
        <v>45671.511805555558</v>
      </c>
      <c r="Y93" s="31"/>
      <c r="Z93" s="31">
        <v>0.4</v>
      </c>
      <c r="AA93" s="31"/>
      <c r="AB93" s="31" t="s">
        <v>1723</v>
      </c>
      <c r="AC93" s="33" t="s">
        <v>4124</v>
      </c>
      <c r="AD93" s="31" t="s">
        <v>1724</v>
      </c>
      <c r="AE93" s="31"/>
      <c r="AF93" s="31"/>
      <c r="AG93" s="31"/>
      <c r="AH93" s="31"/>
      <c r="AI93" s="31"/>
      <c r="AJ93" s="31"/>
      <c r="AK93" s="31" t="s">
        <v>1724</v>
      </c>
      <c r="AL93" s="356" t="e">
        <f t="shared" si="10"/>
        <v>#VALUE!</v>
      </c>
    </row>
    <row r="94" spans="1:38" ht="21.6" customHeight="1">
      <c r="A94" s="28">
        <v>93</v>
      </c>
      <c r="B94" s="28" t="s">
        <v>1727</v>
      </c>
      <c r="C94" s="28">
        <v>2025012024</v>
      </c>
      <c r="D94" s="28"/>
      <c r="E94" s="28"/>
      <c r="F94" s="28">
        <v>4764</v>
      </c>
      <c r="G94" s="28" t="s">
        <v>516</v>
      </c>
      <c r="H94" s="28" t="s">
        <v>3322</v>
      </c>
      <c r="I94" s="28"/>
      <c r="J94" s="28"/>
      <c r="K94" s="28"/>
      <c r="L94" s="28"/>
      <c r="M94" s="29"/>
      <c r="N94" s="28"/>
      <c r="O94" s="29"/>
      <c r="P94" s="30"/>
      <c r="Q94" s="28" t="s">
        <v>5190</v>
      </c>
      <c r="R94" s="28" t="s">
        <v>52</v>
      </c>
      <c r="S94" s="28" t="s">
        <v>4114</v>
      </c>
      <c r="T94" s="28">
        <v>1</v>
      </c>
      <c r="U94" s="28" t="s">
        <v>1722</v>
      </c>
      <c r="V94" s="28" t="s">
        <v>5678</v>
      </c>
      <c r="W94" s="28" t="s">
        <v>5679</v>
      </c>
      <c r="X94" s="138">
        <v>45671.572222222225</v>
      </c>
      <c r="Y94" s="28"/>
      <c r="Z94" s="28">
        <v>0.4</v>
      </c>
      <c r="AA94" s="28"/>
      <c r="AB94" s="28" t="s">
        <v>1723</v>
      </c>
      <c r="AC94" s="30" t="s">
        <v>5680</v>
      </c>
      <c r="AD94" s="28" t="s">
        <v>1724</v>
      </c>
      <c r="AE94" s="28"/>
      <c r="AF94" s="28"/>
      <c r="AG94" s="28"/>
      <c r="AH94" s="28"/>
      <c r="AI94" s="28"/>
      <c r="AJ94" s="28"/>
      <c r="AK94" s="28" t="s">
        <v>1724</v>
      </c>
      <c r="AL94" s="356" t="e">
        <f t="shared" si="10"/>
        <v>#VALUE!</v>
      </c>
    </row>
    <row r="95" spans="1:38" ht="21.6" customHeight="1">
      <c r="A95" s="31">
        <v>94</v>
      </c>
      <c r="B95" s="31" t="s">
        <v>1727</v>
      </c>
      <c r="C95" s="31">
        <v>2025012102</v>
      </c>
      <c r="D95" s="31"/>
      <c r="E95" s="31"/>
      <c r="F95" s="31">
        <v>5074</v>
      </c>
      <c r="G95" s="31" t="s">
        <v>581</v>
      </c>
      <c r="H95" s="31" t="s">
        <v>3322</v>
      </c>
      <c r="I95" s="31"/>
      <c r="J95" s="31"/>
      <c r="K95" s="31"/>
      <c r="L95" s="31"/>
      <c r="M95" s="32"/>
      <c r="N95" s="31"/>
      <c r="O95" s="32"/>
      <c r="P95" s="33"/>
      <c r="Q95" s="31" t="s">
        <v>5196</v>
      </c>
      <c r="R95" s="31" t="s">
        <v>52</v>
      </c>
      <c r="S95" s="31" t="s">
        <v>4114</v>
      </c>
      <c r="T95" s="31">
        <v>1</v>
      </c>
      <c r="U95" s="31" t="s">
        <v>1722</v>
      </c>
      <c r="V95" s="31" t="s">
        <v>5681</v>
      </c>
      <c r="W95" s="31" t="s">
        <v>5682</v>
      </c>
      <c r="X95" s="218">
        <v>45671.634722222225</v>
      </c>
      <c r="Y95" s="31"/>
      <c r="Z95" s="31">
        <v>0.4</v>
      </c>
      <c r="AA95" s="31"/>
      <c r="AB95" s="31" t="s">
        <v>1723</v>
      </c>
      <c r="AC95" s="33" t="s">
        <v>4124</v>
      </c>
      <c r="AD95" s="31" t="s">
        <v>1724</v>
      </c>
      <c r="AE95" s="31"/>
      <c r="AF95" s="31"/>
      <c r="AG95" s="31"/>
      <c r="AH95" s="31"/>
      <c r="AI95" s="31"/>
      <c r="AJ95" s="31"/>
      <c r="AK95" s="31" t="s">
        <v>1724</v>
      </c>
      <c r="AL95" s="356" t="e">
        <f t="shared" si="10"/>
        <v>#VALUE!</v>
      </c>
    </row>
    <row r="96" spans="1:38" ht="21.6" customHeight="1">
      <c r="A96" s="28">
        <v>95</v>
      </c>
      <c r="B96" s="28" t="s">
        <v>1727</v>
      </c>
      <c r="C96" s="28">
        <v>2025012107</v>
      </c>
      <c r="D96" s="28"/>
      <c r="E96" s="28"/>
      <c r="F96" s="28">
        <v>2306</v>
      </c>
      <c r="G96" s="28" t="s">
        <v>87</v>
      </c>
      <c r="H96" s="28" t="s">
        <v>3322</v>
      </c>
      <c r="I96" s="28"/>
      <c r="J96" s="28"/>
      <c r="K96" s="28"/>
      <c r="L96" s="28"/>
      <c r="M96" s="29"/>
      <c r="N96" s="28"/>
      <c r="O96" s="29"/>
      <c r="P96" s="30"/>
      <c r="Q96" s="28" t="s">
        <v>5187</v>
      </c>
      <c r="R96" s="28" t="s">
        <v>52</v>
      </c>
      <c r="S96" s="28" t="s">
        <v>4114</v>
      </c>
      <c r="T96" s="28">
        <v>1</v>
      </c>
      <c r="U96" s="28" t="s">
        <v>1722</v>
      </c>
      <c r="V96" s="28" t="s">
        <v>5683</v>
      </c>
      <c r="W96" s="28" t="s">
        <v>5684</v>
      </c>
      <c r="X96" s="138">
        <v>45671.541666666664</v>
      </c>
      <c r="Y96" s="28"/>
      <c r="Z96" s="28">
        <v>0.3</v>
      </c>
      <c r="AA96" s="28"/>
      <c r="AB96" s="28" t="s">
        <v>1723</v>
      </c>
      <c r="AC96" s="30" t="s">
        <v>4124</v>
      </c>
      <c r="AD96" s="28" t="s">
        <v>1724</v>
      </c>
      <c r="AE96" s="28"/>
      <c r="AF96" s="28"/>
      <c r="AG96" s="28"/>
      <c r="AH96" s="28"/>
      <c r="AI96" s="28"/>
      <c r="AJ96" s="28"/>
      <c r="AK96" s="28" t="s">
        <v>1724</v>
      </c>
      <c r="AL96" s="356" t="e">
        <f t="shared" si="10"/>
        <v>#VALUE!</v>
      </c>
    </row>
    <row r="97" spans="1:38" ht="21.6" customHeight="1">
      <c r="A97" s="31">
        <v>96</v>
      </c>
      <c r="B97" s="31" t="s">
        <v>1727</v>
      </c>
      <c r="C97" s="31">
        <v>2025012108</v>
      </c>
      <c r="D97" s="31"/>
      <c r="E97" s="31"/>
      <c r="F97" s="31">
        <v>2442</v>
      </c>
      <c r="G97" s="31" t="s">
        <v>101</v>
      </c>
      <c r="H97" s="31" t="s">
        <v>3322</v>
      </c>
      <c r="I97" s="31"/>
      <c r="J97" s="31"/>
      <c r="K97" s="31"/>
      <c r="L97" s="31"/>
      <c r="M97" s="32"/>
      <c r="N97" s="31"/>
      <c r="O97" s="32"/>
      <c r="P97" s="33"/>
      <c r="Q97" s="31" t="s">
        <v>5193</v>
      </c>
      <c r="R97" s="31" t="s">
        <v>52</v>
      </c>
      <c r="S97" s="31" t="s">
        <v>4114</v>
      </c>
      <c r="T97" s="31">
        <v>1</v>
      </c>
      <c r="U97" s="31" t="s">
        <v>1722</v>
      </c>
      <c r="V97" s="31" t="s">
        <v>5685</v>
      </c>
      <c r="W97" s="31" t="s">
        <v>5686</v>
      </c>
      <c r="X97" s="218">
        <v>45671.590277777781</v>
      </c>
      <c r="Y97" s="31"/>
      <c r="Z97" s="31">
        <v>0.3</v>
      </c>
      <c r="AA97" s="31"/>
      <c r="AB97" s="31" t="s">
        <v>1723</v>
      </c>
      <c r="AC97" s="33" t="s">
        <v>4124</v>
      </c>
      <c r="AD97" s="31" t="s">
        <v>1724</v>
      </c>
      <c r="AE97" s="31"/>
      <c r="AF97" s="31"/>
      <c r="AG97" s="31"/>
      <c r="AH97" s="31"/>
      <c r="AI97" s="31"/>
      <c r="AJ97" s="31"/>
      <c r="AK97" s="31" t="s">
        <v>1724</v>
      </c>
      <c r="AL97" s="356" t="e">
        <f t="shared" si="10"/>
        <v>#VALUE!</v>
      </c>
    </row>
    <row r="98" spans="1:38" ht="21.6" customHeight="1">
      <c r="A98" s="28">
        <v>97</v>
      </c>
      <c r="B98" s="28" t="s">
        <v>5039</v>
      </c>
      <c r="C98" s="28">
        <v>2025012261</v>
      </c>
      <c r="D98" s="28" t="s">
        <v>5687</v>
      </c>
      <c r="E98" s="28" t="s">
        <v>5041</v>
      </c>
      <c r="F98" s="28" t="s">
        <v>36</v>
      </c>
      <c r="G98" s="28" t="s">
        <v>635</v>
      </c>
      <c r="H98" s="28" t="s">
        <v>1750</v>
      </c>
      <c r="I98" s="28" t="s">
        <v>5688</v>
      </c>
      <c r="J98" s="28" t="s">
        <v>5072</v>
      </c>
      <c r="K98" s="28" t="s">
        <v>5045</v>
      </c>
      <c r="L98" s="28" t="s">
        <v>5375</v>
      </c>
      <c r="M98" s="29" t="s">
        <v>5376</v>
      </c>
      <c r="N98" s="28">
        <v>2702</v>
      </c>
      <c r="O98" s="29" t="s">
        <v>5689</v>
      </c>
      <c r="P98" s="30" t="s">
        <v>5690</v>
      </c>
      <c r="Q98" s="28" t="s">
        <v>5054</v>
      </c>
      <c r="R98" s="28" t="s">
        <v>52</v>
      </c>
      <c r="S98" s="28" t="s">
        <v>4114</v>
      </c>
      <c r="T98" s="28">
        <v>1</v>
      </c>
      <c r="U98" s="28" t="s">
        <v>1722</v>
      </c>
      <c r="V98" s="28" t="s">
        <v>5691</v>
      </c>
      <c r="W98" s="28" t="s">
        <v>5692</v>
      </c>
      <c r="X98" s="138">
        <v>45672.59375</v>
      </c>
      <c r="Y98" s="28" t="s">
        <v>5693</v>
      </c>
      <c r="Z98" s="28">
        <v>0.5</v>
      </c>
      <c r="AA98" s="28"/>
      <c r="AB98" s="28" t="s">
        <v>1723</v>
      </c>
      <c r="AC98" s="30" t="s">
        <v>5694</v>
      </c>
      <c r="AD98" s="28"/>
      <c r="AE98" s="28"/>
      <c r="AF98" s="28"/>
      <c r="AG98" s="28"/>
      <c r="AH98" s="28"/>
      <c r="AI98" s="28"/>
      <c r="AJ98" s="28"/>
      <c r="AK98" s="28" t="s">
        <v>1724</v>
      </c>
      <c r="AL98" s="356">
        <f t="shared" si="10"/>
        <v>45672</v>
      </c>
    </row>
    <row r="99" spans="1:38" ht="21.6" customHeight="1">
      <c r="A99" s="31">
        <v>98</v>
      </c>
      <c r="B99" s="31" t="s">
        <v>5039</v>
      </c>
      <c r="C99" s="31">
        <v>2025012344</v>
      </c>
      <c r="D99" s="31" t="s">
        <v>5695</v>
      </c>
      <c r="E99" s="31" t="s">
        <v>5041</v>
      </c>
      <c r="F99" s="31">
        <v>3772</v>
      </c>
      <c r="G99" s="31" t="s">
        <v>5696</v>
      </c>
      <c r="H99" s="31" t="s">
        <v>1750</v>
      </c>
      <c r="I99" s="31" t="s">
        <v>5697</v>
      </c>
      <c r="J99" s="31" t="s">
        <v>5102</v>
      </c>
      <c r="K99" s="31" t="s">
        <v>5073</v>
      </c>
      <c r="L99" s="31" t="s">
        <v>5596</v>
      </c>
      <c r="M99" s="32" t="s">
        <v>5597</v>
      </c>
      <c r="N99" s="31" t="s">
        <v>5598</v>
      </c>
      <c r="O99" s="32" t="s">
        <v>5599</v>
      </c>
      <c r="P99" s="33" t="s">
        <v>5698</v>
      </c>
      <c r="Q99" s="31" t="s">
        <v>5162</v>
      </c>
      <c r="R99" s="31" t="s">
        <v>52</v>
      </c>
      <c r="S99" s="31" t="s">
        <v>4114</v>
      </c>
      <c r="T99" s="31">
        <v>1</v>
      </c>
      <c r="U99" s="31" t="s">
        <v>1722</v>
      </c>
      <c r="V99" s="31" t="s">
        <v>5699</v>
      </c>
      <c r="W99" s="31" t="s">
        <v>5700</v>
      </c>
      <c r="X99" s="218">
        <v>45673.45</v>
      </c>
      <c r="Y99" s="31" t="s">
        <v>5701</v>
      </c>
      <c r="Z99" s="31">
        <v>0.5</v>
      </c>
      <c r="AA99" s="31"/>
      <c r="AB99" s="31" t="s">
        <v>1723</v>
      </c>
      <c r="AC99" s="33" t="s">
        <v>5702</v>
      </c>
      <c r="AD99" s="31"/>
      <c r="AE99" s="31"/>
      <c r="AF99" s="31"/>
      <c r="AG99" s="31"/>
      <c r="AH99" s="31"/>
      <c r="AI99" s="31"/>
      <c r="AJ99" s="31"/>
      <c r="AK99" s="31" t="s">
        <v>1724</v>
      </c>
      <c r="AL99" s="356">
        <f t="shared" si="10"/>
        <v>45673</v>
      </c>
    </row>
    <row r="100" spans="1:38" ht="21.6" customHeight="1">
      <c r="A100" s="28">
        <v>99</v>
      </c>
      <c r="B100" s="28" t="s">
        <v>1727</v>
      </c>
      <c r="C100" s="28">
        <v>2025012460</v>
      </c>
      <c r="D100" s="28"/>
      <c r="E100" s="28"/>
      <c r="F100" s="28">
        <v>3227</v>
      </c>
      <c r="G100" s="28" t="s">
        <v>169</v>
      </c>
      <c r="H100" s="28" t="s">
        <v>3320</v>
      </c>
      <c r="I100" s="28"/>
      <c r="J100" s="28"/>
      <c r="K100" s="28"/>
      <c r="L100" s="28"/>
      <c r="M100" s="29"/>
      <c r="N100" s="28"/>
      <c r="O100" s="29"/>
      <c r="P100" s="30"/>
      <c r="Q100" s="28" t="s">
        <v>5254</v>
      </c>
      <c r="R100" s="28" t="s">
        <v>52</v>
      </c>
      <c r="S100" s="28" t="s">
        <v>16</v>
      </c>
      <c r="T100" s="28">
        <v>1</v>
      </c>
      <c r="U100" s="28" t="s">
        <v>1722</v>
      </c>
      <c r="V100" s="28" t="s">
        <v>5703</v>
      </c>
      <c r="W100" s="28" t="s">
        <v>5704</v>
      </c>
      <c r="X100" s="138">
        <v>45673.472222222219</v>
      </c>
      <c r="Y100" s="28"/>
      <c r="Z100" s="28">
        <v>0.3</v>
      </c>
      <c r="AA100" s="28"/>
      <c r="AB100" s="28" t="s">
        <v>1723</v>
      </c>
      <c r="AC100" s="30" t="s">
        <v>4124</v>
      </c>
      <c r="AD100" s="28" t="s">
        <v>1724</v>
      </c>
      <c r="AE100" s="28"/>
      <c r="AF100" s="28"/>
      <c r="AG100" s="28"/>
      <c r="AH100" s="28"/>
      <c r="AI100" s="28"/>
      <c r="AJ100" s="28"/>
      <c r="AK100" s="28" t="s">
        <v>1724</v>
      </c>
      <c r="AL100" s="356" t="e">
        <f t="shared" si="10"/>
        <v>#VALUE!</v>
      </c>
    </row>
    <row r="101" spans="1:38" ht="21.6" customHeight="1">
      <c r="A101" s="31">
        <v>100</v>
      </c>
      <c r="B101" s="31" t="s">
        <v>1727</v>
      </c>
      <c r="C101" s="31">
        <v>2025012466</v>
      </c>
      <c r="D101" s="31"/>
      <c r="E101" s="31"/>
      <c r="F101" s="31">
        <v>5003</v>
      </c>
      <c r="G101" s="31" t="s">
        <v>578</v>
      </c>
      <c r="H101" s="31" t="s">
        <v>3320</v>
      </c>
      <c r="I101" s="31"/>
      <c r="J101" s="31"/>
      <c r="K101" s="31"/>
      <c r="L101" s="31"/>
      <c r="M101" s="32"/>
      <c r="N101" s="31"/>
      <c r="O101" s="32"/>
      <c r="P101" s="33"/>
      <c r="Q101" s="31" t="s">
        <v>5239</v>
      </c>
      <c r="R101" s="31" t="s">
        <v>52</v>
      </c>
      <c r="S101" s="31" t="s">
        <v>16</v>
      </c>
      <c r="T101" s="31">
        <v>1</v>
      </c>
      <c r="U101" s="31" t="s">
        <v>1722</v>
      </c>
      <c r="V101" s="31" t="s">
        <v>5705</v>
      </c>
      <c r="W101" s="31" t="s">
        <v>5706</v>
      </c>
      <c r="X101" s="218">
        <v>45673.486111111109</v>
      </c>
      <c r="Y101" s="31"/>
      <c r="Z101" s="31">
        <v>0.3</v>
      </c>
      <c r="AA101" s="31"/>
      <c r="AB101" s="31" t="s">
        <v>1723</v>
      </c>
      <c r="AC101" s="33" t="s">
        <v>4124</v>
      </c>
      <c r="AD101" s="31" t="s">
        <v>1724</v>
      </c>
      <c r="AE101" s="31"/>
      <c r="AF101" s="31"/>
      <c r="AG101" s="31"/>
      <c r="AH101" s="31"/>
      <c r="AI101" s="31"/>
      <c r="AJ101" s="31"/>
      <c r="AK101" s="31" t="s">
        <v>1724</v>
      </c>
      <c r="AL101" s="356" t="e">
        <f t="shared" si="10"/>
        <v>#VALUE!</v>
      </c>
    </row>
    <row r="102" spans="1:38" ht="21.6" customHeight="1">
      <c r="A102" s="28">
        <v>101</v>
      </c>
      <c r="B102" s="28" t="s">
        <v>1727</v>
      </c>
      <c r="C102" s="28">
        <v>2025012588</v>
      </c>
      <c r="D102" s="28"/>
      <c r="E102" s="28"/>
      <c r="F102" s="28">
        <v>4652</v>
      </c>
      <c r="G102" s="28" t="s">
        <v>469</v>
      </c>
      <c r="H102" s="28" t="s">
        <v>1750</v>
      </c>
      <c r="I102" s="28"/>
      <c r="J102" s="28"/>
      <c r="K102" s="28"/>
      <c r="L102" s="28"/>
      <c r="M102" s="29"/>
      <c r="N102" s="28"/>
      <c r="O102" s="29"/>
      <c r="P102" s="30"/>
      <c r="Q102" s="28" t="s">
        <v>5707</v>
      </c>
      <c r="R102" s="28" t="s">
        <v>52</v>
      </c>
      <c r="S102" s="28" t="s">
        <v>4114</v>
      </c>
      <c r="T102" s="28">
        <v>1</v>
      </c>
      <c r="U102" s="28" t="s">
        <v>1722</v>
      </c>
      <c r="V102" s="28" t="s">
        <v>5708</v>
      </c>
      <c r="W102" s="28" t="s">
        <v>5709</v>
      </c>
      <c r="X102" s="138">
        <v>45673.659722222219</v>
      </c>
      <c r="Y102" s="28"/>
      <c r="Z102" s="28">
        <v>0.3</v>
      </c>
      <c r="AA102" s="28"/>
      <c r="AB102" s="28" t="s">
        <v>1723</v>
      </c>
      <c r="AC102" s="30" t="s">
        <v>4124</v>
      </c>
      <c r="AD102" s="28" t="s">
        <v>1724</v>
      </c>
      <c r="AE102" s="28"/>
      <c r="AF102" s="28"/>
      <c r="AG102" s="28"/>
      <c r="AH102" s="28"/>
      <c r="AI102" s="28"/>
      <c r="AJ102" s="28"/>
      <c r="AK102" s="28" t="s">
        <v>1724</v>
      </c>
      <c r="AL102" s="356" t="e">
        <f t="shared" si="10"/>
        <v>#VALUE!</v>
      </c>
    </row>
    <row r="103" spans="1:38" ht="21.6" customHeight="1">
      <c r="A103" s="31">
        <v>102</v>
      </c>
      <c r="B103" s="31" t="s">
        <v>1727</v>
      </c>
      <c r="C103" s="31">
        <v>2025012589</v>
      </c>
      <c r="D103" s="31"/>
      <c r="E103" s="31"/>
      <c r="F103" s="31">
        <v>5197</v>
      </c>
      <c r="G103" s="31" t="s">
        <v>4043</v>
      </c>
      <c r="H103" s="31" t="s">
        <v>1728</v>
      </c>
      <c r="I103" s="31"/>
      <c r="J103" s="31"/>
      <c r="K103" s="31"/>
      <c r="L103" s="31"/>
      <c r="M103" s="32"/>
      <c r="N103" s="31"/>
      <c r="O103" s="32"/>
      <c r="P103" s="33"/>
      <c r="Q103" s="31" t="s">
        <v>5710</v>
      </c>
      <c r="R103" s="31" t="s">
        <v>52</v>
      </c>
      <c r="S103" s="31" t="s">
        <v>4114</v>
      </c>
      <c r="T103" s="31">
        <v>1</v>
      </c>
      <c r="U103" s="31" t="s">
        <v>1722</v>
      </c>
      <c r="V103" s="31" t="s">
        <v>5711</v>
      </c>
      <c r="W103" s="31" t="s">
        <v>5712</v>
      </c>
      <c r="X103" s="218">
        <v>45673.673611111109</v>
      </c>
      <c r="Y103" s="31"/>
      <c r="Z103" s="31">
        <v>0.3</v>
      </c>
      <c r="AA103" s="31"/>
      <c r="AB103" s="31" t="s">
        <v>1723</v>
      </c>
      <c r="AC103" s="33" t="s">
        <v>4124</v>
      </c>
      <c r="AD103" s="31" t="s">
        <v>1724</v>
      </c>
      <c r="AE103" s="31"/>
      <c r="AF103" s="31"/>
      <c r="AG103" s="31"/>
      <c r="AH103" s="31"/>
      <c r="AI103" s="31"/>
      <c r="AJ103" s="31"/>
      <c r="AK103" s="31" t="s">
        <v>1724</v>
      </c>
      <c r="AL103" s="356" t="e">
        <f t="shared" si="10"/>
        <v>#VALUE!</v>
      </c>
    </row>
    <row r="104" spans="1:38" ht="21.6" customHeight="1">
      <c r="A104" s="28">
        <v>103</v>
      </c>
      <c r="B104" s="28" t="s">
        <v>1727</v>
      </c>
      <c r="C104" s="28">
        <v>2025012593</v>
      </c>
      <c r="D104" s="28"/>
      <c r="E104" s="28"/>
      <c r="F104" s="28">
        <v>2399</v>
      </c>
      <c r="G104" s="28" t="s">
        <v>96</v>
      </c>
      <c r="H104" s="28" t="s">
        <v>1750</v>
      </c>
      <c r="I104" s="28"/>
      <c r="J104" s="28"/>
      <c r="K104" s="28"/>
      <c r="L104" s="28"/>
      <c r="M104" s="29"/>
      <c r="N104" s="28"/>
      <c r="O104" s="29"/>
      <c r="P104" s="30"/>
      <c r="Q104" s="28" t="s">
        <v>5713</v>
      </c>
      <c r="R104" s="28" t="s">
        <v>52</v>
      </c>
      <c r="S104" s="28" t="s">
        <v>4114</v>
      </c>
      <c r="T104" s="28">
        <v>1</v>
      </c>
      <c r="U104" s="28" t="s">
        <v>1722</v>
      </c>
      <c r="V104" s="28" t="s">
        <v>5714</v>
      </c>
      <c r="W104" s="28" t="s">
        <v>5715</v>
      </c>
      <c r="X104" s="138">
        <v>45673.697916666664</v>
      </c>
      <c r="Y104" s="28"/>
      <c r="Z104" s="28">
        <v>0.3</v>
      </c>
      <c r="AA104" s="28"/>
      <c r="AB104" s="28" t="s">
        <v>1723</v>
      </c>
      <c r="AC104" s="30" t="s">
        <v>4124</v>
      </c>
      <c r="AD104" s="28" t="s">
        <v>1724</v>
      </c>
      <c r="AE104" s="28"/>
      <c r="AF104" s="28"/>
      <c r="AG104" s="28"/>
      <c r="AH104" s="28"/>
      <c r="AI104" s="28"/>
      <c r="AJ104" s="28"/>
      <c r="AK104" s="28" t="s">
        <v>1724</v>
      </c>
      <c r="AL104" s="356" t="e">
        <f t="shared" si="10"/>
        <v>#VALUE!</v>
      </c>
    </row>
    <row r="105" spans="1:38" ht="21.6" customHeight="1">
      <c r="A105" s="31">
        <v>104</v>
      </c>
      <c r="B105" s="31" t="s">
        <v>5039</v>
      </c>
      <c r="C105" s="31">
        <v>2025012890</v>
      </c>
      <c r="D105" s="31" t="s">
        <v>5716</v>
      </c>
      <c r="E105" s="31" t="s">
        <v>5041</v>
      </c>
      <c r="F105" s="31">
        <v>4397</v>
      </c>
      <c r="G105" s="31" t="s">
        <v>385</v>
      </c>
      <c r="H105" s="31" t="s">
        <v>1750</v>
      </c>
      <c r="I105" s="31" t="s">
        <v>5717</v>
      </c>
      <c r="J105" s="31" t="s">
        <v>5044</v>
      </c>
      <c r="K105" s="31" t="s">
        <v>5073</v>
      </c>
      <c r="L105" s="31" t="s">
        <v>5074</v>
      </c>
      <c r="M105" s="32" t="s">
        <v>1726</v>
      </c>
      <c r="N105" s="31">
        <v>2304</v>
      </c>
      <c r="O105" s="32" t="s">
        <v>5103</v>
      </c>
      <c r="P105" s="33" t="s">
        <v>5718</v>
      </c>
      <c r="Q105" s="31" t="s">
        <v>5601</v>
      </c>
      <c r="R105" s="31" t="s">
        <v>52</v>
      </c>
      <c r="S105" s="31" t="s">
        <v>4114</v>
      </c>
      <c r="T105" s="31">
        <v>1</v>
      </c>
      <c r="U105" s="31" t="s">
        <v>1722</v>
      </c>
      <c r="V105" s="31" t="s">
        <v>5719</v>
      </c>
      <c r="W105" s="31" t="s">
        <v>5720</v>
      </c>
      <c r="X105" s="218">
        <v>45678.450694444444</v>
      </c>
      <c r="Y105" s="31" t="s">
        <v>5721</v>
      </c>
      <c r="Z105" s="31">
        <v>0.5</v>
      </c>
      <c r="AA105" s="31"/>
      <c r="AB105" s="31" t="s">
        <v>1723</v>
      </c>
      <c r="AC105" s="33" t="s">
        <v>5722</v>
      </c>
      <c r="AD105" s="31"/>
      <c r="AE105" s="31"/>
      <c r="AF105" s="31"/>
      <c r="AG105" s="31"/>
      <c r="AH105" s="31"/>
      <c r="AI105" s="31"/>
      <c r="AJ105" s="31"/>
      <c r="AK105" s="31" t="s">
        <v>1724</v>
      </c>
      <c r="AL105" s="356">
        <f t="shared" si="10"/>
        <v>45677</v>
      </c>
    </row>
    <row r="106" spans="1:38" ht="21.6" customHeight="1">
      <c r="A106" s="28">
        <v>105</v>
      </c>
      <c r="B106" s="28" t="s">
        <v>5039</v>
      </c>
      <c r="C106" s="28">
        <v>2025012980</v>
      </c>
      <c r="D106" s="28" t="s">
        <v>5723</v>
      </c>
      <c r="E106" s="28" t="s">
        <v>5041</v>
      </c>
      <c r="F106" s="28">
        <v>3853</v>
      </c>
      <c r="G106" s="28" t="s">
        <v>245</v>
      </c>
      <c r="H106" s="28" t="s">
        <v>1725</v>
      </c>
      <c r="I106" s="28" t="s">
        <v>5724</v>
      </c>
      <c r="J106" s="28" t="s">
        <v>5044</v>
      </c>
      <c r="K106" s="28" t="s">
        <v>5045</v>
      </c>
      <c r="L106" s="28" t="s">
        <v>5234</v>
      </c>
      <c r="M106" s="29" t="s">
        <v>5235</v>
      </c>
      <c r="N106" s="28" t="s">
        <v>5725</v>
      </c>
      <c r="O106" s="29" t="s">
        <v>5726</v>
      </c>
      <c r="P106" s="30" t="s">
        <v>5727</v>
      </c>
      <c r="Q106" s="28" t="s">
        <v>5728</v>
      </c>
      <c r="R106" s="28" t="s">
        <v>52</v>
      </c>
      <c r="S106" s="28" t="s">
        <v>1157</v>
      </c>
      <c r="T106" s="28">
        <v>1</v>
      </c>
      <c r="U106" s="28" t="s">
        <v>1722</v>
      </c>
      <c r="V106" s="28" t="s">
        <v>5729</v>
      </c>
      <c r="W106" s="28" t="s">
        <v>5730</v>
      </c>
      <c r="X106" s="138">
        <v>45677.679166666669</v>
      </c>
      <c r="Y106" s="28" t="s">
        <v>5731</v>
      </c>
      <c r="Z106" s="28">
        <v>0.6</v>
      </c>
      <c r="AA106" s="28"/>
      <c r="AB106" s="28" t="s">
        <v>1723</v>
      </c>
      <c r="AC106" s="30" t="s">
        <v>5732</v>
      </c>
      <c r="AD106" s="28"/>
      <c r="AE106" s="28"/>
      <c r="AF106" s="28"/>
      <c r="AG106" s="28"/>
      <c r="AH106" s="28"/>
      <c r="AI106" s="28"/>
      <c r="AJ106" s="28"/>
      <c r="AK106" s="28" t="s">
        <v>1724</v>
      </c>
      <c r="AL106" s="356">
        <f t="shared" si="10"/>
        <v>45677</v>
      </c>
    </row>
    <row r="107" spans="1:38" ht="21.6" customHeight="1">
      <c r="A107" s="31">
        <v>106</v>
      </c>
      <c r="B107" s="31" t="s">
        <v>5039</v>
      </c>
      <c r="C107" s="31">
        <v>2025013004</v>
      </c>
      <c r="D107" s="31" t="s">
        <v>5733</v>
      </c>
      <c r="E107" s="31" t="s">
        <v>5041</v>
      </c>
      <c r="F107" s="31">
        <v>4764</v>
      </c>
      <c r="G107" s="31" t="s">
        <v>516</v>
      </c>
      <c r="H107" s="31" t="s">
        <v>3322</v>
      </c>
      <c r="I107" s="31" t="s">
        <v>5734</v>
      </c>
      <c r="J107" s="31" t="s">
        <v>5044</v>
      </c>
      <c r="K107" s="31" t="s">
        <v>5045</v>
      </c>
      <c r="L107" s="31" t="s">
        <v>5234</v>
      </c>
      <c r="M107" s="32" t="s">
        <v>5235</v>
      </c>
      <c r="N107" s="31" t="s">
        <v>5236</v>
      </c>
      <c r="O107" s="32" t="s">
        <v>5237</v>
      </c>
      <c r="P107" s="33" t="s">
        <v>5735</v>
      </c>
      <c r="Q107" s="31" t="s">
        <v>5190</v>
      </c>
      <c r="R107" s="31" t="s">
        <v>52</v>
      </c>
      <c r="S107" s="31" t="s">
        <v>4114</v>
      </c>
      <c r="T107" s="31">
        <v>1</v>
      </c>
      <c r="U107" s="31" t="s">
        <v>1722</v>
      </c>
      <c r="V107" s="31" t="s">
        <v>5736</v>
      </c>
      <c r="W107" s="31" t="s">
        <v>5737</v>
      </c>
      <c r="X107" s="218">
        <v>45678.591666666667</v>
      </c>
      <c r="Y107" s="31" t="s">
        <v>5738</v>
      </c>
      <c r="Z107" s="31">
        <v>0.5</v>
      </c>
      <c r="AA107" s="31"/>
      <c r="AB107" s="31" t="s">
        <v>1723</v>
      </c>
      <c r="AC107" s="33" t="s">
        <v>5739</v>
      </c>
      <c r="AD107" s="31"/>
      <c r="AE107" s="31"/>
      <c r="AF107" s="31"/>
      <c r="AG107" s="31"/>
      <c r="AH107" s="31"/>
      <c r="AI107" s="31"/>
      <c r="AJ107" s="31"/>
      <c r="AK107" s="31" t="s">
        <v>1724</v>
      </c>
      <c r="AL107" s="356">
        <f t="shared" si="10"/>
        <v>45677</v>
      </c>
    </row>
    <row r="108" spans="1:38" ht="21.6" customHeight="1">
      <c r="A108" s="28">
        <v>107</v>
      </c>
      <c r="B108" s="28" t="s">
        <v>1727</v>
      </c>
      <c r="C108" s="28">
        <v>2025013035</v>
      </c>
      <c r="D108" s="28"/>
      <c r="E108" s="28"/>
      <c r="F108" s="28">
        <v>3853</v>
      </c>
      <c r="G108" s="28" t="s">
        <v>245</v>
      </c>
      <c r="H108" s="28" t="s">
        <v>1725</v>
      </c>
      <c r="I108" s="28"/>
      <c r="J108" s="28"/>
      <c r="K108" s="28"/>
      <c r="L108" s="28"/>
      <c r="M108" s="29"/>
      <c r="N108" s="28"/>
      <c r="O108" s="29"/>
      <c r="P108" s="30"/>
      <c r="Q108" s="28" t="s">
        <v>5728</v>
      </c>
      <c r="R108" s="28" t="s">
        <v>52</v>
      </c>
      <c r="S108" s="28" t="s">
        <v>1157</v>
      </c>
      <c r="T108" s="28">
        <v>1</v>
      </c>
      <c r="U108" s="28" t="s">
        <v>1722</v>
      </c>
      <c r="V108" s="28" t="s">
        <v>5740</v>
      </c>
      <c r="W108" s="28" t="s">
        <v>5730</v>
      </c>
      <c r="X108" s="138">
        <v>45677.679166666669</v>
      </c>
      <c r="Y108" s="28"/>
      <c r="Z108" s="28">
        <v>0.6</v>
      </c>
      <c r="AA108" s="28"/>
      <c r="AB108" s="28" t="s">
        <v>1723</v>
      </c>
      <c r="AC108" s="30" t="s">
        <v>4124</v>
      </c>
      <c r="AD108" s="28" t="s">
        <v>1724</v>
      </c>
      <c r="AE108" s="28"/>
      <c r="AF108" s="28"/>
      <c r="AG108" s="28"/>
      <c r="AH108" s="28"/>
      <c r="AI108" s="28"/>
      <c r="AJ108" s="28"/>
      <c r="AK108" s="28" t="s">
        <v>1724</v>
      </c>
      <c r="AL108" s="356" t="e">
        <f t="shared" si="10"/>
        <v>#VALUE!</v>
      </c>
    </row>
    <row r="109" spans="1:38" ht="21.6" customHeight="1">
      <c r="A109" s="31">
        <v>108</v>
      </c>
      <c r="B109" s="31" t="s">
        <v>5039</v>
      </c>
      <c r="C109" s="31">
        <v>2025013079</v>
      </c>
      <c r="D109" s="31" t="s">
        <v>5741</v>
      </c>
      <c r="E109" s="31" t="s">
        <v>5041</v>
      </c>
      <c r="F109" s="31">
        <v>3772</v>
      </c>
      <c r="G109" s="31" t="s">
        <v>5696</v>
      </c>
      <c r="H109" s="31" t="s">
        <v>1750</v>
      </c>
      <c r="I109" s="31" t="s">
        <v>5742</v>
      </c>
      <c r="J109" s="31" t="s">
        <v>5259</v>
      </c>
      <c r="K109" s="31" t="s">
        <v>5073</v>
      </c>
      <c r="L109" s="31" t="s">
        <v>5596</v>
      </c>
      <c r="M109" s="32" t="s">
        <v>5597</v>
      </c>
      <c r="N109" s="31" t="s">
        <v>5598</v>
      </c>
      <c r="O109" s="32" t="s">
        <v>5599</v>
      </c>
      <c r="P109" s="33" t="s">
        <v>5743</v>
      </c>
      <c r="Q109" s="31" t="s">
        <v>5162</v>
      </c>
      <c r="R109" s="31" t="s">
        <v>52</v>
      </c>
      <c r="S109" s="31" t="s">
        <v>4114</v>
      </c>
      <c r="T109" s="31">
        <v>1</v>
      </c>
      <c r="U109" s="31" t="s">
        <v>1722</v>
      </c>
      <c r="V109" s="31" t="s">
        <v>5744</v>
      </c>
      <c r="W109" s="31" t="s">
        <v>5745</v>
      </c>
      <c r="X109" s="218">
        <v>45678.465277777781</v>
      </c>
      <c r="Y109" s="31" t="s">
        <v>5746</v>
      </c>
      <c r="Z109" s="31">
        <v>0.5</v>
      </c>
      <c r="AA109" s="31"/>
      <c r="AB109" s="31" t="s">
        <v>1723</v>
      </c>
      <c r="AC109" s="33" t="s">
        <v>5747</v>
      </c>
      <c r="AD109" s="31"/>
      <c r="AE109" s="31"/>
      <c r="AF109" s="31"/>
      <c r="AG109" s="31"/>
      <c r="AH109" s="31"/>
      <c r="AI109" s="31"/>
      <c r="AJ109" s="31"/>
      <c r="AK109" s="31" t="s">
        <v>1724</v>
      </c>
      <c r="AL109" s="356">
        <f t="shared" si="10"/>
        <v>45678</v>
      </c>
    </row>
    <row r="110" spans="1:38" ht="21.6" customHeight="1">
      <c r="A110" s="28">
        <v>109</v>
      </c>
      <c r="B110" s="28" t="s">
        <v>1727</v>
      </c>
      <c r="C110" s="28">
        <v>2025013131</v>
      </c>
      <c r="D110" s="28"/>
      <c r="E110" s="28"/>
      <c r="F110" s="28">
        <v>4005</v>
      </c>
      <c r="G110" s="28" t="s">
        <v>284</v>
      </c>
      <c r="H110" s="28" t="s">
        <v>1751</v>
      </c>
      <c r="I110" s="28"/>
      <c r="J110" s="28"/>
      <c r="K110" s="28"/>
      <c r="L110" s="28"/>
      <c r="M110" s="29"/>
      <c r="N110" s="28"/>
      <c r="O110" s="29"/>
      <c r="P110" s="30"/>
      <c r="Q110" s="28" t="s">
        <v>5245</v>
      </c>
      <c r="R110" s="28" t="s">
        <v>52</v>
      </c>
      <c r="S110" s="28" t="s">
        <v>16</v>
      </c>
      <c r="T110" s="28">
        <v>1</v>
      </c>
      <c r="U110" s="28" t="s">
        <v>1722</v>
      </c>
      <c r="V110" s="28" t="s">
        <v>5748</v>
      </c>
      <c r="W110" s="28" t="s">
        <v>5749</v>
      </c>
      <c r="X110" s="138">
        <v>45678.5625</v>
      </c>
      <c r="Y110" s="28"/>
      <c r="Z110" s="28">
        <v>0.3</v>
      </c>
      <c r="AA110" s="28"/>
      <c r="AB110" s="28" t="s">
        <v>1723</v>
      </c>
      <c r="AC110" s="30" t="s">
        <v>4124</v>
      </c>
      <c r="AD110" s="28" t="s">
        <v>1724</v>
      </c>
      <c r="AE110" s="28"/>
      <c r="AF110" s="28"/>
      <c r="AG110" s="28"/>
      <c r="AH110" s="28"/>
      <c r="AI110" s="28"/>
      <c r="AJ110" s="28"/>
      <c r="AK110" s="28" t="s">
        <v>1724</v>
      </c>
      <c r="AL110" s="356" t="e">
        <f t="shared" si="10"/>
        <v>#VALUE!</v>
      </c>
    </row>
    <row r="111" spans="1:38" ht="21.6" customHeight="1">
      <c r="A111" s="31">
        <v>110</v>
      </c>
      <c r="B111" s="31" t="s">
        <v>1727</v>
      </c>
      <c r="C111" s="31">
        <v>2025013142</v>
      </c>
      <c r="D111" s="31"/>
      <c r="E111" s="31"/>
      <c r="F111" s="31">
        <v>4656</v>
      </c>
      <c r="G111" s="31" t="s">
        <v>473</v>
      </c>
      <c r="H111" s="31" t="s">
        <v>3316</v>
      </c>
      <c r="I111" s="31"/>
      <c r="J111" s="31"/>
      <c r="K111" s="31"/>
      <c r="L111" s="31"/>
      <c r="M111" s="32"/>
      <c r="N111" s="31"/>
      <c r="O111" s="32"/>
      <c r="P111" s="33"/>
      <c r="Q111" s="31" t="s">
        <v>5205</v>
      </c>
      <c r="R111" s="31" t="s">
        <v>52</v>
      </c>
      <c r="S111" s="31" t="s">
        <v>16</v>
      </c>
      <c r="T111" s="31">
        <v>1</v>
      </c>
      <c r="U111" s="31" t="s">
        <v>1722</v>
      </c>
      <c r="V111" s="31" t="s">
        <v>5750</v>
      </c>
      <c r="W111" s="31" t="s">
        <v>5751</v>
      </c>
      <c r="X111" s="218">
        <v>45678.583333333336</v>
      </c>
      <c r="Y111" s="31"/>
      <c r="Z111" s="31">
        <v>0.3</v>
      </c>
      <c r="AA111" s="31"/>
      <c r="AB111" s="31" t="s">
        <v>1723</v>
      </c>
      <c r="AC111" s="33" t="s">
        <v>4124</v>
      </c>
      <c r="AD111" s="31" t="s">
        <v>1724</v>
      </c>
      <c r="AE111" s="31"/>
      <c r="AF111" s="31"/>
      <c r="AG111" s="31"/>
      <c r="AH111" s="31"/>
      <c r="AI111" s="31"/>
      <c r="AJ111" s="31"/>
      <c r="AK111" s="31" t="s">
        <v>1724</v>
      </c>
      <c r="AL111" s="356" t="e">
        <f t="shared" si="10"/>
        <v>#VALUE!</v>
      </c>
    </row>
    <row r="112" spans="1:38" ht="21.6" customHeight="1">
      <c r="A112" s="28">
        <v>111</v>
      </c>
      <c r="B112" s="28" t="s">
        <v>1727</v>
      </c>
      <c r="C112" s="28">
        <v>2025013164</v>
      </c>
      <c r="D112" s="28"/>
      <c r="E112" s="28"/>
      <c r="F112" s="28">
        <v>3606</v>
      </c>
      <c r="G112" s="28" t="s">
        <v>205</v>
      </c>
      <c r="H112" s="28" t="s">
        <v>3316</v>
      </c>
      <c r="I112" s="28"/>
      <c r="J112" s="28"/>
      <c r="K112" s="28"/>
      <c r="L112" s="28"/>
      <c r="M112" s="29"/>
      <c r="N112" s="28"/>
      <c r="O112" s="29"/>
      <c r="P112" s="30"/>
      <c r="Q112" s="28" t="s">
        <v>5208</v>
      </c>
      <c r="R112" s="28" t="s">
        <v>52</v>
      </c>
      <c r="S112" s="28" t="s">
        <v>16</v>
      </c>
      <c r="T112" s="28">
        <v>1</v>
      </c>
      <c r="U112" s="28" t="s">
        <v>1722</v>
      </c>
      <c r="V112" s="28" t="s">
        <v>5752</v>
      </c>
      <c r="W112" s="28" t="s">
        <v>5753</v>
      </c>
      <c r="X112" s="138">
        <v>45678.604166666664</v>
      </c>
      <c r="Y112" s="28"/>
      <c r="Z112" s="28">
        <v>0.3</v>
      </c>
      <c r="AA112" s="28"/>
      <c r="AB112" s="28" t="s">
        <v>1723</v>
      </c>
      <c r="AC112" s="30" t="s">
        <v>4124</v>
      </c>
      <c r="AD112" s="28" t="s">
        <v>1724</v>
      </c>
      <c r="AE112" s="28"/>
      <c r="AF112" s="28"/>
      <c r="AG112" s="28"/>
      <c r="AH112" s="28"/>
      <c r="AI112" s="28"/>
      <c r="AJ112" s="28"/>
      <c r="AK112" s="28" t="s">
        <v>1724</v>
      </c>
      <c r="AL112" s="356" t="e">
        <f t="shared" si="10"/>
        <v>#VALUE!</v>
      </c>
    </row>
    <row r="113" spans="1:38" ht="21.6" customHeight="1">
      <c r="A113" s="31">
        <v>112</v>
      </c>
      <c r="B113" s="31" t="s">
        <v>5039</v>
      </c>
      <c r="C113" s="31">
        <v>2025013268</v>
      </c>
      <c r="D113" s="31" t="s">
        <v>5754</v>
      </c>
      <c r="E113" s="31" t="s">
        <v>5041</v>
      </c>
      <c r="F113" s="31">
        <v>4057</v>
      </c>
      <c r="G113" s="31" t="s">
        <v>299</v>
      </c>
      <c r="H113" s="31" t="s">
        <v>1749</v>
      </c>
      <c r="I113" s="31" t="s">
        <v>5755</v>
      </c>
      <c r="J113" s="31" t="s">
        <v>5072</v>
      </c>
      <c r="K113" s="31" t="s">
        <v>5073</v>
      </c>
      <c r="L113" s="31" t="s">
        <v>5756</v>
      </c>
      <c r="M113" s="32" t="s">
        <v>5757</v>
      </c>
      <c r="N113" s="31">
        <v>5903</v>
      </c>
      <c r="O113" s="32" t="s">
        <v>5758</v>
      </c>
      <c r="P113" s="33" t="s">
        <v>5759</v>
      </c>
      <c r="Q113" s="31" t="s">
        <v>5760</v>
      </c>
      <c r="R113" s="31" t="s">
        <v>52</v>
      </c>
      <c r="S113" s="31" t="s">
        <v>16</v>
      </c>
      <c r="T113" s="31">
        <v>1</v>
      </c>
      <c r="U113" s="31" t="s">
        <v>1722</v>
      </c>
      <c r="V113" s="31" t="s">
        <v>5761</v>
      </c>
      <c r="W113" s="31" t="s">
        <v>5762</v>
      </c>
      <c r="X113" s="218">
        <v>45679.451388888891</v>
      </c>
      <c r="Y113" s="31" t="s">
        <v>5764</v>
      </c>
      <c r="Z113" s="31">
        <v>0.7</v>
      </c>
      <c r="AA113" s="31"/>
      <c r="AB113" s="31" t="s">
        <v>1723</v>
      </c>
      <c r="AC113" s="33" t="s">
        <v>5765</v>
      </c>
      <c r="AD113" s="31"/>
      <c r="AE113" s="31"/>
      <c r="AF113" s="31"/>
      <c r="AG113" s="31"/>
      <c r="AH113" s="31"/>
      <c r="AI113" s="31"/>
      <c r="AJ113" s="31"/>
      <c r="AK113" s="31" t="s">
        <v>1724</v>
      </c>
      <c r="AL113" s="356">
        <f t="shared" si="10"/>
        <v>45679</v>
      </c>
    </row>
    <row r="114" spans="1:38" ht="21.6" customHeight="1">
      <c r="A114" s="28">
        <v>113</v>
      </c>
      <c r="B114" s="28" t="s">
        <v>5039</v>
      </c>
      <c r="C114" s="28">
        <v>2025013318</v>
      </c>
      <c r="D114" s="28" t="s">
        <v>5766</v>
      </c>
      <c r="E114" s="28" t="s">
        <v>5041</v>
      </c>
      <c r="F114" s="28">
        <v>3929</v>
      </c>
      <c r="G114" s="28" t="s">
        <v>1527</v>
      </c>
      <c r="H114" s="28" t="s">
        <v>1728</v>
      </c>
      <c r="I114" s="28" t="s">
        <v>5767</v>
      </c>
      <c r="J114" s="28" t="s">
        <v>5072</v>
      </c>
      <c r="K114" s="28" t="s">
        <v>5073</v>
      </c>
      <c r="L114" s="28" t="s">
        <v>5074</v>
      </c>
      <c r="M114" s="29" t="s">
        <v>1726</v>
      </c>
      <c r="N114" s="28">
        <v>2304</v>
      </c>
      <c r="O114" s="29" t="s">
        <v>5103</v>
      </c>
      <c r="P114" s="30" t="s">
        <v>5768</v>
      </c>
      <c r="Q114" s="28" t="s">
        <v>5769</v>
      </c>
      <c r="R114" s="28" t="s">
        <v>52</v>
      </c>
      <c r="S114" s="28" t="s">
        <v>4114</v>
      </c>
      <c r="T114" s="28">
        <v>1</v>
      </c>
      <c r="U114" s="28" t="s">
        <v>1722</v>
      </c>
      <c r="V114" s="28" t="s">
        <v>5770</v>
      </c>
      <c r="W114" s="28" t="s">
        <v>5771</v>
      </c>
      <c r="X114" s="138">
        <v>45680.444444444445</v>
      </c>
      <c r="Y114" s="28" t="s">
        <v>5772</v>
      </c>
      <c r="Z114" s="28">
        <v>0.5</v>
      </c>
      <c r="AA114" s="28"/>
      <c r="AB114" s="28" t="s">
        <v>1723</v>
      </c>
      <c r="AC114" s="30" t="s">
        <v>5773</v>
      </c>
      <c r="AD114" s="28"/>
      <c r="AE114" s="28"/>
      <c r="AF114" s="28"/>
      <c r="AG114" s="28"/>
      <c r="AH114" s="28"/>
      <c r="AI114" s="28"/>
      <c r="AJ114" s="28"/>
      <c r="AK114" s="28" t="s">
        <v>1724</v>
      </c>
      <c r="AL114" s="356">
        <f t="shared" si="10"/>
        <v>45679</v>
      </c>
    </row>
    <row r="115" spans="1:38" ht="21.6" customHeight="1">
      <c r="A115" s="31">
        <v>114</v>
      </c>
      <c r="B115" s="31" t="s">
        <v>1727</v>
      </c>
      <c r="C115" s="31">
        <v>2025013319</v>
      </c>
      <c r="D115" s="31"/>
      <c r="E115" s="31"/>
      <c r="F115" s="31">
        <v>4057</v>
      </c>
      <c r="G115" s="31" t="s">
        <v>299</v>
      </c>
      <c r="H115" s="31" t="s">
        <v>1749</v>
      </c>
      <c r="I115" s="31"/>
      <c r="J115" s="31"/>
      <c r="K115" s="31"/>
      <c r="L115" s="31"/>
      <c r="M115" s="32"/>
      <c r="N115" s="31"/>
      <c r="O115" s="32"/>
      <c r="P115" s="33"/>
      <c r="Q115" s="31" t="s">
        <v>5760</v>
      </c>
      <c r="R115" s="31" t="s">
        <v>52</v>
      </c>
      <c r="S115" s="31" t="s">
        <v>16</v>
      </c>
      <c r="T115" s="31">
        <v>1</v>
      </c>
      <c r="U115" s="31" t="s">
        <v>1722</v>
      </c>
      <c r="V115" s="31" t="s">
        <v>5774</v>
      </c>
      <c r="W115" s="31" t="s">
        <v>5763</v>
      </c>
      <c r="X115" s="218">
        <v>45679.465277777781</v>
      </c>
      <c r="Y115" s="31"/>
      <c r="Z115" s="31">
        <v>0.3</v>
      </c>
      <c r="AA115" s="31"/>
      <c r="AB115" s="31" t="s">
        <v>1723</v>
      </c>
      <c r="AC115" s="33" t="s">
        <v>4124</v>
      </c>
      <c r="AD115" s="31" t="s">
        <v>1724</v>
      </c>
      <c r="AE115" s="31"/>
      <c r="AF115" s="31"/>
      <c r="AG115" s="31"/>
      <c r="AH115" s="31"/>
      <c r="AI115" s="31"/>
      <c r="AJ115" s="31"/>
      <c r="AK115" s="31" t="s">
        <v>1724</v>
      </c>
      <c r="AL115" s="356" t="e">
        <f t="shared" si="10"/>
        <v>#VALUE!</v>
      </c>
    </row>
    <row r="116" spans="1:38" ht="21.6" customHeight="1">
      <c r="A116" s="28">
        <v>115</v>
      </c>
      <c r="B116" s="28" t="s">
        <v>1727</v>
      </c>
      <c r="C116" s="28">
        <v>2025013372</v>
      </c>
      <c r="D116" s="28"/>
      <c r="E116" s="28"/>
      <c r="F116" s="28">
        <v>2267</v>
      </c>
      <c r="G116" s="28" t="s">
        <v>79</v>
      </c>
      <c r="H116" s="28" t="s">
        <v>3311</v>
      </c>
      <c r="I116" s="28"/>
      <c r="J116" s="28"/>
      <c r="K116" s="28"/>
      <c r="L116" s="28"/>
      <c r="M116" s="29"/>
      <c r="N116" s="28"/>
      <c r="O116" s="29"/>
      <c r="P116" s="30"/>
      <c r="Q116" s="28" t="s">
        <v>5775</v>
      </c>
      <c r="R116" s="28" t="s">
        <v>52</v>
      </c>
      <c r="S116" s="28" t="s">
        <v>4114</v>
      </c>
      <c r="T116" s="28">
        <v>1</v>
      </c>
      <c r="U116" s="28" t="s">
        <v>1722</v>
      </c>
      <c r="V116" s="28" t="s">
        <v>5776</v>
      </c>
      <c r="W116" s="28" t="s">
        <v>5777</v>
      </c>
      <c r="X116" s="138">
        <v>45679.558333333334</v>
      </c>
      <c r="Y116" s="28"/>
      <c r="Z116" s="28">
        <v>0.3</v>
      </c>
      <c r="AA116" s="28"/>
      <c r="AB116" s="28" t="s">
        <v>1723</v>
      </c>
      <c r="AC116" s="30" t="s">
        <v>4124</v>
      </c>
      <c r="AD116" s="28" t="s">
        <v>1724</v>
      </c>
      <c r="AE116" s="28"/>
      <c r="AF116" s="28"/>
      <c r="AG116" s="28"/>
      <c r="AH116" s="28"/>
      <c r="AI116" s="28"/>
      <c r="AJ116" s="28"/>
      <c r="AK116" s="28" t="s">
        <v>1724</v>
      </c>
      <c r="AL116" s="356" t="e">
        <f t="shared" si="10"/>
        <v>#VALUE!</v>
      </c>
    </row>
    <row r="117" spans="1:38" ht="21.6" customHeight="1">
      <c r="A117" s="31">
        <v>116</v>
      </c>
      <c r="B117" s="31" t="s">
        <v>1727</v>
      </c>
      <c r="C117" s="31">
        <v>2025013378</v>
      </c>
      <c r="D117" s="31"/>
      <c r="E117" s="31"/>
      <c r="F117" s="31">
        <v>4906</v>
      </c>
      <c r="G117" s="31" t="s">
        <v>555</v>
      </c>
      <c r="H117" s="31" t="s">
        <v>3311</v>
      </c>
      <c r="I117" s="31"/>
      <c r="J117" s="31"/>
      <c r="K117" s="31"/>
      <c r="L117" s="31"/>
      <c r="M117" s="32"/>
      <c r="N117" s="31"/>
      <c r="O117" s="32"/>
      <c r="P117" s="33"/>
      <c r="Q117" s="31" t="s">
        <v>5778</v>
      </c>
      <c r="R117" s="31" t="s">
        <v>52</v>
      </c>
      <c r="S117" s="31" t="s">
        <v>4114</v>
      </c>
      <c r="T117" s="31">
        <v>1</v>
      </c>
      <c r="U117" s="31" t="s">
        <v>1722</v>
      </c>
      <c r="V117" s="31" t="s">
        <v>5779</v>
      </c>
      <c r="W117" s="31" t="s">
        <v>5780</v>
      </c>
      <c r="X117" s="218">
        <v>45679.57708333333</v>
      </c>
      <c r="Y117" s="31"/>
      <c r="Z117" s="31">
        <v>0.3</v>
      </c>
      <c r="AA117" s="31"/>
      <c r="AB117" s="31" t="s">
        <v>1723</v>
      </c>
      <c r="AC117" s="33" t="s">
        <v>4124</v>
      </c>
      <c r="AD117" s="31" t="s">
        <v>1724</v>
      </c>
      <c r="AE117" s="31"/>
      <c r="AF117" s="31"/>
      <c r="AG117" s="31"/>
      <c r="AH117" s="31"/>
      <c r="AI117" s="31"/>
      <c r="AJ117" s="31"/>
      <c r="AK117" s="31" t="s">
        <v>1724</v>
      </c>
      <c r="AL117" s="356" t="e">
        <f t="shared" si="10"/>
        <v>#VALUE!</v>
      </c>
    </row>
    <row r="118" spans="1:38" ht="21.6" customHeight="1">
      <c r="A118" s="28">
        <v>117</v>
      </c>
      <c r="B118" s="28" t="s">
        <v>1727</v>
      </c>
      <c r="C118" s="28">
        <v>2025013396</v>
      </c>
      <c r="D118" s="28"/>
      <c r="E118" s="28"/>
      <c r="F118" s="28">
        <v>4845</v>
      </c>
      <c r="G118" s="28" t="s">
        <v>541</v>
      </c>
      <c r="H118" s="28" t="s">
        <v>3328</v>
      </c>
      <c r="I118" s="28"/>
      <c r="J118" s="28"/>
      <c r="K118" s="28"/>
      <c r="L118" s="28"/>
      <c r="M118" s="29"/>
      <c r="N118" s="28"/>
      <c r="O118" s="29"/>
      <c r="P118" s="30"/>
      <c r="Q118" s="28" t="s">
        <v>5781</v>
      </c>
      <c r="R118" s="28" t="s">
        <v>52</v>
      </c>
      <c r="S118" s="28" t="s">
        <v>4114</v>
      </c>
      <c r="T118" s="28">
        <v>1</v>
      </c>
      <c r="U118" s="28" t="s">
        <v>1722</v>
      </c>
      <c r="V118" s="28" t="s">
        <v>5782</v>
      </c>
      <c r="W118" s="28" t="s">
        <v>5783</v>
      </c>
      <c r="X118" s="138">
        <v>45679.604861111111</v>
      </c>
      <c r="Y118" s="28"/>
      <c r="Z118" s="28">
        <v>0.3</v>
      </c>
      <c r="AA118" s="28"/>
      <c r="AB118" s="28" t="s">
        <v>1723</v>
      </c>
      <c r="AC118" s="30" t="s">
        <v>4124</v>
      </c>
      <c r="AD118" s="28" t="s">
        <v>1724</v>
      </c>
      <c r="AE118" s="28"/>
      <c r="AF118" s="28"/>
      <c r="AG118" s="28"/>
      <c r="AH118" s="28"/>
      <c r="AI118" s="28"/>
      <c r="AJ118" s="28"/>
      <c r="AK118" s="28" t="s">
        <v>1724</v>
      </c>
      <c r="AL118" s="356" t="e">
        <f t="shared" si="10"/>
        <v>#VALUE!</v>
      </c>
    </row>
    <row r="119" spans="1:38" ht="21.6" customHeight="1">
      <c r="A119" s="31">
        <v>118</v>
      </c>
      <c r="B119" s="31" t="s">
        <v>5039</v>
      </c>
      <c r="C119" s="31">
        <v>2025013419</v>
      </c>
      <c r="D119" s="31" t="s">
        <v>5784</v>
      </c>
      <c r="E119" s="31" t="s">
        <v>5041</v>
      </c>
      <c r="F119" s="31">
        <v>3818</v>
      </c>
      <c r="G119" s="31" t="s">
        <v>1416</v>
      </c>
      <c r="H119" s="31" t="s">
        <v>1725</v>
      </c>
      <c r="I119" s="31" t="s">
        <v>5785</v>
      </c>
      <c r="J119" s="31" t="s">
        <v>5072</v>
      </c>
      <c r="K119" s="31" t="s">
        <v>5045</v>
      </c>
      <c r="L119" s="31" t="s">
        <v>5234</v>
      </c>
      <c r="M119" s="32" t="s">
        <v>5235</v>
      </c>
      <c r="N119" s="31" t="s">
        <v>5236</v>
      </c>
      <c r="O119" s="32" t="s">
        <v>5237</v>
      </c>
      <c r="P119" s="33" t="s">
        <v>5786</v>
      </c>
      <c r="Q119" s="31" t="s">
        <v>5058</v>
      </c>
      <c r="R119" s="31" t="s">
        <v>52</v>
      </c>
      <c r="S119" s="31" t="s">
        <v>1157</v>
      </c>
      <c r="T119" s="31">
        <v>1</v>
      </c>
      <c r="U119" s="31" t="s">
        <v>1722</v>
      </c>
      <c r="V119" s="31" t="s">
        <v>5787</v>
      </c>
      <c r="W119" s="31" t="s">
        <v>5788</v>
      </c>
      <c r="X119" s="218">
        <v>45680.678472222222</v>
      </c>
      <c r="Y119" s="31" t="s">
        <v>5789</v>
      </c>
      <c r="Z119" s="31">
        <v>0.2</v>
      </c>
      <c r="AA119" s="31"/>
      <c r="AB119" s="31" t="s">
        <v>1723</v>
      </c>
      <c r="AC119" s="33" t="s">
        <v>5610</v>
      </c>
      <c r="AD119" s="31"/>
      <c r="AE119" s="31"/>
      <c r="AF119" s="31"/>
      <c r="AG119" s="31"/>
      <c r="AH119" s="31"/>
      <c r="AI119" s="31"/>
      <c r="AJ119" s="31"/>
      <c r="AK119" s="31" t="s">
        <v>1724</v>
      </c>
      <c r="AL119" s="356">
        <f t="shared" si="10"/>
        <v>45679</v>
      </c>
    </row>
    <row r="120" spans="1:38" ht="21.6" customHeight="1">
      <c r="A120" s="28">
        <v>119</v>
      </c>
      <c r="B120" s="28" t="s">
        <v>5039</v>
      </c>
      <c r="C120" s="28">
        <v>2025013444</v>
      </c>
      <c r="D120" s="28" t="s">
        <v>5790</v>
      </c>
      <c r="E120" s="28" t="s">
        <v>5041</v>
      </c>
      <c r="F120" s="28">
        <v>4541</v>
      </c>
      <c r="G120" s="28" t="s">
        <v>432</v>
      </c>
      <c r="H120" s="28" t="s">
        <v>3324</v>
      </c>
      <c r="I120" s="28" t="s">
        <v>5791</v>
      </c>
      <c r="J120" s="28" t="s">
        <v>5072</v>
      </c>
      <c r="K120" s="28" t="s">
        <v>5045</v>
      </c>
      <c r="L120" s="28" t="s">
        <v>5234</v>
      </c>
      <c r="M120" s="29" t="s">
        <v>5235</v>
      </c>
      <c r="N120" s="28" t="s">
        <v>5725</v>
      </c>
      <c r="O120" s="29" t="s">
        <v>5726</v>
      </c>
      <c r="P120" s="30" t="s">
        <v>5792</v>
      </c>
      <c r="Q120" s="28" t="s">
        <v>5793</v>
      </c>
      <c r="R120" s="28" t="s">
        <v>52</v>
      </c>
      <c r="S120" s="28" t="s">
        <v>4114</v>
      </c>
      <c r="T120" s="28">
        <v>1</v>
      </c>
      <c r="U120" s="28" t="s">
        <v>1722</v>
      </c>
      <c r="V120" s="28" t="s">
        <v>5794</v>
      </c>
      <c r="W120" s="28" t="s">
        <v>5795</v>
      </c>
      <c r="X120" s="138">
        <v>45680.689583333333</v>
      </c>
      <c r="Y120" s="28" t="s">
        <v>5796</v>
      </c>
      <c r="Z120" s="28">
        <v>0.9</v>
      </c>
      <c r="AA120" s="28"/>
      <c r="AB120" s="28" t="s">
        <v>1723</v>
      </c>
      <c r="AC120" s="30" t="s">
        <v>5797</v>
      </c>
      <c r="AD120" s="28"/>
      <c r="AE120" s="28"/>
      <c r="AF120" s="28"/>
      <c r="AG120" s="28"/>
      <c r="AH120" s="28"/>
      <c r="AI120" s="28"/>
      <c r="AJ120" s="28"/>
      <c r="AK120" s="28" t="s">
        <v>1724</v>
      </c>
      <c r="AL120" s="356">
        <f t="shared" si="10"/>
        <v>45679</v>
      </c>
    </row>
    <row r="121" spans="1:38" ht="21.6" customHeight="1">
      <c r="A121" s="31">
        <v>120</v>
      </c>
      <c r="B121" s="31" t="s">
        <v>5039</v>
      </c>
      <c r="C121" s="31">
        <v>2025013598</v>
      </c>
      <c r="D121" s="31" t="s">
        <v>5798</v>
      </c>
      <c r="E121" s="31" t="s">
        <v>5041</v>
      </c>
      <c r="F121" s="31">
        <v>4218</v>
      </c>
      <c r="G121" s="31" t="s">
        <v>4119</v>
      </c>
      <c r="H121" s="31" t="s">
        <v>1728</v>
      </c>
      <c r="I121" s="31" t="s">
        <v>5799</v>
      </c>
      <c r="J121" s="31" t="s">
        <v>5102</v>
      </c>
      <c r="K121" s="31" t="s">
        <v>5045</v>
      </c>
      <c r="L121" s="31" t="s">
        <v>5074</v>
      </c>
      <c r="M121" s="32" t="s">
        <v>1726</v>
      </c>
      <c r="N121" s="31">
        <v>2307</v>
      </c>
      <c r="O121" s="32" t="s">
        <v>5390</v>
      </c>
      <c r="P121" s="33" t="s">
        <v>5800</v>
      </c>
      <c r="Q121" s="31" t="s">
        <v>5801</v>
      </c>
      <c r="R121" s="31" t="s">
        <v>52</v>
      </c>
      <c r="S121" s="31" t="s">
        <v>4114</v>
      </c>
      <c r="T121" s="31">
        <v>1</v>
      </c>
      <c r="U121" s="31" t="s">
        <v>1722</v>
      </c>
      <c r="V121" s="31" t="s">
        <v>5802</v>
      </c>
      <c r="W121" s="31" t="s">
        <v>5803</v>
      </c>
      <c r="X121" s="218">
        <v>45680.791666666664</v>
      </c>
      <c r="Y121" s="31" t="s">
        <v>5804</v>
      </c>
      <c r="Z121" s="31">
        <v>1</v>
      </c>
      <c r="AA121" s="31"/>
      <c r="AB121" s="31" t="s">
        <v>1723</v>
      </c>
      <c r="AC121" s="33" t="s">
        <v>5805</v>
      </c>
      <c r="AD121" s="31"/>
      <c r="AE121" s="31"/>
      <c r="AF121" s="31"/>
      <c r="AG121" s="31"/>
      <c r="AH121" s="31"/>
      <c r="AI121" s="31"/>
      <c r="AJ121" s="31"/>
      <c r="AK121" s="31" t="s">
        <v>1724</v>
      </c>
      <c r="AL121" s="356">
        <f t="shared" si="10"/>
        <v>45680</v>
      </c>
    </row>
    <row r="122" spans="1:38" ht="21.6" customHeight="1">
      <c r="A122" s="28">
        <v>121</v>
      </c>
      <c r="B122" s="28" t="s">
        <v>5039</v>
      </c>
      <c r="C122" s="28">
        <v>2025013599</v>
      </c>
      <c r="D122" s="28" t="s">
        <v>5806</v>
      </c>
      <c r="E122" s="28" t="s">
        <v>5510</v>
      </c>
      <c r="F122" s="28">
        <v>4218</v>
      </c>
      <c r="G122" s="28" t="s">
        <v>4119</v>
      </c>
      <c r="H122" s="28" t="s">
        <v>1728</v>
      </c>
      <c r="I122" s="28" t="s">
        <v>5807</v>
      </c>
      <c r="J122" s="28" t="s">
        <v>5102</v>
      </c>
      <c r="K122" s="28" t="s">
        <v>5045</v>
      </c>
      <c r="L122" s="28" t="s">
        <v>5074</v>
      </c>
      <c r="M122" s="29" t="s">
        <v>1726</v>
      </c>
      <c r="N122" s="28">
        <v>2307</v>
      </c>
      <c r="O122" s="29" t="s">
        <v>5390</v>
      </c>
      <c r="P122" s="30" t="s">
        <v>5808</v>
      </c>
      <c r="Q122" s="28" t="s">
        <v>5801</v>
      </c>
      <c r="R122" s="28" t="s">
        <v>52</v>
      </c>
      <c r="S122" s="28" t="s">
        <v>4114</v>
      </c>
      <c r="T122" s="28">
        <v>1</v>
      </c>
      <c r="U122" s="28" t="s">
        <v>1722</v>
      </c>
      <c r="V122" s="28" t="s">
        <v>5809</v>
      </c>
      <c r="W122" s="28" t="s">
        <v>5803</v>
      </c>
      <c r="X122" s="138">
        <v>45680.791666666664</v>
      </c>
      <c r="Y122" s="28" t="s">
        <v>5810</v>
      </c>
      <c r="Z122" s="28">
        <v>1</v>
      </c>
      <c r="AA122" s="28"/>
      <c r="AB122" s="28" t="s">
        <v>1723</v>
      </c>
      <c r="AC122" s="30" t="s">
        <v>5805</v>
      </c>
      <c r="AD122" s="28"/>
      <c r="AE122" s="28"/>
      <c r="AF122" s="28"/>
      <c r="AG122" s="28"/>
      <c r="AH122" s="28"/>
      <c r="AI122" s="28"/>
      <c r="AJ122" s="28"/>
      <c r="AK122" s="28" t="s">
        <v>1724</v>
      </c>
      <c r="AL122" s="356">
        <f t="shared" si="10"/>
        <v>45680</v>
      </c>
    </row>
    <row r="123" spans="1:38" ht="21.6" customHeight="1">
      <c r="A123" s="31">
        <v>122</v>
      </c>
      <c r="B123" s="31" t="s">
        <v>5039</v>
      </c>
      <c r="C123" s="31">
        <v>2025013613</v>
      </c>
      <c r="D123" s="31" t="s">
        <v>5811</v>
      </c>
      <c r="E123" s="31" t="s">
        <v>5041</v>
      </c>
      <c r="F123" s="31">
        <v>4406</v>
      </c>
      <c r="G123" s="31" t="s">
        <v>388</v>
      </c>
      <c r="H123" s="31" t="s">
        <v>1725</v>
      </c>
      <c r="I123" s="31" t="s">
        <v>5812</v>
      </c>
      <c r="J123" s="31" t="s">
        <v>5306</v>
      </c>
      <c r="K123" s="31" t="s">
        <v>5073</v>
      </c>
      <c r="L123" s="31" t="s">
        <v>5074</v>
      </c>
      <c r="M123" s="32" t="s">
        <v>1726</v>
      </c>
      <c r="N123" s="31">
        <v>2307</v>
      </c>
      <c r="O123" s="32" t="s">
        <v>5390</v>
      </c>
      <c r="P123" s="33" t="s">
        <v>5813</v>
      </c>
      <c r="Q123" s="31" t="s">
        <v>5814</v>
      </c>
      <c r="R123" s="31" t="s">
        <v>52</v>
      </c>
      <c r="S123" s="31" t="s">
        <v>1157</v>
      </c>
      <c r="T123" s="31">
        <v>1</v>
      </c>
      <c r="U123" s="31" t="s">
        <v>1722</v>
      </c>
      <c r="V123" s="31" t="s">
        <v>5815</v>
      </c>
      <c r="W123" s="31" t="s">
        <v>5816</v>
      </c>
      <c r="X123" s="218">
        <v>45681.663194444445</v>
      </c>
      <c r="Y123" s="31" t="s">
        <v>5817</v>
      </c>
      <c r="Z123" s="31">
        <v>0.6</v>
      </c>
      <c r="AA123" s="31"/>
      <c r="AB123" s="31" t="s">
        <v>1723</v>
      </c>
      <c r="AC123" s="33" t="s">
        <v>5818</v>
      </c>
      <c r="AD123" s="31"/>
      <c r="AE123" s="31"/>
      <c r="AF123" s="31"/>
      <c r="AG123" s="31"/>
      <c r="AH123" s="31"/>
      <c r="AI123" s="31"/>
      <c r="AJ123" s="31"/>
      <c r="AK123" s="31" t="s">
        <v>1724</v>
      </c>
      <c r="AL123" s="356">
        <f t="shared" si="10"/>
        <v>45681</v>
      </c>
    </row>
    <row r="124" spans="1:38" ht="21.6" customHeight="1">
      <c r="A124" s="28">
        <v>123</v>
      </c>
      <c r="B124" s="28" t="s">
        <v>5039</v>
      </c>
      <c r="C124" s="28">
        <v>2025013719</v>
      </c>
      <c r="D124" s="28" t="s">
        <v>5819</v>
      </c>
      <c r="E124" s="28" t="s">
        <v>5041</v>
      </c>
      <c r="F124" s="28">
        <v>4406</v>
      </c>
      <c r="G124" s="28" t="s">
        <v>388</v>
      </c>
      <c r="H124" s="28" t="s">
        <v>1725</v>
      </c>
      <c r="I124" s="28" t="s">
        <v>5820</v>
      </c>
      <c r="J124" s="28" t="s">
        <v>5306</v>
      </c>
      <c r="K124" s="28" t="s">
        <v>5045</v>
      </c>
      <c r="L124" s="28" t="s">
        <v>5074</v>
      </c>
      <c r="M124" s="29" t="s">
        <v>1726</v>
      </c>
      <c r="N124" s="28">
        <v>2307</v>
      </c>
      <c r="O124" s="29" t="s">
        <v>5390</v>
      </c>
      <c r="P124" s="30" t="s">
        <v>5821</v>
      </c>
      <c r="Q124" s="28" t="s">
        <v>5814</v>
      </c>
      <c r="R124" s="28" t="s">
        <v>52</v>
      </c>
      <c r="S124" s="28" t="s">
        <v>1157</v>
      </c>
      <c r="T124" s="28">
        <v>1</v>
      </c>
      <c r="U124" s="28" t="s">
        <v>1722</v>
      </c>
      <c r="V124" s="28" t="s">
        <v>5822</v>
      </c>
      <c r="W124" s="28" t="s">
        <v>5816</v>
      </c>
      <c r="X124" s="138">
        <v>45681.663194444445</v>
      </c>
      <c r="Y124" s="28" t="s">
        <v>5823</v>
      </c>
      <c r="Z124" s="28">
        <v>0.6</v>
      </c>
      <c r="AA124" s="28"/>
      <c r="AB124" s="28" t="s">
        <v>1723</v>
      </c>
      <c r="AC124" s="30" t="s">
        <v>5818</v>
      </c>
      <c r="AD124" s="28"/>
      <c r="AE124" s="28"/>
      <c r="AF124" s="28"/>
      <c r="AG124" s="28"/>
      <c r="AH124" s="28"/>
      <c r="AI124" s="28"/>
      <c r="AJ124" s="28"/>
      <c r="AK124" s="28" t="s">
        <v>1724</v>
      </c>
      <c r="AL124" s="356">
        <f t="shared" si="10"/>
        <v>45681</v>
      </c>
    </row>
    <row r="125" spans="1:38" ht="21.6" customHeight="1">
      <c r="A125" s="31">
        <v>124</v>
      </c>
      <c r="B125" s="31" t="s">
        <v>1727</v>
      </c>
      <c r="C125" s="31">
        <v>2025013721</v>
      </c>
      <c r="D125" s="31"/>
      <c r="E125" s="31"/>
      <c r="F125" s="31">
        <v>4406</v>
      </c>
      <c r="G125" s="31" t="s">
        <v>388</v>
      </c>
      <c r="H125" s="31" t="s">
        <v>1725</v>
      </c>
      <c r="I125" s="31"/>
      <c r="J125" s="31"/>
      <c r="K125" s="31"/>
      <c r="L125" s="31"/>
      <c r="M125" s="32"/>
      <c r="N125" s="31"/>
      <c r="O125" s="32"/>
      <c r="P125" s="32"/>
      <c r="Q125" s="31" t="s">
        <v>5814</v>
      </c>
      <c r="R125" s="31" t="s">
        <v>52</v>
      </c>
      <c r="S125" s="31" t="s">
        <v>1157</v>
      </c>
      <c r="T125" s="31">
        <v>1</v>
      </c>
      <c r="U125" s="31" t="s">
        <v>1722</v>
      </c>
      <c r="V125" s="31" t="s">
        <v>5824</v>
      </c>
      <c r="W125" s="31" t="s">
        <v>5816</v>
      </c>
      <c r="X125" s="218">
        <v>45681.663194444445</v>
      </c>
      <c r="Y125" s="31"/>
      <c r="Z125" s="31">
        <v>0.6</v>
      </c>
      <c r="AA125" s="31"/>
      <c r="AB125" s="31" t="s">
        <v>1723</v>
      </c>
      <c r="AC125" s="32" t="s">
        <v>4124</v>
      </c>
      <c r="AD125" s="31" t="s">
        <v>1724</v>
      </c>
      <c r="AE125" s="31"/>
      <c r="AF125" s="31"/>
      <c r="AG125" s="31"/>
      <c r="AH125" s="31"/>
      <c r="AI125" s="31"/>
      <c r="AJ125" s="31"/>
      <c r="AK125" s="31" t="s">
        <v>1724</v>
      </c>
      <c r="AL125" s="356" t="e">
        <f t="shared" si="10"/>
        <v>#VALUE!</v>
      </c>
    </row>
    <row r="126" spans="1:38" ht="21.6" customHeight="1">
      <c r="A126" s="28">
        <v>1</v>
      </c>
      <c r="B126" s="28" t="s">
        <v>5039</v>
      </c>
      <c r="C126" s="28">
        <v>2025013738</v>
      </c>
      <c r="D126" s="28" t="s">
        <v>5825</v>
      </c>
      <c r="E126" s="28" t="s">
        <v>5041</v>
      </c>
      <c r="F126" s="28">
        <v>4101</v>
      </c>
      <c r="G126" s="28" t="s">
        <v>308</v>
      </c>
      <c r="H126" s="28" t="s">
        <v>1750</v>
      </c>
      <c r="I126" s="28" t="s">
        <v>5826</v>
      </c>
      <c r="J126" s="28" t="s">
        <v>5233</v>
      </c>
      <c r="K126" s="28" t="s">
        <v>5422</v>
      </c>
      <c r="L126" s="28" t="s">
        <v>5046</v>
      </c>
      <c r="M126" s="29" t="s">
        <v>4060</v>
      </c>
      <c r="N126" s="28">
        <v>2501</v>
      </c>
      <c r="O126" s="29" t="s">
        <v>5047</v>
      </c>
      <c r="P126" s="30" t="s">
        <v>5827</v>
      </c>
      <c r="Q126" s="28" t="s">
        <v>5828</v>
      </c>
      <c r="R126" s="28" t="s">
        <v>52</v>
      </c>
      <c r="S126" s="28" t="s">
        <v>4114</v>
      </c>
      <c r="T126" s="28">
        <v>1</v>
      </c>
      <c r="U126" s="28" t="s">
        <v>1722</v>
      </c>
      <c r="V126" s="28" t="s">
        <v>5829</v>
      </c>
      <c r="W126" s="28" t="s">
        <v>5830</v>
      </c>
      <c r="X126" s="138">
        <v>45691.45416666667</v>
      </c>
      <c r="Y126" s="28" t="s">
        <v>5831</v>
      </c>
      <c r="Z126" s="28">
        <v>0.5</v>
      </c>
      <c r="AA126" s="28"/>
      <c r="AB126" s="28" t="s">
        <v>1723</v>
      </c>
      <c r="AC126" s="30" t="s">
        <v>5832</v>
      </c>
      <c r="AD126" s="28"/>
      <c r="AE126" s="28"/>
      <c r="AF126" s="28"/>
      <c r="AG126" s="28"/>
      <c r="AH126" s="28"/>
      <c r="AI126" s="28"/>
      <c r="AJ126" s="28"/>
      <c r="AK126" s="28" t="s">
        <v>1724</v>
      </c>
      <c r="AL126" s="356">
        <f t="shared" si="10"/>
        <v>45683</v>
      </c>
    </row>
    <row r="127" spans="1:38" ht="21.6" customHeight="1">
      <c r="A127" s="31">
        <v>2</v>
      </c>
      <c r="B127" s="31" t="s">
        <v>5039</v>
      </c>
      <c r="C127" s="31">
        <v>2025013757</v>
      </c>
      <c r="D127" s="31" t="s">
        <v>5833</v>
      </c>
      <c r="E127" s="31" t="s">
        <v>5041</v>
      </c>
      <c r="F127" s="31">
        <v>3147</v>
      </c>
      <c r="G127" s="31" t="s">
        <v>162</v>
      </c>
      <c r="H127" s="31" t="s">
        <v>1725</v>
      </c>
      <c r="I127" s="31" t="s">
        <v>5834</v>
      </c>
      <c r="J127" s="31" t="s">
        <v>5072</v>
      </c>
      <c r="K127" s="31" t="s">
        <v>5045</v>
      </c>
      <c r="L127" s="31" t="s">
        <v>5375</v>
      </c>
      <c r="M127" s="32" t="s">
        <v>5376</v>
      </c>
      <c r="N127" s="31">
        <v>2705</v>
      </c>
      <c r="O127" s="32" t="s">
        <v>5835</v>
      </c>
      <c r="P127" s="33" t="s">
        <v>5836</v>
      </c>
      <c r="Q127" s="31" t="s">
        <v>5061</v>
      </c>
      <c r="R127" s="31" t="s">
        <v>52</v>
      </c>
      <c r="S127" s="31" t="s">
        <v>1157</v>
      </c>
      <c r="T127" s="31">
        <v>1</v>
      </c>
      <c r="U127" s="31" t="s">
        <v>1722</v>
      </c>
      <c r="V127" s="31" t="s">
        <v>5837</v>
      </c>
      <c r="W127" s="31" t="s">
        <v>5838</v>
      </c>
      <c r="X127" s="218">
        <v>45692.482638888891</v>
      </c>
      <c r="Y127" s="31" t="s">
        <v>5831</v>
      </c>
      <c r="Z127" s="31">
        <v>0.8</v>
      </c>
      <c r="AA127" s="31"/>
      <c r="AB127" s="31" t="s">
        <v>1723</v>
      </c>
      <c r="AC127" s="33" t="s">
        <v>5839</v>
      </c>
      <c r="AD127" s="31"/>
      <c r="AE127" s="31"/>
      <c r="AF127" s="31"/>
      <c r="AG127" s="31"/>
      <c r="AH127" s="31"/>
      <c r="AI127" s="31"/>
      <c r="AJ127" s="31"/>
      <c r="AK127" s="31" t="s">
        <v>1724</v>
      </c>
      <c r="AL127" s="356">
        <f t="shared" si="10"/>
        <v>45686</v>
      </c>
    </row>
    <row r="128" spans="1:38" ht="21.6" customHeight="1">
      <c r="A128" s="28">
        <v>3</v>
      </c>
      <c r="B128" s="28" t="s">
        <v>5039</v>
      </c>
      <c r="C128" s="28">
        <v>2025020001</v>
      </c>
      <c r="D128" s="28" t="s">
        <v>5840</v>
      </c>
      <c r="E128" s="28" t="s">
        <v>5510</v>
      </c>
      <c r="F128" s="28">
        <v>5080</v>
      </c>
      <c r="G128" s="28" t="s">
        <v>582</v>
      </c>
      <c r="H128" s="28" t="s">
        <v>3326</v>
      </c>
      <c r="I128" s="28" t="s">
        <v>5841</v>
      </c>
      <c r="J128" s="28" t="s">
        <v>5582</v>
      </c>
      <c r="K128" s="28" t="s">
        <v>5458</v>
      </c>
      <c r="L128" s="28" t="s">
        <v>5512</v>
      </c>
      <c r="M128" s="29" t="s">
        <v>5513</v>
      </c>
      <c r="N128" s="28">
        <v>2405</v>
      </c>
      <c r="O128" s="29" t="s">
        <v>5613</v>
      </c>
      <c r="P128" s="30" t="s">
        <v>5842</v>
      </c>
      <c r="Q128" s="28" t="s">
        <v>5843</v>
      </c>
      <c r="R128" s="28" t="s">
        <v>52</v>
      </c>
      <c r="S128" s="28" t="s">
        <v>16</v>
      </c>
      <c r="T128" s="28">
        <v>1</v>
      </c>
      <c r="U128" s="28" t="s">
        <v>1722</v>
      </c>
      <c r="V128" s="28" t="s">
        <v>5844</v>
      </c>
      <c r="W128" s="28" t="s">
        <v>5845</v>
      </c>
      <c r="X128" s="138">
        <v>45689.541666666664</v>
      </c>
      <c r="Y128" s="28" t="s">
        <v>5846</v>
      </c>
      <c r="Z128" s="28">
        <v>1.2</v>
      </c>
      <c r="AA128" s="28"/>
      <c r="AB128" s="28" t="s">
        <v>1723</v>
      </c>
      <c r="AC128" s="30" t="s">
        <v>5847</v>
      </c>
      <c r="AD128" s="28"/>
      <c r="AE128" s="28"/>
      <c r="AF128" s="28"/>
      <c r="AG128" s="28"/>
      <c r="AH128" s="28"/>
      <c r="AI128" s="28"/>
      <c r="AJ128" s="28"/>
      <c r="AK128" s="28" t="s">
        <v>1724</v>
      </c>
      <c r="AL128" s="356">
        <f t="shared" si="10"/>
        <v>45689</v>
      </c>
    </row>
    <row r="129" spans="1:38" ht="21.6" customHeight="1">
      <c r="A129" s="31">
        <v>4</v>
      </c>
      <c r="B129" s="31" t="s">
        <v>5039</v>
      </c>
      <c r="C129" s="31">
        <v>2025020002</v>
      </c>
      <c r="D129" s="31" t="s">
        <v>5848</v>
      </c>
      <c r="E129" s="31" t="s">
        <v>5041</v>
      </c>
      <c r="F129" s="31" t="s">
        <v>18</v>
      </c>
      <c r="G129" s="31" t="s">
        <v>1495</v>
      </c>
      <c r="H129" s="31" t="s">
        <v>1750</v>
      </c>
      <c r="I129" s="31" t="s">
        <v>5849</v>
      </c>
      <c r="J129" s="31" t="s">
        <v>5582</v>
      </c>
      <c r="K129" s="31" t="s">
        <v>5458</v>
      </c>
      <c r="L129" s="31" t="s">
        <v>5234</v>
      </c>
      <c r="M129" s="32" t="s">
        <v>5235</v>
      </c>
      <c r="N129" s="31" t="s">
        <v>5236</v>
      </c>
      <c r="O129" s="32" t="s">
        <v>5237</v>
      </c>
      <c r="P129" s="33" t="s">
        <v>5850</v>
      </c>
      <c r="Q129" s="31" t="s">
        <v>5261</v>
      </c>
      <c r="R129" s="31" t="s">
        <v>52</v>
      </c>
      <c r="S129" s="31" t="s">
        <v>4114</v>
      </c>
      <c r="T129" s="31">
        <v>1</v>
      </c>
      <c r="U129" s="31" t="s">
        <v>1722</v>
      </c>
      <c r="V129" s="31" t="s">
        <v>5851</v>
      </c>
      <c r="W129" s="31" t="s">
        <v>5852</v>
      </c>
      <c r="X129" s="218">
        <v>45691.5</v>
      </c>
      <c r="Y129" s="31" t="s">
        <v>5831</v>
      </c>
      <c r="Z129" s="31">
        <v>0.5</v>
      </c>
      <c r="AA129" s="31"/>
      <c r="AB129" s="31" t="s">
        <v>1723</v>
      </c>
      <c r="AC129" s="33" t="s">
        <v>5854</v>
      </c>
      <c r="AD129" s="31"/>
      <c r="AE129" s="31"/>
      <c r="AF129" s="31"/>
      <c r="AG129" s="31"/>
      <c r="AH129" s="31"/>
      <c r="AI129" s="31"/>
      <c r="AJ129" s="31"/>
      <c r="AK129" s="31" t="s">
        <v>1724</v>
      </c>
      <c r="AL129" s="356">
        <f t="shared" si="10"/>
        <v>45689</v>
      </c>
    </row>
    <row r="130" spans="1:38" ht="21.6" customHeight="1">
      <c r="A130" s="28">
        <v>5</v>
      </c>
      <c r="B130" s="28" t="s">
        <v>5039</v>
      </c>
      <c r="C130" s="28">
        <v>2025020004</v>
      </c>
      <c r="D130" s="28" t="s">
        <v>5855</v>
      </c>
      <c r="E130" s="28" t="s">
        <v>5041</v>
      </c>
      <c r="F130" s="28">
        <v>3227</v>
      </c>
      <c r="G130" s="28" t="s">
        <v>169</v>
      </c>
      <c r="H130" s="28" t="s">
        <v>3320</v>
      </c>
      <c r="I130" s="28" t="s">
        <v>5856</v>
      </c>
      <c r="J130" s="28" t="s">
        <v>5582</v>
      </c>
      <c r="K130" s="28" t="s">
        <v>5073</v>
      </c>
      <c r="L130" s="28" t="s">
        <v>5234</v>
      </c>
      <c r="M130" s="29" t="s">
        <v>5235</v>
      </c>
      <c r="N130" s="28" t="s">
        <v>5236</v>
      </c>
      <c r="O130" s="29" t="s">
        <v>5237</v>
      </c>
      <c r="P130" s="30" t="s">
        <v>5857</v>
      </c>
      <c r="Q130" s="28" t="s">
        <v>5254</v>
      </c>
      <c r="R130" s="28" t="s">
        <v>52</v>
      </c>
      <c r="S130" s="28" t="s">
        <v>16</v>
      </c>
      <c r="T130" s="28">
        <v>1</v>
      </c>
      <c r="U130" s="28" t="s">
        <v>1722</v>
      </c>
      <c r="V130" s="28" t="s">
        <v>5858</v>
      </c>
      <c r="W130" s="28" t="s">
        <v>5859</v>
      </c>
      <c r="X130" s="138">
        <v>45691.457638888889</v>
      </c>
      <c r="Y130" s="28" t="s">
        <v>5831</v>
      </c>
      <c r="Z130" s="28">
        <v>1</v>
      </c>
      <c r="AA130" s="28"/>
      <c r="AB130" s="28" t="s">
        <v>1723</v>
      </c>
      <c r="AC130" s="30" t="s">
        <v>5860</v>
      </c>
      <c r="AD130" s="28"/>
      <c r="AE130" s="28"/>
      <c r="AF130" s="28"/>
      <c r="AG130" s="28"/>
      <c r="AH130" s="28"/>
      <c r="AI130" s="28"/>
      <c r="AJ130" s="28"/>
      <c r="AK130" s="28" t="s">
        <v>1724</v>
      </c>
      <c r="AL130" s="356">
        <f t="shared" ref="AL130:AL193" si="11">DATEVALUE(TEXT(I130, "yyyy/mm/dd"))</f>
        <v>45689</v>
      </c>
    </row>
    <row r="131" spans="1:38" ht="21.6" customHeight="1">
      <c r="A131" s="31">
        <v>6</v>
      </c>
      <c r="B131" s="31" t="s">
        <v>5039</v>
      </c>
      <c r="C131" s="31">
        <v>2025020013</v>
      </c>
      <c r="D131" s="31" t="s">
        <v>5861</v>
      </c>
      <c r="E131" s="31" t="s">
        <v>5041</v>
      </c>
      <c r="F131" s="31">
        <v>4529</v>
      </c>
      <c r="G131" s="31" t="s">
        <v>428</v>
      </c>
      <c r="H131" s="31" t="s">
        <v>3324</v>
      </c>
      <c r="I131" s="31" t="s">
        <v>5862</v>
      </c>
      <c r="J131" s="31" t="s">
        <v>5233</v>
      </c>
      <c r="K131" s="31" t="s">
        <v>5045</v>
      </c>
      <c r="L131" s="31" t="s">
        <v>5863</v>
      </c>
      <c r="M131" s="32" t="s">
        <v>5864</v>
      </c>
      <c r="N131" s="31" t="s">
        <v>5865</v>
      </c>
      <c r="O131" s="32" t="s">
        <v>5866</v>
      </c>
      <c r="P131" s="33" t="s">
        <v>5867</v>
      </c>
      <c r="Q131" s="31" t="s">
        <v>5868</v>
      </c>
      <c r="R131" s="31" t="s">
        <v>52</v>
      </c>
      <c r="S131" s="31" t="s">
        <v>4114</v>
      </c>
      <c r="T131" s="31">
        <v>1</v>
      </c>
      <c r="U131" s="31" t="s">
        <v>1722</v>
      </c>
      <c r="V131" s="31" t="s">
        <v>5869</v>
      </c>
      <c r="W131" s="31" t="s">
        <v>5870</v>
      </c>
      <c r="X131" s="218">
        <v>45692.493750000001</v>
      </c>
      <c r="Y131" s="31" t="s">
        <v>5831</v>
      </c>
      <c r="Z131" s="31">
        <v>0.5</v>
      </c>
      <c r="AA131" s="31"/>
      <c r="AB131" s="31" t="s">
        <v>1723</v>
      </c>
      <c r="AC131" s="33" t="s">
        <v>5871</v>
      </c>
      <c r="AD131" s="31"/>
      <c r="AE131" s="31"/>
      <c r="AF131" s="31"/>
      <c r="AG131" s="31"/>
      <c r="AH131" s="31"/>
      <c r="AI131" s="31"/>
      <c r="AJ131" s="31"/>
      <c r="AK131" s="31" t="s">
        <v>1724</v>
      </c>
      <c r="AL131" s="356">
        <f t="shared" si="11"/>
        <v>45690</v>
      </c>
    </row>
    <row r="132" spans="1:38" ht="21.6" customHeight="1">
      <c r="A132" s="28">
        <v>7</v>
      </c>
      <c r="B132" s="28" t="s">
        <v>5039</v>
      </c>
      <c r="C132" s="28">
        <v>2025020018</v>
      </c>
      <c r="D132" s="28" t="s">
        <v>5872</v>
      </c>
      <c r="E132" s="28" t="s">
        <v>5041</v>
      </c>
      <c r="F132" s="28">
        <v>4144</v>
      </c>
      <c r="G132" s="28" t="s">
        <v>312</v>
      </c>
      <c r="H132" s="28" t="s">
        <v>1751</v>
      </c>
      <c r="I132" s="28" t="s">
        <v>5873</v>
      </c>
      <c r="J132" s="28" t="s">
        <v>5233</v>
      </c>
      <c r="K132" s="28" t="s">
        <v>5045</v>
      </c>
      <c r="L132" s="28" t="s">
        <v>5074</v>
      </c>
      <c r="M132" s="29" t="s">
        <v>1726</v>
      </c>
      <c r="N132" s="28">
        <v>2307</v>
      </c>
      <c r="O132" s="29" t="s">
        <v>5390</v>
      </c>
      <c r="P132" s="30" t="s">
        <v>5874</v>
      </c>
      <c r="Q132" s="28" t="s">
        <v>5875</v>
      </c>
      <c r="R132" s="28" t="s">
        <v>52</v>
      </c>
      <c r="S132" s="28" t="s">
        <v>16</v>
      </c>
      <c r="T132" s="28">
        <v>1</v>
      </c>
      <c r="U132" s="28" t="s">
        <v>1722</v>
      </c>
      <c r="V132" s="28" t="s">
        <v>5876</v>
      </c>
      <c r="W132" s="28" t="s">
        <v>5877</v>
      </c>
      <c r="X132" s="138">
        <v>45691.486111111109</v>
      </c>
      <c r="Y132" s="28" t="s">
        <v>5831</v>
      </c>
      <c r="Z132" s="28">
        <v>0.5</v>
      </c>
      <c r="AA132" s="28"/>
      <c r="AB132" s="28" t="s">
        <v>1723</v>
      </c>
      <c r="AC132" s="30" t="s">
        <v>5878</v>
      </c>
      <c r="AD132" s="28"/>
      <c r="AE132" s="28"/>
      <c r="AF132" s="28"/>
      <c r="AG132" s="28"/>
      <c r="AH132" s="28"/>
      <c r="AI132" s="28"/>
      <c r="AJ132" s="28"/>
      <c r="AK132" s="28" t="s">
        <v>1724</v>
      </c>
      <c r="AL132" s="356">
        <f t="shared" si="11"/>
        <v>45690</v>
      </c>
    </row>
    <row r="133" spans="1:38" ht="21.6" customHeight="1">
      <c r="A133" s="31">
        <v>8</v>
      </c>
      <c r="B133" s="31" t="s">
        <v>1727</v>
      </c>
      <c r="C133" s="31">
        <v>2025020053</v>
      </c>
      <c r="D133" s="31"/>
      <c r="E133" s="31"/>
      <c r="F133" s="31">
        <v>4101</v>
      </c>
      <c r="G133" s="31" t="s">
        <v>308</v>
      </c>
      <c r="H133" s="31" t="s">
        <v>1750</v>
      </c>
      <c r="I133" s="31"/>
      <c r="J133" s="31"/>
      <c r="K133" s="31"/>
      <c r="L133" s="31"/>
      <c r="M133" s="32"/>
      <c r="N133" s="31"/>
      <c r="O133" s="32"/>
      <c r="P133" s="33"/>
      <c r="Q133" s="31" t="s">
        <v>5828</v>
      </c>
      <c r="R133" s="31" t="s">
        <v>52</v>
      </c>
      <c r="S133" s="31" t="s">
        <v>4114</v>
      </c>
      <c r="T133" s="31">
        <v>1</v>
      </c>
      <c r="U133" s="31" t="s">
        <v>1722</v>
      </c>
      <c r="V133" s="31" t="s">
        <v>5879</v>
      </c>
      <c r="W133" s="31" t="s">
        <v>5880</v>
      </c>
      <c r="X133" s="218">
        <v>45691.489583333336</v>
      </c>
      <c r="Y133" s="31"/>
      <c r="Z133" s="31">
        <v>1</v>
      </c>
      <c r="AA133" s="31"/>
      <c r="AB133" s="31" t="s">
        <v>1723</v>
      </c>
      <c r="AC133" s="33" t="s">
        <v>4124</v>
      </c>
      <c r="AD133" s="31" t="s">
        <v>1724</v>
      </c>
      <c r="AE133" s="31"/>
      <c r="AF133" s="31"/>
      <c r="AG133" s="31"/>
      <c r="AH133" s="31"/>
      <c r="AI133" s="31"/>
      <c r="AJ133" s="31"/>
      <c r="AK133" s="31" t="s">
        <v>1724</v>
      </c>
      <c r="AL133" s="356" t="e">
        <f t="shared" si="11"/>
        <v>#VALUE!</v>
      </c>
    </row>
    <row r="134" spans="1:38" ht="21.6" customHeight="1">
      <c r="A134" s="28">
        <v>9</v>
      </c>
      <c r="B134" s="28" t="s">
        <v>1727</v>
      </c>
      <c r="C134" s="28">
        <v>2025020056</v>
      </c>
      <c r="D134" s="28"/>
      <c r="E134" s="28"/>
      <c r="F134" s="28" t="s">
        <v>18</v>
      </c>
      <c r="G134" s="28" t="s">
        <v>1495</v>
      </c>
      <c r="H134" s="28" t="s">
        <v>1750</v>
      </c>
      <c r="I134" s="28"/>
      <c r="J134" s="28"/>
      <c r="K134" s="28"/>
      <c r="L134" s="28"/>
      <c r="M134" s="29"/>
      <c r="N134" s="28"/>
      <c r="O134" s="29"/>
      <c r="P134" s="30"/>
      <c r="Q134" s="28" t="s">
        <v>5261</v>
      </c>
      <c r="R134" s="28" t="s">
        <v>52</v>
      </c>
      <c r="S134" s="28" t="s">
        <v>4114</v>
      </c>
      <c r="T134" s="28">
        <v>1</v>
      </c>
      <c r="U134" s="28" t="s">
        <v>1722</v>
      </c>
      <c r="V134" s="28" t="s">
        <v>5881</v>
      </c>
      <c r="W134" s="28" t="s">
        <v>5853</v>
      </c>
      <c r="X134" s="138">
        <v>45691.513888888891</v>
      </c>
      <c r="Y134" s="28"/>
      <c r="Z134" s="28">
        <v>0.3</v>
      </c>
      <c r="AA134" s="28"/>
      <c r="AB134" s="28" t="s">
        <v>1723</v>
      </c>
      <c r="AC134" s="30" t="s">
        <v>4124</v>
      </c>
      <c r="AD134" s="28" t="s">
        <v>1724</v>
      </c>
      <c r="AE134" s="28"/>
      <c r="AF134" s="28"/>
      <c r="AG134" s="28"/>
      <c r="AH134" s="28"/>
      <c r="AI134" s="28"/>
      <c r="AJ134" s="28"/>
      <c r="AK134" s="28" t="s">
        <v>1724</v>
      </c>
      <c r="AL134" s="356" t="e">
        <f t="shared" si="11"/>
        <v>#VALUE!</v>
      </c>
    </row>
    <row r="135" spans="1:38" ht="21.6" customHeight="1">
      <c r="A135" s="31">
        <v>10</v>
      </c>
      <c r="B135" s="31" t="s">
        <v>1727</v>
      </c>
      <c r="C135" s="31">
        <v>2025020063</v>
      </c>
      <c r="D135" s="31"/>
      <c r="E135" s="31"/>
      <c r="F135" s="31">
        <v>4144</v>
      </c>
      <c r="G135" s="31" t="s">
        <v>312</v>
      </c>
      <c r="H135" s="31" t="s">
        <v>1751</v>
      </c>
      <c r="I135" s="31"/>
      <c r="J135" s="31"/>
      <c r="K135" s="31"/>
      <c r="L135" s="31"/>
      <c r="M135" s="32"/>
      <c r="N135" s="31"/>
      <c r="O135" s="32"/>
      <c r="P135" s="33"/>
      <c r="Q135" s="31" t="s">
        <v>5875</v>
      </c>
      <c r="R135" s="31" t="s">
        <v>52</v>
      </c>
      <c r="S135" s="31" t="s">
        <v>16</v>
      </c>
      <c r="T135" s="31">
        <v>1</v>
      </c>
      <c r="U135" s="31" t="s">
        <v>1722</v>
      </c>
      <c r="V135" s="31" t="s">
        <v>5882</v>
      </c>
      <c r="W135" s="31" t="s">
        <v>5883</v>
      </c>
      <c r="X135" s="218">
        <v>45691.5625</v>
      </c>
      <c r="Y135" s="31"/>
      <c r="Z135" s="31">
        <v>0.5</v>
      </c>
      <c r="AA135" s="31"/>
      <c r="AB135" s="31" t="s">
        <v>1723</v>
      </c>
      <c r="AC135" s="33" t="s">
        <v>4124</v>
      </c>
      <c r="AD135" s="31" t="s">
        <v>1724</v>
      </c>
      <c r="AE135" s="31"/>
      <c r="AF135" s="31"/>
      <c r="AG135" s="31"/>
      <c r="AH135" s="31"/>
      <c r="AI135" s="31"/>
      <c r="AJ135" s="31"/>
      <c r="AK135" s="31" t="s">
        <v>1724</v>
      </c>
      <c r="AL135" s="356" t="e">
        <f t="shared" si="11"/>
        <v>#VALUE!</v>
      </c>
    </row>
    <row r="136" spans="1:38" ht="21.6" customHeight="1">
      <c r="A136" s="28">
        <v>11</v>
      </c>
      <c r="B136" s="28" t="s">
        <v>1727</v>
      </c>
      <c r="C136" s="28">
        <v>2025020198</v>
      </c>
      <c r="D136" s="28"/>
      <c r="E136" s="28"/>
      <c r="F136" s="28">
        <v>3359</v>
      </c>
      <c r="G136" s="28" t="s">
        <v>179</v>
      </c>
      <c r="H136" s="28" t="s">
        <v>1750</v>
      </c>
      <c r="I136" s="28"/>
      <c r="J136" s="28"/>
      <c r="K136" s="28"/>
      <c r="L136" s="28"/>
      <c r="M136" s="29"/>
      <c r="N136" s="28"/>
      <c r="O136" s="29"/>
      <c r="P136" s="30"/>
      <c r="Q136" s="28" t="s">
        <v>5884</v>
      </c>
      <c r="R136" s="28" t="s">
        <v>52</v>
      </c>
      <c r="S136" s="28" t="s">
        <v>4114</v>
      </c>
      <c r="T136" s="28">
        <v>1</v>
      </c>
      <c r="U136" s="28" t="s">
        <v>1722</v>
      </c>
      <c r="V136" s="28" t="s">
        <v>5885</v>
      </c>
      <c r="W136" s="28" t="s">
        <v>5886</v>
      </c>
      <c r="X136" s="138">
        <v>45691.614583333336</v>
      </c>
      <c r="Y136" s="28"/>
      <c r="Z136" s="28">
        <v>0.3</v>
      </c>
      <c r="AA136" s="28"/>
      <c r="AB136" s="28" t="s">
        <v>1723</v>
      </c>
      <c r="AC136" s="30" t="s">
        <v>4124</v>
      </c>
      <c r="AD136" s="28" t="s">
        <v>1724</v>
      </c>
      <c r="AE136" s="28"/>
      <c r="AF136" s="28"/>
      <c r="AG136" s="28"/>
      <c r="AH136" s="28"/>
      <c r="AI136" s="28"/>
      <c r="AJ136" s="28"/>
      <c r="AK136" s="28" t="s">
        <v>1724</v>
      </c>
      <c r="AL136" s="356" t="e">
        <f t="shared" si="11"/>
        <v>#VALUE!</v>
      </c>
    </row>
    <row r="137" spans="1:38" ht="21.6" customHeight="1">
      <c r="A137" s="31">
        <v>12</v>
      </c>
      <c r="B137" s="31" t="s">
        <v>1727</v>
      </c>
      <c r="C137" s="31">
        <v>2025020214</v>
      </c>
      <c r="D137" s="31"/>
      <c r="E137" s="31"/>
      <c r="F137" s="31" t="s">
        <v>25</v>
      </c>
      <c r="G137" s="31" t="s">
        <v>4137</v>
      </c>
      <c r="H137" s="31" t="s">
        <v>1750</v>
      </c>
      <c r="I137" s="31"/>
      <c r="J137" s="31"/>
      <c r="K137" s="31"/>
      <c r="L137" s="31"/>
      <c r="M137" s="32"/>
      <c r="N137" s="31"/>
      <c r="O137" s="32"/>
      <c r="P137" s="33"/>
      <c r="Q137" s="31" t="s">
        <v>5887</v>
      </c>
      <c r="R137" s="31" t="s">
        <v>52</v>
      </c>
      <c r="S137" s="31" t="s">
        <v>4114</v>
      </c>
      <c r="T137" s="31">
        <v>1</v>
      </c>
      <c r="U137" s="31" t="s">
        <v>1722</v>
      </c>
      <c r="V137" s="31" t="s">
        <v>5888</v>
      </c>
      <c r="W137" s="31" t="s">
        <v>5889</v>
      </c>
      <c r="X137" s="218">
        <v>45691.65</v>
      </c>
      <c r="Y137" s="31"/>
      <c r="Z137" s="31">
        <v>0.4</v>
      </c>
      <c r="AA137" s="31"/>
      <c r="AB137" s="31" t="s">
        <v>1723</v>
      </c>
      <c r="AC137" s="33" t="s">
        <v>4124</v>
      </c>
      <c r="AD137" s="31" t="s">
        <v>1724</v>
      </c>
      <c r="AE137" s="31"/>
      <c r="AF137" s="31"/>
      <c r="AG137" s="31"/>
      <c r="AH137" s="31"/>
      <c r="AI137" s="31"/>
      <c r="AJ137" s="31"/>
      <c r="AK137" s="31" t="s">
        <v>1724</v>
      </c>
      <c r="AL137" s="356" t="e">
        <f t="shared" si="11"/>
        <v>#VALUE!</v>
      </c>
    </row>
    <row r="138" spans="1:38" ht="21.6" customHeight="1">
      <c r="A138" s="28">
        <v>13</v>
      </c>
      <c r="B138" s="28" t="s">
        <v>1727</v>
      </c>
      <c r="C138" s="28">
        <v>2025020219</v>
      </c>
      <c r="D138" s="28"/>
      <c r="E138" s="28"/>
      <c r="F138" s="28">
        <v>4977</v>
      </c>
      <c r="G138" s="28" t="s">
        <v>574</v>
      </c>
      <c r="H138" s="28" t="s">
        <v>1750</v>
      </c>
      <c r="I138" s="28"/>
      <c r="J138" s="28"/>
      <c r="K138" s="28"/>
      <c r="L138" s="28"/>
      <c r="M138" s="29"/>
      <c r="N138" s="28"/>
      <c r="O138" s="29"/>
      <c r="P138" s="30"/>
      <c r="Q138" s="28" t="s">
        <v>4138</v>
      </c>
      <c r="R138" s="28" t="s">
        <v>52</v>
      </c>
      <c r="S138" s="28" t="s">
        <v>4114</v>
      </c>
      <c r="T138" s="28">
        <v>1</v>
      </c>
      <c r="U138" s="28" t="s">
        <v>1722</v>
      </c>
      <c r="V138" s="28" t="s">
        <v>5890</v>
      </c>
      <c r="W138" s="28" t="s">
        <v>5891</v>
      </c>
      <c r="X138" s="138">
        <v>45691.67083333333</v>
      </c>
      <c r="Y138" s="28"/>
      <c r="Z138" s="28">
        <v>12.4</v>
      </c>
      <c r="AA138" s="28"/>
      <c r="AB138" s="28" t="s">
        <v>1723</v>
      </c>
      <c r="AC138" s="30" t="s">
        <v>4124</v>
      </c>
      <c r="AD138" s="28" t="s">
        <v>1724</v>
      </c>
      <c r="AE138" s="28"/>
      <c r="AF138" s="28"/>
      <c r="AG138" s="28"/>
      <c r="AH138" s="28"/>
      <c r="AI138" s="28"/>
      <c r="AJ138" s="28"/>
      <c r="AK138" s="28" t="s">
        <v>1724</v>
      </c>
      <c r="AL138" s="356" t="e">
        <f t="shared" si="11"/>
        <v>#VALUE!</v>
      </c>
    </row>
    <row r="139" spans="1:38" ht="21.6" customHeight="1">
      <c r="A139" s="31">
        <v>14</v>
      </c>
      <c r="B139" s="31" t="s">
        <v>1727</v>
      </c>
      <c r="C139" s="31">
        <v>2025020298</v>
      </c>
      <c r="D139" s="31"/>
      <c r="E139" s="31"/>
      <c r="F139" s="31">
        <v>3147</v>
      </c>
      <c r="G139" s="31" t="s">
        <v>162</v>
      </c>
      <c r="H139" s="31" t="s">
        <v>1725</v>
      </c>
      <c r="I139" s="31"/>
      <c r="J139" s="31"/>
      <c r="K139" s="31"/>
      <c r="L139" s="31"/>
      <c r="M139" s="32"/>
      <c r="N139" s="31"/>
      <c r="O139" s="32"/>
      <c r="P139" s="33"/>
      <c r="Q139" s="31" t="s">
        <v>5061</v>
      </c>
      <c r="R139" s="31" t="s">
        <v>52</v>
      </c>
      <c r="S139" s="31" t="s">
        <v>1157</v>
      </c>
      <c r="T139" s="31">
        <v>1</v>
      </c>
      <c r="U139" s="31" t="s">
        <v>1722</v>
      </c>
      <c r="V139" s="31" t="s">
        <v>5892</v>
      </c>
      <c r="W139" s="31" t="s">
        <v>5838</v>
      </c>
      <c r="X139" s="218">
        <v>45692.482638888891</v>
      </c>
      <c r="Y139" s="31"/>
      <c r="Z139" s="31">
        <v>0.8</v>
      </c>
      <c r="AA139" s="31"/>
      <c r="AB139" s="31" t="s">
        <v>1723</v>
      </c>
      <c r="AC139" s="33" t="s">
        <v>4124</v>
      </c>
      <c r="AD139" s="31" t="s">
        <v>1724</v>
      </c>
      <c r="AE139" s="31"/>
      <c r="AF139" s="31"/>
      <c r="AG139" s="31"/>
      <c r="AH139" s="31"/>
      <c r="AI139" s="31"/>
      <c r="AJ139" s="31"/>
      <c r="AK139" s="31" t="s">
        <v>1724</v>
      </c>
      <c r="AL139" s="356" t="e">
        <f t="shared" si="11"/>
        <v>#VALUE!</v>
      </c>
    </row>
    <row r="140" spans="1:38" ht="21.6" customHeight="1">
      <c r="A140" s="28">
        <v>15</v>
      </c>
      <c r="B140" s="28" t="s">
        <v>1727</v>
      </c>
      <c r="C140" s="28">
        <v>2025020307</v>
      </c>
      <c r="D140" s="28"/>
      <c r="E140" s="28"/>
      <c r="F140" s="28">
        <v>4529</v>
      </c>
      <c r="G140" s="28" t="s">
        <v>428</v>
      </c>
      <c r="H140" s="28" t="s">
        <v>3324</v>
      </c>
      <c r="I140" s="28"/>
      <c r="J140" s="28"/>
      <c r="K140" s="28"/>
      <c r="L140" s="28"/>
      <c r="M140" s="29"/>
      <c r="N140" s="28"/>
      <c r="O140" s="29"/>
      <c r="P140" s="30"/>
      <c r="Q140" s="28" t="s">
        <v>5868</v>
      </c>
      <c r="R140" s="28" t="s">
        <v>52</v>
      </c>
      <c r="S140" s="28" t="s">
        <v>4114</v>
      </c>
      <c r="T140" s="28">
        <v>1</v>
      </c>
      <c r="U140" s="28" t="s">
        <v>1722</v>
      </c>
      <c r="V140" s="28" t="s">
        <v>5893</v>
      </c>
      <c r="W140" s="28" t="s">
        <v>5894</v>
      </c>
      <c r="X140" s="138">
        <v>45692.496527777781</v>
      </c>
      <c r="Y140" s="28"/>
      <c r="Z140" s="28">
        <v>0.4</v>
      </c>
      <c r="AA140" s="28"/>
      <c r="AB140" s="28" t="s">
        <v>1723</v>
      </c>
      <c r="AC140" s="30" t="s">
        <v>4124</v>
      </c>
      <c r="AD140" s="28" t="s">
        <v>1724</v>
      </c>
      <c r="AE140" s="28"/>
      <c r="AF140" s="28"/>
      <c r="AG140" s="28"/>
      <c r="AH140" s="28"/>
      <c r="AI140" s="28"/>
      <c r="AJ140" s="28"/>
      <c r="AK140" s="28" t="s">
        <v>1724</v>
      </c>
      <c r="AL140" s="356" t="e">
        <f t="shared" si="11"/>
        <v>#VALUE!</v>
      </c>
    </row>
    <row r="141" spans="1:38" ht="21.6" customHeight="1">
      <c r="A141" s="31">
        <v>16</v>
      </c>
      <c r="B141" s="31" t="s">
        <v>1727</v>
      </c>
      <c r="C141" s="31">
        <v>2025020340</v>
      </c>
      <c r="D141" s="31"/>
      <c r="E141" s="31"/>
      <c r="F141" s="31">
        <v>2749</v>
      </c>
      <c r="G141" s="31" t="s">
        <v>128</v>
      </c>
      <c r="H141" s="31" t="s">
        <v>3324</v>
      </c>
      <c r="I141" s="31"/>
      <c r="J141" s="31"/>
      <c r="K141" s="31"/>
      <c r="L141" s="31"/>
      <c r="M141" s="32"/>
      <c r="N141" s="31"/>
      <c r="O141" s="32"/>
      <c r="P141" s="33"/>
      <c r="Q141" s="31" t="s">
        <v>5895</v>
      </c>
      <c r="R141" s="31" t="s">
        <v>52</v>
      </c>
      <c r="S141" s="31" t="s">
        <v>4114</v>
      </c>
      <c r="T141" s="31">
        <v>1</v>
      </c>
      <c r="U141" s="31" t="s">
        <v>1722</v>
      </c>
      <c r="V141" s="31" t="s">
        <v>5896</v>
      </c>
      <c r="W141" s="31" t="s">
        <v>5897</v>
      </c>
      <c r="X141" s="218">
        <v>45692.55</v>
      </c>
      <c r="Y141" s="31"/>
      <c r="Z141" s="31">
        <v>0.4</v>
      </c>
      <c r="AA141" s="31"/>
      <c r="AB141" s="31" t="s">
        <v>1723</v>
      </c>
      <c r="AC141" s="33" t="s">
        <v>4124</v>
      </c>
      <c r="AD141" s="31" t="s">
        <v>1724</v>
      </c>
      <c r="AE141" s="31"/>
      <c r="AF141" s="31"/>
      <c r="AG141" s="31"/>
      <c r="AH141" s="31"/>
      <c r="AI141" s="31"/>
      <c r="AJ141" s="31"/>
      <c r="AK141" s="31" t="s">
        <v>1724</v>
      </c>
      <c r="AL141" s="356" t="e">
        <f t="shared" si="11"/>
        <v>#VALUE!</v>
      </c>
    </row>
    <row r="142" spans="1:38" ht="21.6" customHeight="1">
      <c r="A142" s="28">
        <v>17</v>
      </c>
      <c r="B142" s="28" t="s">
        <v>1727</v>
      </c>
      <c r="C142" s="28">
        <v>2025020347</v>
      </c>
      <c r="D142" s="28"/>
      <c r="E142" s="28"/>
      <c r="F142" s="28">
        <v>4511</v>
      </c>
      <c r="G142" s="28" t="s">
        <v>416</v>
      </c>
      <c r="H142" s="28" t="s">
        <v>3324</v>
      </c>
      <c r="I142" s="28"/>
      <c r="J142" s="28"/>
      <c r="K142" s="28"/>
      <c r="L142" s="28"/>
      <c r="M142" s="29"/>
      <c r="N142" s="28"/>
      <c r="O142" s="29"/>
      <c r="P142" s="30"/>
      <c r="Q142" s="28" t="s">
        <v>5898</v>
      </c>
      <c r="R142" s="28" t="s">
        <v>52</v>
      </c>
      <c r="S142" s="28" t="s">
        <v>4114</v>
      </c>
      <c r="T142" s="28">
        <v>1</v>
      </c>
      <c r="U142" s="28" t="s">
        <v>1722</v>
      </c>
      <c r="V142" s="28" t="s">
        <v>5899</v>
      </c>
      <c r="W142" s="28" t="s">
        <v>5900</v>
      </c>
      <c r="X142" s="138">
        <v>45692.577777777777</v>
      </c>
      <c r="Y142" s="28"/>
      <c r="Z142" s="28">
        <v>0.4</v>
      </c>
      <c r="AA142" s="28"/>
      <c r="AB142" s="28" t="s">
        <v>1723</v>
      </c>
      <c r="AC142" s="30" t="s">
        <v>4124</v>
      </c>
      <c r="AD142" s="28" t="s">
        <v>1724</v>
      </c>
      <c r="AE142" s="28"/>
      <c r="AF142" s="28"/>
      <c r="AG142" s="28"/>
      <c r="AH142" s="28"/>
      <c r="AI142" s="28"/>
      <c r="AJ142" s="28"/>
      <c r="AK142" s="28" t="s">
        <v>1724</v>
      </c>
      <c r="AL142" s="356" t="e">
        <f t="shared" si="11"/>
        <v>#VALUE!</v>
      </c>
    </row>
    <row r="143" spans="1:38" ht="21.6" customHeight="1">
      <c r="A143" s="31">
        <v>18</v>
      </c>
      <c r="B143" s="31" t="s">
        <v>5039</v>
      </c>
      <c r="C143" s="31">
        <v>2025020351</v>
      </c>
      <c r="D143" s="31" t="s">
        <v>5901</v>
      </c>
      <c r="E143" s="31" t="s">
        <v>5041</v>
      </c>
      <c r="F143" s="31">
        <v>4406</v>
      </c>
      <c r="G143" s="31" t="s">
        <v>388</v>
      </c>
      <c r="H143" s="31" t="s">
        <v>1725</v>
      </c>
      <c r="I143" s="31" t="s">
        <v>5902</v>
      </c>
      <c r="J143" s="31" t="s">
        <v>5259</v>
      </c>
      <c r="K143" s="31" t="s">
        <v>5045</v>
      </c>
      <c r="L143" s="31" t="s">
        <v>5074</v>
      </c>
      <c r="M143" s="32" t="s">
        <v>1726</v>
      </c>
      <c r="N143" s="31">
        <v>2307</v>
      </c>
      <c r="O143" s="32" t="s">
        <v>5390</v>
      </c>
      <c r="P143" s="33" t="s">
        <v>5903</v>
      </c>
      <c r="Q143" s="31" t="s">
        <v>5814</v>
      </c>
      <c r="R143" s="31" t="s">
        <v>52</v>
      </c>
      <c r="S143" s="31" t="s">
        <v>1157</v>
      </c>
      <c r="T143" s="31">
        <v>1</v>
      </c>
      <c r="U143" s="31" t="s">
        <v>1722</v>
      </c>
      <c r="V143" s="31" t="s">
        <v>5904</v>
      </c>
      <c r="W143" s="31" t="s">
        <v>5905</v>
      </c>
      <c r="X143" s="218">
        <v>45692.702777777777</v>
      </c>
      <c r="Y143" s="31" t="s">
        <v>5906</v>
      </c>
      <c r="Z143" s="31">
        <v>0.5</v>
      </c>
      <c r="AA143" s="31"/>
      <c r="AB143" s="31" t="s">
        <v>1723</v>
      </c>
      <c r="AC143" s="33" t="s">
        <v>5907</v>
      </c>
      <c r="AD143" s="31"/>
      <c r="AE143" s="31"/>
      <c r="AF143" s="31"/>
      <c r="AG143" s="31"/>
      <c r="AH143" s="31"/>
      <c r="AI143" s="31"/>
      <c r="AJ143" s="31"/>
      <c r="AK143" s="31" t="s">
        <v>1724</v>
      </c>
      <c r="AL143" s="356">
        <f t="shared" si="11"/>
        <v>45692</v>
      </c>
    </row>
    <row r="144" spans="1:38" ht="21.6" customHeight="1">
      <c r="A144" s="28">
        <v>19</v>
      </c>
      <c r="B144" s="28" t="s">
        <v>5039</v>
      </c>
      <c r="C144" s="28">
        <v>2025020352</v>
      </c>
      <c r="D144" s="28" t="s">
        <v>5908</v>
      </c>
      <c r="E144" s="28" t="s">
        <v>5041</v>
      </c>
      <c r="F144" s="28">
        <v>4406</v>
      </c>
      <c r="G144" s="28" t="s">
        <v>388</v>
      </c>
      <c r="H144" s="28" t="s">
        <v>1725</v>
      </c>
      <c r="I144" s="28" t="s">
        <v>5909</v>
      </c>
      <c r="J144" s="28" t="s">
        <v>5259</v>
      </c>
      <c r="K144" s="28" t="s">
        <v>5045</v>
      </c>
      <c r="L144" s="28" t="s">
        <v>5074</v>
      </c>
      <c r="M144" s="29" t="s">
        <v>1726</v>
      </c>
      <c r="N144" s="28">
        <v>2307</v>
      </c>
      <c r="O144" s="29" t="s">
        <v>5390</v>
      </c>
      <c r="P144" s="30" t="s">
        <v>5910</v>
      </c>
      <c r="Q144" s="28" t="s">
        <v>5814</v>
      </c>
      <c r="R144" s="28" t="s">
        <v>52</v>
      </c>
      <c r="S144" s="28" t="s">
        <v>1157</v>
      </c>
      <c r="T144" s="28">
        <v>1</v>
      </c>
      <c r="U144" s="28" t="s">
        <v>1722</v>
      </c>
      <c r="V144" s="28" t="s">
        <v>5911</v>
      </c>
      <c r="W144" s="28" t="s">
        <v>5905</v>
      </c>
      <c r="X144" s="138">
        <v>45692.702777777777</v>
      </c>
      <c r="Y144" s="28" t="s">
        <v>5912</v>
      </c>
      <c r="Z144" s="28">
        <v>0.5</v>
      </c>
      <c r="AA144" s="28"/>
      <c r="AB144" s="28" t="s">
        <v>1723</v>
      </c>
      <c r="AC144" s="30" t="s">
        <v>5907</v>
      </c>
      <c r="AD144" s="28"/>
      <c r="AE144" s="28"/>
      <c r="AF144" s="28"/>
      <c r="AG144" s="28"/>
      <c r="AH144" s="28"/>
      <c r="AI144" s="28"/>
      <c r="AJ144" s="28"/>
      <c r="AK144" s="28" t="s">
        <v>1724</v>
      </c>
      <c r="AL144" s="356">
        <f t="shared" si="11"/>
        <v>45692</v>
      </c>
    </row>
    <row r="145" spans="1:38" ht="21.6" customHeight="1">
      <c r="A145" s="31">
        <v>20</v>
      </c>
      <c r="B145" s="31" t="s">
        <v>1727</v>
      </c>
      <c r="C145" s="31">
        <v>2025020389</v>
      </c>
      <c r="D145" s="31"/>
      <c r="E145" s="31"/>
      <c r="F145" s="31">
        <v>2237</v>
      </c>
      <c r="G145" s="31" t="s">
        <v>75</v>
      </c>
      <c r="H145" s="31" t="s">
        <v>3326</v>
      </c>
      <c r="I145" s="31"/>
      <c r="J145" s="31"/>
      <c r="K145" s="31"/>
      <c r="L145" s="31"/>
      <c r="M145" s="32"/>
      <c r="N145" s="31"/>
      <c r="O145" s="32"/>
      <c r="P145" s="33"/>
      <c r="Q145" s="31" t="s">
        <v>5913</v>
      </c>
      <c r="R145" s="31" t="s">
        <v>52</v>
      </c>
      <c r="S145" s="31" t="s">
        <v>4114</v>
      </c>
      <c r="T145" s="31">
        <v>1</v>
      </c>
      <c r="U145" s="31" t="s">
        <v>1722</v>
      </c>
      <c r="V145" s="31" t="s">
        <v>5914</v>
      </c>
      <c r="W145" s="31" t="s">
        <v>5915</v>
      </c>
      <c r="X145" s="218">
        <v>45692.638194444444</v>
      </c>
      <c r="Y145" s="31"/>
      <c r="Z145" s="31">
        <v>0.3</v>
      </c>
      <c r="AA145" s="31"/>
      <c r="AB145" s="31" t="s">
        <v>1723</v>
      </c>
      <c r="AC145" s="33" t="s">
        <v>4124</v>
      </c>
      <c r="AD145" s="31" t="s">
        <v>1724</v>
      </c>
      <c r="AE145" s="31"/>
      <c r="AF145" s="31"/>
      <c r="AG145" s="31"/>
      <c r="AH145" s="31"/>
      <c r="AI145" s="31"/>
      <c r="AJ145" s="31"/>
      <c r="AK145" s="31" t="s">
        <v>1724</v>
      </c>
      <c r="AL145" s="356" t="e">
        <f t="shared" si="11"/>
        <v>#VALUE!</v>
      </c>
    </row>
    <row r="146" spans="1:38" ht="21.6" customHeight="1">
      <c r="A146" s="28">
        <v>21</v>
      </c>
      <c r="B146" s="28" t="s">
        <v>1727</v>
      </c>
      <c r="C146" s="28">
        <v>2025020400</v>
      </c>
      <c r="D146" s="28"/>
      <c r="E146" s="28"/>
      <c r="F146" s="28">
        <v>3921</v>
      </c>
      <c r="G146" s="28" t="s">
        <v>262</v>
      </c>
      <c r="H146" s="28" t="s">
        <v>3320</v>
      </c>
      <c r="I146" s="28"/>
      <c r="J146" s="28"/>
      <c r="K146" s="28"/>
      <c r="L146" s="28"/>
      <c r="M146" s="29"/>
      <c r="N146" s="28"/>
      <c r="O146" s="29"/>
      <c r="P146" s="30"/>
      <c r="Q146" s="28" t="s">
        <v>5916</v>
      </c>
      <c r="R146" s="28" t="s">
        <v>52</v>
      </c>
      <c r="S146" s="28" t="s">
        <v>16</v>
      </c>
      <c r="T146" s="28">
        <v>1</v>
      </c>
      <c r="U146" s="28" t="s">
        <v>1722</v>
      </c>
      <c r="V146" s="28" t="s">
        <v>5917</v>
      </c>
      <c r="W146" s="28" t="s">
        <v>5918</v>
      </c>
      <c r="X146" s="138">
        <v>45692.645833333336</v>
      </c>
      <c r="Y146" s="28"/>
      <c r="Z146" s="28">
        <v>0.3</v>
      </c>
      <c r="AA146" s="28"/>
      <c r="AB146" s="28" t="s">
        <v>1723</v>
      </c>
      <c r="AC146" s="30" t="s">
        <v>4124</v>
      </c>
      <c r="AD146" s="28" t="s">
        <v>1724</v>
      </c>
      <c r="AE146" s="28"/>
      <c r="AF146" s="28"/>
      <c r="AG146" s="28"/>
      <c r="AH146" s="28"/>
      <c r="AI146" s="28"/>
      <c r="AJ146" s="28"/>
      <c r="AK146" s="28" t="s">
        <v>1724</v>
      </c>
      <c r="AL146" s="356" t="e">
        <f t="shared" si="11"/>
        <v>#VALUE!</v>
      </c>
    </row>
    <row r="147" spans="1:38" ht="21.6" customHeight="1">
      <c r="A147" s="31">
        <v>22</v>
      </c>
      <c r="B147" s="31" t="s">
        <v>1727</v>
      </c>
      <c r="C147" s="31">
        <v>2025020412</v>
      </c>
      <c r="D147" s="31"/>
      <c r="E147" s="31"/>
      <c r="F147" s="31">
        <v>4316</v>
      </c>
      <c r="G147" s="31" t="s">
        <v>362</v>
      </c>
      <c r="H147" s="31" t="s">
        <v>3320</v>
      </c>
      <c r="I147" s="31"/>
      <c r="J147" s="31"/>
      <c r="K147" s="31"/>
      <c r="L147" s="31"/>
      <c r="M147" s="32"/>
      <c r="N147" s="31"/>
      <c r="O147" s="32"/>
      <c r="P147" s="33"/>
      <c r="Q147" s="31" t="s">
        <v>4139</v>
      </c>
      <c r="R147" s="31" t="s">
        <v>52</v>
      </c>
      <c r="S147" s="31" t="s">
        <v>16</v>
      </c>
      <c r="T147" s="31">
        <v>1</v>
      </c>
      <c r="U147" s="31" t="s">
        <v>1722</v>
      </c>
      <c r="V147" s="31" t="s">
        <v>5919</v>
      </c>
      <c r="W147" s="31" t="s">
        <v>5920</v>
      </c>
      <c r="X147" s="218">
        <v>45692.666666666664</v>
      </c>
      <c r="Y147" s="31"/>
      <c r="Z147" s="31">
        <v>0.3</v>
      </c>
      <c r="AA147" s="31"/>
      <c r="AB147" s="31" t="s">
        <v>1723</v>
      </c>
      <c r="AC147" s="33" t="s">
        <v>4124</v>
      </c>
      <c r="AD147" s="31" t="s">
        <v>1724</v>
      </c>
      <c r="AE147" s="31"/>
      <c r="AF147" s="31"/>
      <c r="AG147" s="31"/>
      <c r="AH147" s="31"/>
      <c r="AI147" s="31"/>
      <c r="AJ147" s="31"/>
      <c r="AK147" s="31" t="s">
        <v>1724</v>
      </c>
      <c r="AL147" s="356" t="e">
        <f t="shared" si="11"/>
        <v>#VALUE!</v>
      </c>
    </row>
    <row r="148" spans="1:38" ht="21.6" customHeight="1">
      <c r="A148" s="28">
        <v>23</v>
      </c>
      <c r="B148" s="28" t="s">
        <v>1727</v>
      </c>
      <c r="C148" s="28">
        <v>2025020415</v>
      </c>
      <c r="D148" s="28"/>
      <c r="E148" s="28"/>
      <c r="F148" s="28">
        <v>4844</v>
      </c>
      <c r="G148" s="28" t="s">
        <v>540</v>
      </c>
      <c r="H148" s="28" t="s">
        <v>3326</v>
      </c>
      <c r="I148" s="28"/>
      <c r="J148" s="28"/>
      <c r="K148" s="28"/>
      <c r="L148" s="28"/>
      <c r="M148" s="29"/>
      <c r="N148" s="28"/>
      <c r="O148" s="29"/>
      <c r="P148" s="30"/>
      <c r="Q148" s="28" t="s">
        <v>5921</v>
      </c>
      <c r="R148" s="28" t="s">
        <v>52</v>
      </c>
      <c r="S148" s="28" t="s">
        <v>4114</v>
      </c>
      <c r="T148" s="28">
        <v>1</v>
      </c>
      <c r="U148" s="28" t="s">
        <v>1722</v>
      </c>
      <c r="V148" s="28" t="s">
        <v>5922</v>
      </c>
      <c r="W148" s="28" t="s">
        <v>5920</v>
      </c>
      <c r="X148" s="138">
        <v>45692.668749999997</v>
      </c>
      <c r="Y148" s="28"/>
      <c r="Z148" s="28">
        <v>0.4</v>
      </c>
      <c r="AA148" s="28"/>
      <c r="AB148" s="28" t="s">
        <v>1723</v>
      </c>
      <c r="AC148" s="30" t="s">
        <v>4124</v>
      </c>
      <c r="AD148" s="28" t="s">
        <v>1724</v>
      </c>
      <c r="AE148" s="28"/>
      <c r="AF148" s="28"/>
      <c r="AG148" s="28"/>
      <c r="AH148" s="28"/>
      <c r="AI148" s="28"/>
      <c r="AJ148" s="28"/>
      <c r="AK148" s="28" t="s">
        <v>1724</v>
      </c>
      <c r="AL148" s="356" t="e">
        <f t="shared" si="11"/>
        <v>#VALUE!</v>
      </c>
    </row>
    <row r="149" spans="1:38" ht="21.6" customHeight="1">
      <c r="A149" s="31">
        <v>24</v>
      </c>
      <c r="B149" s="31" t="s">
        <v>5039</v>
      </c>
      <c r="C149" s="31">
        <v>2025020474</v>
      </c>
      <c r="D149" s="31" t="s">
        <v>5923</v>
      </c>
      <c r="E149" s="31" t="s">
        <v>5041</v>
      </c>
      <c r="F149" s="31">
        <v>4511</v>
      </c>
      <c r="G149" s="31" t="s">
        <v>416</v>
      </c>
      <c r="H149" s="31" t="s">
        <v>3324</v>
      </c>
      <c r="I149" s="31" t="s">
        <v>5924</v>
      </c>
      <c r="J149" s="31" t="s">
        <v>5259</v>
      </c>
      <c r="K149" s="31" t="s">
        <v>5422</v>
      </c>
      <c r="L149" s="31" t="s">
        <v>5756</v>
      </c>
      <c r="M149" s="32" t="s">
        <v>5757</v>
      </c>
      <c r="N149" s="31">
        <v>5901</v>
      </c>
      <c r="O149" s="32" t="s">
        <v>5328</v>
      </c>
      <c r="P149" s="33" t="s">
        <v>5925</v>
      </c>
      <c r="Q149" s="31" t="s">
        <v>5898</v>
      </c>
      <c r="R149" s="31" t="s">
        <v>52</v>
      </c>
      <c r="S149" s="31" t="s">
        <v>4114</v>
      </c>
      <c r="T149" s="31">
        <v>1</v>
      </c>
      <c r="U149" s="31" t="s">
        <v>1722</v>
      </c>
      <c r="V149" s="31" t="s">
        <v>5926</v>
      </c>
      <c r="W149" s="31" t="s">
        <v>5927</v>
      </c>
      <c r="X149" s="218">
        <v>45693.484027777777</v>
      </c>
      <c r="Y149" s="31" t="s">
        <v>5928</v>
      </c>
      <c r="Z149" s="31">
        <v>0.5</v>
      </c>
      <c r="AA149" s="31"/>
      <c r="AB149" s="31" t="s">
        <v>1723</v>
      </c>
      <c r="AC149" s="33" t="s">
        <v>5929</v>
      </c>
      <c r="AD149" s="31"/>
      <c r="AE149" s="31"/>
      <c r="AF149" s="31"/>
      <c r="AG149" s="31"/>
      <c r="AH149" s="31"/>
      <c r="AI149" s="31"/>
      <c r="AJ149" s="31"/>
      <c r="AK149" s="31" t="s">
        <v>1724</v>
      </c>
      <c r="AL149" s="356">
        <f t="shared" si="11"/>
        <v>45692</v>
      </c>
    </row>
    <row r="150" spans="1:38" ht="21.6" customHeight="1">
      <c r="A150" s="28">
        <v>25</v>
      </c>
      <c r="B150" s="28" t="s">
        <v>5039</v>
      </c>
      <c r="C150" s="28">
        <v>2025020487</v>
      </c>
      <c r="D150" s="28" t="s">
        <v>5930</v>
      </c>
      <c r="E150" s="28" t="s">
        <v>5041</v>
      </c>
      <c r="F150" s="28" t="s">
        <v>22</v>
      </c>
      <c r="G150" s="28" t="s">
        <v>1562</v>
      </c>
      <c r="H150" s="28" t="s">
        <v>1750</v>
      </c>
      <c r="I150" s="28" t="s">
        <v>5931</v>
      </c>
      <c r="J150" s="28" t="s">
        <v>5259</v>
      </c>
      <c r="K150" s="28" t="s">
        <v>5422</v>
      </c>
      <c r="L150" s="28" t="s">
        <v>5278</v>
      </c>
      <c r="M150" s="29" t="s">
        <v>5279</v>
      </c>
      <c r="N150" s="28" t="s">
        <v>663</v>
      </c>
      <c r="O150" s="29" t="s">
        <v>5280</v>
      </c>
      <c r="P150" s="30" t="s">
        <v>5932</v>
      </c>
      <c r="Q150" s="28" t="s">
        <v>5933</v>
      </c>
      <c r="R150" s="28" t="s">
        <v>52</v>
      </c>
      <c r="S150" s="28" t="s">
        <v>4114</v>
      </c>
      <c r="T150" s="28">
        <v>1</v>
      </c>
      <c r="U150" s="28" t="s">
        <v>1722</v>
      </c>
      <c r="V150" s="28" t="s">
        <v>5934</v>
      </c>
      <c r="W150" s="28" t="s">
        <v>5935</v>
      </c>
      <c r="X150" s="138">
        <v>45693.625</v>
      </c>
      <c r="Y150" s="28" t="s">
        <v>5936</v>
      </c>
      <c r="Z150" s="28">
        <v>0.5</v>
      </c>
      <c r="AA150" s="28"/>
      <c r="AB150" s="28" t="s">
        <v>1723</v>
      </c>
      <c r="AC150" s="30" t="s">
        <v>5937</v>
      </c>
      <c r="AD150" s="28"/>
      <c r="AE150" s="28"/>
      <c r="AF150" s="28"/>
      <c r="AG150" s="28"/>
      <c r="AH150" s="28"/>
      <c r="AI150" s="28"/>
      <c r="AJ150" s="28"/>
      <c r="AK150" s="28" t="s">
        <v>1724</v>
      </c>
      <c r="AL150" s="356">
        <f t="shared" si="11"/>
        <v>45692</v>
      </c>
    </row>
    <row r="151" spans="1:38" ht="21.6" customHeight="1">
      <c r="A151" s="31">
        <v>26</v>
      </c>
      <c r="B151" s="31" t="s">
        <v>1727</v>
      </c>
      <c r="C151" s="31">
        <v>2025020533</v>
      </c>
      <c r="D151" s="31"/>
      <c r="E151" s="31"/>
      <c r="F151" s="31">
        <v>4538</v>
      </c>
      <c r="G151" s="31" t="s">
        <v>430</v>
      </c>
      <c r="H151" s="31" t="s">
        <v>1749</v>
      </c>
      <c r="I151" s="31"/>
      <c r="J151" s="31"/>
      <c r="K151" s="31"/>
      <c r="L151" s="31"/>
      <c r="M151" s="32"/>
      <c r="N151" s="31"/>
      <c r="O151" s="32"/>
      <c r="P151" s="33"/>
      <c r="Q151" s="31" t="s">
        <v>5938</v>
      </c>
      <c r="R151" s="31" t="s">
        <v>52</v>
      </c>
      <c r="S151" s="31" t="s">
        <v>16</v>
      </c>
      <c r="T151" s="31">
        <v>1</v>
      </c>
      <c r="U151" s="31" t="s">
        <v>1722</v>
      </c>
      <c r="V151" s="31" t="s">
        <v>5939</v>
      </c>
      <c r="W151" s="31" t="s">
        <v>5940</v>
      </c>
      <c r="X151" s="218">
        <v>45693.479166666664</v>
      </c>
      <c r="Y151" s="31"/>
      <c r="Z151" s="31">
        <v>0.5</v>
      </c>
      <c r="AA151" s="31"/>
      <c r="AB151" s="31" t="s">
        <v>1723</v>
      </c>
      <c r="AC151" s="33" t="s">
        <v>4124</v>
      </c>
      <c r="AD151" s="31" t="s">
        <v>1724</v>
      </c>
      <c r="AE151" s="31"/>
      <c r="AF151" s="31"/>
      <c r="AG151" s="31"/>
      <c r="AH151" s="31"/>
      <c r="AI151" s="31"/>
      <c r="AJ151" s="31"/>
      <c r="AK151" s="31" t="s">
        <v>1724</v>
      </c>
      <c r="AL151" s="356" t="e">
        <f t="shared" si="11"/>
        <v>#VALUE!</v>
      </c>
    </row>
    <row r="152" spans="1:38" ht="21.6" customHeight="1">
      <c r="A152" s="28">
        <v>27</v>
      </c>
      <c r="B152" s="28" t="s">
        <v>1727</v>
      </c>
      <c r="C152" s="28">
        <v>2025020548</v>
      </c>
      <c r="D152" s="28"/>
      <c r="E152" s="28"/>
      <c r="F152" s="28">
        <v>3878</v>
      </c>
      <c r="G152" s="28" t="s">
        <v>250</v>
      </c>
      <c r="H152" s="28" t="s">
        <v>1749</v>
      </c>
      <c r="I152" s="28"/>
      <c r="J152" s="28"/>
      <c r="K152" s="28"/>
      <c r="L152" s="28"/>
      <c r="M152" s="29"/>
      <c r="N152" s="28"/>
      <c r="O152" s="29"/>
      <c r="P152" s="30"/>
      <c r="Q152" s="28" t="s">
        <v>5941</v>
      </c>
      <c r="R152" s="28" t="s">
        <v>52</v>
      </c>
      <c r="S152" s="28" t="s">
        <v>16</v>
      </c>
      <c r="T152" s="28">
        <v>1</v>
      </c>
      <c r="U152" s="28" t="s">
        <v>1722</v>
      </c>
      <c r="V152" s="28" t="s">
        <v>5942</v>
      </c>
      <c r="W152" s="28" t="s">
        <v>5943</v>
      </c>
      <c r="X152" s="138">
        <v>45693.496527777781</v>
      </c>
      <c r="Y152" s="28"/>
      <c r="Z152" s="28">
        <v>0.3</v>
      </c>
      <c r="AA152" s="28"/>
      <c r="AB152" s="28" t="s">
        <v>1723</v>
      </c>
      <c r="AC152" s="30" t="s">
        <v>4124</v>
      </c>
      <c r="AD152" s="28" t="s">
        <v>1724</v>
      </c>
      <c r="AE152" s="28"/>
      <c r="AF152" s="28"/>
      <c r="AG152" s="28"/>
      <c r="AH152" s="28"/>
      <c r="AI152" s="28"/>
      <c r="AJ152" s="28"/>
      <c r="AK152" s="28" t="s">
        <v>1724</v>
      </c>
      <c r="AL152" s="356" t="e">
        <f t="shared" si="11"/>
        <v>#VALUE!</v>
      </c>
    </row>
    <row r="153" spans="1:38" ht="21.6" customHeight="1">
      <c r="A153" s="31">
        <v>28</v>
      </c>
      <c r="B153" s="31" t="s">
        <v>1727</v>
      </c>
      <c r="C153" s="31">
        <v>2025020549</v>
      </c>
      <c r="D153" s="31"/>
      <c r="E153" s="31"/>
      <c r="F153" s="31">
        <v>4514</v>
      </c>
      <c r="G153" s="31" t="s">
        <v>418</v>
      </c>
      <c r="H153" s="31" t="s">
        <v>1749</v>
      </c>
      <c r="I153" s="31"/>
      <c r="J153" s="31"/>
      <c r="K153" s="31"/>
      <c r="L153" s="31"/>
      <c r="M153" s="32"/>
      <c r="N153" s="31"/>
      <c r="O153" s="32"/>
      <c r="P153" s="33"/>
      <c r="Q153" s="31" t="s">
        <v>5944</v>
      </c>
      <c r="R153" s="31" t="s">
        <v>52</v>
      </c>
      <c r="S153" s="31" t="s">
        <v>16</v>
      </c>
      <c r="T153" s="31">
        <v>1</v>
      </c>
      <c r="U153" s="31" t="s">
        <v>1722</v>
      </c>
      <c r="V153" s="31" t="s">
        <v>5945</v>
      </c>
      <c r="W153" s="31" t="s">
        <v>5946</v>
      </c>
      <c r="X153" s="218">
        <v>45693.548611111109</v>
      </c>
      <c r="Y153" s="31"/>
      <c r="Z153" s="31">
        <v>12.3</v>
      </c>
      <c r="AA153" s="31"/>
      <c r="AB153" s="31" t="s">
        <v>1723</v>
      </c>
      <c r="AC153" s="33" t="s">
        <v>4124</v>
      </c>
      <c r="AD153" s="31" t="s">
        <v>1724</v>
      </c>
      <c r="AE153" s="31"/>
      <c r="AF153" s="31"/>
      <c r="AG153" s="31"/>
      <c r="AH153" s="31"/>
      <c r="AI153" s="31"/>
      <c r="AJ153" s="31"/>
      <c r="AK153" s="31" t="s">
        <v>1724</v>
      </c>
      <c r="AL153" s="356" t="e">
        <f t="shared" si="11"/>
        <v>#VALUE!</v>
      </c>
    </row>
    <row r="154" spans="1:38" ht="21.6" customHeight="1">
      <c r="A154" s="28">
        <v>29</v>
      </c>
      <c r="B154" s="28" t="s">
        <v>1727</v>
      </c>
      <c r="C154" s="28">
        <v>2025020709</v>
      </c>
      <c r="D154" s="28"/>
      <c r="E154" s="28"/>
      <c r="F154" s="28">
        <v>4083</v>
      </c>
      <c r="G154" s="28" t="s">
        <v>1517</v>
      </c>
      <c r="H154" s="28" t="s">
        <v>1750</v>
      </c>
      <c r="I154" s="28"/>
      <c r="J154" s="28"/>
      <c r="K154" s="28"/>
      <c r="L154" s="28"/>
      <c r="M154" s="29"/>
      <c r="N154" s="28"/>
      <c r="O154" s="29"/>
      <c r="P154" s="30"/>
      <c r="Q154" s="28" t="s">
        <v>5947</v>
      </c>
      <c r="R154" s="28" t="s">
        <v>52</v>
      </c>
      <c r="S154" s="28" t="s">
        <v>4114</v>
      </c>
      <c r="T154" s="28">
        <v>1</v>
      </c>
      <c r="U154" s="28" t="s">
        <v>1722</v>
      </c>
      <c r="V154" s="28" t="s">
        <v>5948</v>
      </c>
      <c r="W154" s="28" t="s">
        <v>5949</v>
      </c>
      <c r="X154" s="138">
        <v>45694.472222222219</v>
      </c>
      <c r="Y154" s="28"/>
      <c r="Z154" s="28">
        <v>0.4</v>
      </c>
      <c r="AA154" s="28"/>
      <c r="AB154" s="28" t="s">
        <v>1723</v>
      </c>
      <c r="AC154" s="30" t="s">
        <v>4124</v>
      </c>
      <c r="AD154" s="28" t="s">
        <v>1724</v>
      </c>
      <c r="AE154" s="28"/>
      <c r="AF154" s="28"/>
      <c r="AG154" s="28"/>
      <c r="AH154" s="28"/>
      <c r="AI154" s="28"/>
      <c r="AJ154" s="28"/>
      <c r="AK154" s="28" t="s">
        <v>1724</v>
      </c>
      <c r="AL154" s="356" t="e">
        <f t="shared" si="11"/>
        <v>#VALUE!</v>
      </c>
    </row>
    <row r="155" spans="1:38" ht="21.6" customHeight="1">
      <c r="A155" s="31">
        <v>30</v>
      </c>
      <c r="B155" s="31" t="s">
        <v>5039</v>
      </c>
      <c r="C155" s="31">
        <v>2025020766</v>
      </c>
      <c r="D155" s="31" t="s">
        <v>5950</v>
      </c>
      <c r="E155" s="31" t="s">
        <v>5041</v>
      </c>
      <c r="F155" s="31">
        <v>4977</v>
      </c>
      <c r="G155" s="31" t="s">
        <v>574</v>
      </c>
      <c r="H155" s="31" t="s">
        <v>1750</v>
      </c>
      <c r="I155" s="31" t="s">
        <v>5951</v>
      </c>
      <c r="J155" s="31" t="s">
        <v>5102</v>
      </c>
      <c r="K155" s="31" t="s">
        <v>5045</v>
      </c>
      <c r="L155" s="31" t="s">
        <v>5952</v>
      </c>
      <c r="M155" s="32" t="s">
        <v>5953</v>
      </c>
      <c r="N155" s="31" t="s">
        <v>719</v>
      </c>
      <c r="O155" s="32" t="s">
        <v>5954</v>
      </c>
      <c r="P155" s="33" t="s">
        <v>5955</v>
      </c>
      <c r="Q155" s="31" t="s">
        <v>4138</v>
      </c>
      <c r="R155" s="31" t="s">
        <v>52</v>
      </c>
      <c r="S155" s="31" t="s">
        <v>4114</v>
      </c>
      <c r="T155" s="31">
        <v>1</v>
      </c>
      <c r="U155" s="31" t="s">
        <v>1722</v>
      </c>
      <c r="V155" s="31" t="s">
        <v>5956</v>
      </c>
      <c r="W155" s="31" t="s">
        <v>5957</v>
      </c>
      <c r="X155" s="218">
        <v>45695.496527777781</v>
      </c>
      <c r="Y155" s="31" t="s">
        <v>5958</v>
      </c>
      <c r="Z155" s="31">
        <v>0.9</v>
      </c>
      <c r="AA155" s="31"/>
      <c r="AB155" s="31" t="s">
        <v>1723</v>
      </c>
      <c r="AC155" s="33" t="s">
        <v>5959</v>
      </c>
      <c r="AD155" s="31"/>
      <c r="AE155" s="31"/>
      <c r="AF155" s="31"/>
      <c r="AG155" s="31"/>
      <c r="AH155" s="31"/>
      <c r="AI155" s="31"/>
      <c r="AJ155" s="31"/>
      <c r="AK155" s="31" t="s">
        <v>1724</v>
      </c>
      <c r="AL155" s="356">
        <f t="shared" si="11"/>
        <v>45694</v>
      </c>
    </row>
    <row r="156" spans="1:38" ht="21.6" customHeight="1">
      <c r="A156" s="28">
        <v>31</v>
      </c>
      <c r="B156" s="28" t="s">
        <v>1727</v>
      </c>
      <c r="C156" s="28">
        <v>2025020964</v>
      </c>
      <c r="D156" s="28"/>
      <c r="E156" s="28"/>
      <c r="F156" s="28" t="s">
        <v>48</v>
      </c>
      <c r="G156" s="28" t="s">
        <v>742</v>
      </c>
      <c r="H156" s="28" t="s">
        <v>1751</v>
      </c>
      <c r="I156" s="28"/>
      <c r="J156" s="28"/>
      <c r="K156" s="28"/>
      <c r="L156" s="28"/>
      <c r="M156" s="29"/>
      <c r="N156" s="28"/>
      <c r="O156" s="29"/>
      <c r="P156" s="30"/>
      <c r="Q156" s="28" t="s">
        <v>5960</v>
      </c>
      <c r="R156" s="28" t="s">
        <v>52</v>
      </c>
      <c r="S156" s="28" t="s">
        <v>16</v>
      </c>
      <c r="T156" s="28">
        <v>1</v>
      </c>
      <c r="U156" s="28" t="s">
        <v>1722</v>
      </c>
      <c r="V156" s="28" t="s">
        <v>5961</v>
      </c>
      <c r="W156" s="28" t="s">
        <v>5962</v>
      </c>
      <c r="X156" s="138">
        <v>45695.583333333336</v>
      </c>
      <c r="Y156" s="28"/>
      <c r="Z156" s="28">
        <v>0.5</v>
      </c>
      <c r="AA156" s="28"/>
      <c r="AB156" s="28" t="s">
        <v>1723</v>
      </c>
      <c r="AC156" s="30" t="s">
        <v>4124</v>
      </c>
      <c r="AD156" s="28" t="s">
        <v>1724</v>
      </c>
      <c r="AE156" s="28"/>
      <c r="AF156" s="28"/>
      <c r="AG156" s="28"/>
      <c r="AH156" s="28"/>
      <c r="AI156" s="28"/>
      <c r="AJ156" s="28"/>
      <c r="AK156" s="28" t="s">
        <v>1724</v>
      </c>
      <c r="AL156" s="356" t="e">
        <f t="shared" si="11"/>
        <v>#VALUE!</v>
      </c>
    </row>
    <row r="157" spans="1:38" ht="21.6" customHeight="1">
      <c r="A157" s="31">
        <v>32</v>
      </c>
      <c r="B157" s="31" t="s">
        <v>1727</v>
      </c>
      <c r="C157" s="31">
        <v>2025020970</v>
      </c>
      <c r="D157" s="31"/>
      <c r="E157" s="31"/>
      <c r="F157" s="31">
        <v>2109</v>
      </c>
      <c r="G157" s="31" t="s">
        <v>63</v>
      </c>
      <c r="H157" s="31" t="s">
        <v>1751</v>
      </c>
      <c r="I157" s="31"/>
      <c r="J157" s="31"/>
      <c r="K157" s="31"/>
      <c r="L157" s="31"/>
      <c r="M157" s="32"/>
      <c r="N157" s="31"/>
      <c r="O157" s="32"/>
      <c r="P157" s="33"/>
      <c r="Q157" s="31" t="s">
        <v>5963</v>
      </c>
      <c r="R157" s="31" t="s">
        <v>52</v>
      </c>
      <c r="S157" s="31" t="s">
        <v>16</v>
      </c>
      <c r="T157" s="31">
        <v>1</v>
      </c>
      <c r="U157" s="31" t="s">
        <v>1722</v>
      </c>
      <c r="V157" s="31" t="s">
        <v>5964</v>
      </c>
      <c r="W157" s="31" t="s">
        <v>5965</v>
      </c>
      <c r="X157" s="218">
        <v>45695.604166666664</v>
      </c>
      <c r="Y157" s="31"/>
      <c r="Z157" s="31">
        <v>0.3</v>
      </c>
      <c r="AA157" s="31"/>
      <c r="AB157" s="31" t="s">
        <v>1723</v>
      </c>
      <c r="AC157" s="33" t="s">
        <v>4124</v>
      </c>
      <c r="AD157" s="31" t="s">
        <v>1724</v>
      </c>
      <c r="AE157" s="31"/>
      <c r="AF157" s="31"/>
      <c r="AG157" s="31"/>
      <c r="AH157" s="31"/>
      <c r="AI157" s="31"/>
      <c r="AJ157" s="31"/>
      <c r="AK157" s="31" t="s">
        <v>1724</v>
      </c>
      <c r="AL157" s="356" t="e">
        <f t="shared" si="11"/>
        <v>#VALUE!</v>
      </c>
    </row>
    <row r="158" spans="1:38" ht="21.6" customHeight="1">
      <c r="A158" s="28">
        <v>33</v>
      </c>
      <c r="B158" s="28" t="s">
        <v>1727</v>
      </c>
      <c r="C158" s="28">
        <v>2025020975</v>
      </c>
      <c r="D158" s="28"/>
      <c r="E158" s="28"/>
      <c r="F158" s="28" t="s">
        <v>22</v>
      </c>
      <c r="G158" s="28" t="s">
        <v>1562</v>
      </c>
      <c r="H158" s="28" t="s">
        <v>1750</v>
      </c>
      <c r="I158" s="28"/>
      <c r="J158" s="28"/>
      <c r="K158" s="28"/>
      <c r="L158" s="28"/>
      <c r="M158" s="29"/>
      <c r="N158" s="28"/>
      <c r="O158" s="29"/>
      <c r="P158" s="30"/>
      <c r="Q158" s="28" t="s">
        <v>5933</v>
      </c>
      <c r="R158" s="28" t="s">
        <v>52</v>
      </c>
      <c r="S158" s="28" t="s">
        <v>4114</v>
      </c>
      <c r="T158" s="28">
        <v>1</v>
      </c>
      <c r="U158" s="28" t="s">
        <v>1722</v>
      </c>
      <c r="V158" s="28" t="s">
        <v>5966</v>
      </c>
      <c r="W158" s="28" t="s">
        <v>5967</v>
      </c>
      <c r="X158" s="138">
        <v>45695.611805555556</v>
      </c>
      <c r="Y158" s="28"/>
      <c r="Z158" s="28">
        <v>0.4</v>
      </c>
      <c r="AA158" s="28"/>
      <c r="AB158" s="28" t="s">
        <v>1723</v>
      </c>
      <c r="AC158" s="30" t="s">
        <v>4124</v>
      </c>
      <c r="AD158" s="28" t="s">
        <v>1724</v>
      </c>
      <c r="AE158" s="28"/>
      <c r="AF158" s="28"/>
      <c r="AG158" s="28"/>
      <c r="AH158" s="28"/>
      <c r="AI158" s="28"/>
      <c r="AJ158" s="28"/>
      <c r="AK158" s="28" t="s">
        <v>1724</v>
      </c>
      <c r="AL158" s="356" t="e">
        <f t="shared" si="11"/>
        <v>#VALUE!</v>
      </c>
    </row>
    <row r="159" spans="1:38" ht="21.6" customHeight="1">
      <c r="A159" s="31">
        <v>34</v>
      </c>
      <c r="B159" s="31" t="s">
        <v>1727</v>
      </c>
      <c r="C159" s="31">
        <v>2025020977</v>
      </c>
      <c r="D159" s="31"/>
      <c r="E159" s="31"/>
      <c r="F159" s="31">
        <v>4208</v>
      </c>
      <c r="G159" s="31" t="s">
        <v>329</v>
      </c>
      <c r="H159" s="31" t="s">
        <v>1751</v>
      </c>
      <c r="I159" s="31"/>
      <c r="J159" s="31"/>
      <c r="K159" s="31"/>
      <c r="L159" s="31"/>
      <c r="M159" s="32"/>
      <c r="N159" s="31"/>
      <c r="O159" s="32"/>
      <c r="P159" s="33"/>
      <c r="Q159" s="31" t="s">
        <v>5968</v>
      </c>
      <c r="R159" s="31" t="s">
        <v>52</v>
      </c>
      <c r="S159" s="31" t="s">
        <v>16</v>
      </c>
      <c r="T159" s="31">
        <v>1</v>
      </c>
      <c r="U159" s="31" t="s">
        <v>1722</v>
      </c>
      <c r="V159" s="31" t="s">
        <v>5969</v>
      </c>
      <c r="W159" s="31" t="s">
        <v>5970</v>
      </c>
      <c r="X159" s="218">
        <v>45695.618055555555</v>
      </c>
      <c r="Y159" s="31"/>
      <c r="Z159" s="31">
        <v>0.3</v>
      </c>
      <c r="AA159" s="31"/>
      <c r="AB159" s="31" t="s">
        <v>1723</v>
      </c>
      <c r="AC159" s="33" t="s">
        <v>4124</v>
      </c>
      <c r="AD159" s="31" t="s">
        <v>1724</v>
      </c>
      <c r="AE159" s="31"/>
      <c r="AF159" s="31"/>
      <c r="AG159" s="31"/>
      <c r="AH159" s="31"/>
      <c r="AI159" s="31"/>
      <c r="AJ159" s="31"/>
      <c r="AK159" s="31" t="s">
        <v>1724</v>
      </c>
      <c r="AL159" s="356" t="e">
        <f t="shared" si="11"/>
        <v>#VALUE!</v>
      </c>
    </row>
    <row r="160" spans="1:38" ht="21.6" customHeight="1">
      <c r="A160" s="28">
        <v>35</v>
      </c>
      <c r="B160" s="28" t="s">
        <v>1727</v>
      </c>
      <c r="C160" s="28">
        <v>2025020981</v>
      </c>
      <c r="D160" s="28"/>
      <c r="E160" s="28"/>
      <c r="F160" s="28" t="s">
        <v>23</v>
      </c>
      <c r="G160" s="28" t="s">
        <v>1564</v>
      </c>
      <c r="H160" s="28" t="s">
        <v>1750</v>
      </c>
      <c r="I160" s="28"/>
      <c r="J160" s="28"/>
      <c r="K160" s="28"/>
      <c r="L160" s="28"/>
      <c r="M160" s="29"/>
      <c r="N160" s="28"/>
      <c r="O160" s="29"/>
      <c r="P160" s="30"/>
      <c r="Q160" s="28" t="s">
        <v>5972</v>
      </c>
      <c r="R160" s="28" t="s">
        <v>52</v>
      </c>
      <c r="S160" s="28" t="s">
        <v>4114</v>
      </c>
      <c r="T160" s="28">
        <v>1</v>
      </c>
      <c r="U160" s="28" t="s">
        <v>1722</v>
      </c>
      <c r="V160" s="28" t="s">
        <v>5973</v>
      </c>
      <c r="W160" s="28" t="s">
        <v>5971</v>
      </c>
      <c r="X160" s="138">
        <v>45695.630555555559</v>
      </c>
      <c r="Y160" s="28"/>
      <c r="Z160" s="28">
        <v>0.3</v>
      </c>
      <c r="AA160" s="28"/>
      <c r="AB160" s="28" t="s">
        <v>1723</v>
      </c>
      <c r="AC160" s="30" t="s">
        <v>4124</v>
      </c>
      <c r="AD160" s="28" t="s">
        <v>1724</v>
      </c>
      <c r="AE160" s="28"/>
      <c r="AF160" s="28"/>
      <c r="AG160" s="28"/>
      <c r="AH160" s="28"/>
      <c r="AI160" s="28"/>
      <c r="AJ160" s="28"/>
      <c r="AK160" s="28" t="s">
        <v>1724</v>
      </c>
      <c r="AL160" s="356" t="e">
        <f t="shared" si="11"/>
        <v>#VALUE!</v>
      </c>
    </row>
    <row r="161" spans="1:38" ht="21.6" customHeight="1">
      <c r="A161" s="31">
        <v>36</v>
      </c>
      <c r="B161" s="31" t="s">
        <v>1727</v>
      </c>
      <c r="C161" s="31">
        <v>2025020983</v>
      </c>
      <c r="D161" s="31"/>
      <c r="E161" s="31"/>
      <c r="F161" s="31">
        <v>2743</v>
      </c>
      <c r="G161" s="31" t="s">
        <v>126</v>
      </c>
      <c r="H161" s="31" t="s">
        <v>1751</v>
      </c>
      <c r="I161" s="31"/>
      <c r="J161" s="31"/>
      <c r="K161" s="31"/>
      <c r="L161" s="31"/>
      <c r="M161" s="32"/>
      <c r="N161" s="31"/>
      <c r="O161" s="32"/>
      <c r="P161" s="33"/>
      <c r="Q161" s="31" t="s">
        <v>5974</v>
      </c>
      <c r="R161" s="31" t="s">
        <v>52</v>
      </c>
      <c r="S161" s="31" t="s">
        <v>16</v>
      </c>
      <c r="T161" s="31">
        <v>1</v>
      </c>
      <c r="U161" s="31" t="s">
        <v>1722</v>
      </c>
      <c r="V161" s="31" t="s">
        <v>5975</v>
      </c>
      <c r="W161" s="31" t="s">
        <v>5976</v>
      </c>
      <c r="X161" s="218">
        <v>45695.635416666664</v>
      </c>
      <c r="Y161" s="31"/>
      <c r="Z161" s="31">
        <v>0.3</v>
      </c>
      <c r="AA161" s="31"/>
      <c r="AB161" s="31" t="s">
        <v>1723</v>
      </c>
      <c r="AC161" s="33" t="s">
        <v>4124</v>
      </c>
      <c r="AD161" s="31" t="s">
        <v>1724</v>
      </c>
      <c r="AE161" s="31"/>
      <c r="AF161" s="31"/>
      <c r="AG161" s="31"/>
      <c r="AH161" s="31"/>
      <c r="AI161" s="31"/>
      <c r="AJ161" s="31"/>
      <c r="AK161" s="31" t="s">
        <v>1724</v>
      </c>
      <c r="AL161" s="356" t="e">
        <f t="shared" si="11"/>
        <v>#VALUE!</v>
      </c>
    </row>
    <row r="162" spans="1:38" ht="21.6" customHeight="1">
      <c r="A162" s="28">
        <v>37</v>
      </c>
      <c r="B162" s="28" t="s">
        <v>1727</v>
      </c>
      <c r="C162" s="28">
        <v>2025020993</v>
      </c>
      <c r="D162" s="28"/>
      <c r="E162" s="28"/>
      <c r="F162" s="28">
        <v>3785</v>
      </c>
      <c r="G162" s="28" t="s">
        <v>236</v>
      </c>
      <c r="H162" s="28" t="s">
        <v>1751</v>
      </c>
      <c r="I162" s="28"/>
      <c r="J162" s="28"/>
      <c r="K162" s="28"/>
      <c r="L162" s="28"/>
      <c r="M162" s="29"/>
      <c r="N162" s="28"/>
      <c r="O162" s="29"/>
      <c r="P162" s="30"/>
      <c r="Q162" s="28" t="s">
        <v>5977</v>
      </c>
      <c r="R162" s="28" t="s">
        <v>52</v>
      </c>
      <c r="S162" s="28" t="s">
        <v>16</v>
      </c>
      <c r="T162" s="28">
        <v>1</v>
      </c>
      <c r="U162" s="28" t="s">
        <v>1722</v>
      </c>
      <c r="V162" s="28" t="s">
        <v>5978</v>
      </c>
      <c r="W162" s="28" t="s">
        <v>5979</v>
      </c>
      <c r="X162" s="138">
        <v>45695.652777777781</v>
      </c>
      <c r="Y162" s="28"/>
      <c r="Z162" s="28">
        <v>0.3</v>
      </c>
      <c r="AA162" s="28"/>
      <c r="AB162" s="28" t="s">
        <v>1723</v>
      </c>
      <c r="AC162" s="30" t="s">
        <v>4124</v>
      </c>
      <c r="AD162" s="28" t="s">
        <v>1724</v>
      </c>
      <c r="AE162" s="28"/>
      <c r="AF162" s="28"/>
      <c r="AG162" s="28"/>
      <c r="AH162" s="28"/>
      <c r="AI162" s="28"/>
      <c r="AJ162" s="28"/>
      <c r="AK162" s="28" t="s">
        <v>1724</v>
      </c>
      <c r="AL162" s="356" t="e">
        <f t="shared" si="11"/>
        <v>#VALUE!</v>
      </c>
    </row>
    <row r="163" spans="1:38" ht="21.6" customHeight="1">
      <c r="A163" s="31">
        <v>38</v>
      </c>
      <c r="B163" s="31" t="s">
        <v>1727</v>
      </c>
      <c r="C163" s="31">
        <v>2025020998</v>
      </c>
      <c r="D163" s="31"/>
      <c r="E163" s="31"/>
      <c r="F163" s="31">
        <v>4698</v>
      </c>
      <c r="G163" s="31" t="s">
        <v>483</v>
      </c>
      <c r="H163" s="31" t="s">
        <v>1750</v>
      </c>
      <c r="I163" s="31"/>
      <c r="J163" s="31"/>
      <c r="K163" s="31"/>
      <c r="L163" s="31"/>
      <c r="M163" s="32"/>
      <c r="N163" s="31"/>
      <c r="O163" s="32"/>
      <c r="P163" s="33"/>
      <c r="Q163" s="31" t="s">
        <v>5980</v>
      </c>
      <c r="R163" s="31" t="s">
        <v>52</v>
      </c>
      <c r="S163" s="31" t="s">
        <v>4114</v>
      </c>
      <c r="T163" s="31">
        <v>1</v>
      </c>
      <c r="U163" s="31" t="s">
        <v>1722</v>
      </c>
      <c r="V163" s="31" t="s">
        <v>5981</v>
      </c>
      <c r="W163" s="31" t="s">
        <v>5982</v>
      </c>
      <c r="X163" s="218">
        <v>45695.669444444444</v>
      </c>
      <c r="Y163" s="31"/>
      <c r="Z163" s="31">
        <v>0.3</v>
      </c>
      <c r="AA163" s="31"/>
      <c r="AB163" s="31" t="s">
        <v>1723</v>
      </c>
      <c r="AC163" s="33" t="s">
        <v>4124</v>
      </c>
      <c r="AD163" s="31" t="s">
        <v>1724</v>
      </c>
      <c r="AE163" s="31"/>
      <c r="AF163" s="31"/>
      <c r="AG163" s="31"/>
      <c r="AH163" s="31"/>
      <c r="AI163" s="31"/>
      <c r="AJ163" s="31"/>
      <c r="AK163" s="31" t="s">
        <v>1724</v>
      </c>
      <c r="AL163" s="356" t="e">
        <f t="shared" si="11"/>
        <v>#VALUE!</v>
      </c>
    </row>
    <row r="164" spans="1:38" ht="21.6" customHeight="1">
      <c r="A164" s="28">
        <v>39</v>
      </c>
      <c r="B164" s="28" t="s">
        <v>5039</v>
      </c>
      <c r="C164" s="28">
        <v>2025021030</v>
      </c>
      <c r="D164" s="28" t="s">
        <v>5983</v>
      </c>
      <c r="E164" s="28" t="s">
        <v>5041</v>
      </c>
      <c r="F164" s="28">
        <v>3921</v>
      </c>
      <c r="G164" s="28" t="s">
        <v>262</v>
      </c>
      <c r="H164" s="28" t="s">
        <v>3320</v>
      </c>
      <c r="I164" s="28" t="s">
        <v>5984</v>
      </c>
      <c r="J164" s="28" t="s">
        <v>5306</v>
      </c>
      <c r="K164" s="28" t="s">
        <v>5422</v>
      </c>
      <c r="L164" s="28" t="s">
        <v>5756</v>
      </c>
      <c r="M164" s="29" t="s">
        <v>5757</v>
      </c>
      <c r="N164" s="28">
        <v>5903</v>
      </c>
      <c r="O164" s="29" t="s">
        <v>5758</v>
      </c>
      <c r="P164" s="30" t="s">
        <v>5985</v>
      </c>
      <c r="Q164" s="28" t="s">
        <v>5916</v>
      </c>
      <c r="R164" s="28" t="s">
        <v>52</v>
      </c>
      <c r="S164" s="28" t="s">
        <v>16</v>
      </c>
      <c r="T164" s="28">
        <v>1</v>
      </c>
      <c r="U164" s="28" t="s">
        <v>1722</v>
      </c>
      <c r="V164" s="28" t="s">
        <v>5986</v>
      </c>
      <c r="W164" s="28" t="s">
        <v>5987</v>
      </c>
      <c r="X164" s="138">
        <v>45696.498611111114</v>
      </c>
      <c r="Y164" s="28" t="s">
        <v>5988</v>
      </c>
      <c r="Z164" s="28">
        <v>1</v>
      </c>
      <c r="AA164" s="28"/>
      <c r="AB164" s="28" t="s">
        <v>1723</v>
      </c>
      <c r="AC164" s="30" t="s">
        <v>5989</v>
      </c>
      <c r="AD164" s="28"/>
      <c r="AE164" s="28"/>
      <c r="AF164" s="28"/>
      <c r="AG164" s="28"/>
      <c r="AH164" s="28"/>
      <c r="AI164" s="28"/>
      <c r="AJ164" s="28"/>
      <c r="AK164" s="28" t="s">
        <v>1724</v>
      </c>
      <c r="AL164" s="356">
        <f t="shared" si="11"/>
        <v>45695</v>
      </c>
    </row>
    <row r="165" spans="1:38" ht="21.6" customHeight="1">
      <c r="A165" s="31">
        <v>40</v>
      </c>
      <c r="B165" s="31" t="s">
        <v>5039</v>
      </c>
      <c r="C165" s="31">
        <v>2025021089</v>
      </c>
      <c r="D165" s="31" t="s">
        <v>5990</v>
      </c>
      <c r="E165" s="31" t="s">
        <v>5041</v>
      </c>
      <c r="F165" s="31">
        <v>4005</v>
      </c>
      <c r="G165" s="31" t="s">
        <v>284</v>
      </c>
      <c r="H165" s="31" t="s">
        <v>1751</v>
      </c>
      <c r="I165" s="31" t="s">
        <v>5991</v>
      </c>
      <c r="J165" s="31" t="s">
        <v>5582</v>
      </c>
      <c r="K165" s="31" t="s">
        <v>5073</v>
      </c>
      <c r="L165" s="31" t="s">
        <v>5756</v>
      </c>
      <c r="M165" s="32" t="s">
        <v>5757</v>
      </c>
      <c r="N165" s="31">
        <v>5901</v>
      </c>
      <c r="O165" s="32" t="s">
        <v>5328</v>
      </c>
      <c r="P165" s="33" t="s">
        <v>5992</v>
      </c>
      <c r="Q165" s="31" t="s">
        <v>5245</v>
      </c>
      <c r="R165" s="31" t="s">
        <v>52</v>
      </c>
      <c r="S165" s="31" t="s">
        <v>16</v>
      </c>
      <c r="T165" s="31">
        <v>1</v>
      </c>
      <c r="U165" s="31" t="s">
        <v>1722</v>
      </c>
      <c r="V165" s="31" t="s">
        <v>5993</v>
      </c>
      <c r="W165" s="31" t="s">
        <v>5994</v>
      </c>
      <c r="X165" s="218">
        <v>45696.635416666664</v>
      </c>
      <c r="Y165" s="31" t="s">
        <v>5995</v>
      </c>
      <c r="Z165" s="31">
        <v>0.8</v>
      </c>
      <c r="AA165" s="31"/>
      <c r="AB165" s="31" t="s">
        <v>1723</v>
      </c>
      <c r="AC165" s="33" t="s">
        <v>5996</v>
      </c>
      <c r="AD165" s="31"/>
      <c r="AE165" s="31"/>
      <c r="AF165" s="31"/>
      <c r="AG165" s="31"/>
      <c r="AH165" s="31"/>
      <c r="AI165" s="31"/>
      <c r="AJ165" s="31"/>
      <c r="AK165" s="31" t="s">
        <v>1724</v>
      </c>
      <c r="AL165" s="356">
        <f t="shared" si="11"/>
        <v>45696</v>
      </c>
    </row>
    <row r="166" spans="1:38" ht="21.6" customHeight="1">
      <c r="A166" s="28">
        <v>41</v>
      </c>
      <c r="B166" s="28" t="s">
        <v>5039</v>
      </c>
      <c r="C166" s="28">
        <v>2025021109</v>
      </c>
      <c r="D166" s="28" t="s">
        <v>5997</v>
      </c>
      <c r="E166" s="28" t="s">
        <v>5041</v>
      </c>
      <c r="F166" s="28">
        <v>4167</v>
      </c>
      <c r="G166" s="28" t="s">
        <v>319</v>
      </c>
      <c r="H166" s="28" t="s">
        <v>1725</v>
      </c>
      <c r="I166" s="28" t="s">
        <v>5998</v>
      </c>
      <c r="J166" s="28" t="s">
        <v>5582</v>
      </c>
      <c r="K166" s="28" t="s">
        <v>5045</v>
      </c>
      <c r="L166" s="28" t="s">
        <v>5074</v>
      </c>
      <c r="M166" s="29" t="s">
        <v>1726</v>
      </c>
      <c r="N166" s="28">
        <v>2307</v>
      </c>
      <c r="O166" s="29" t="s">
        <v>5390</v>
      </c>
      <c r="P166" s="30" t="s">
        <v>5999</v>
      </c>
      <c r="Q166" s="28" t="s">
        <v>6000</v>
      </c>
      <c r="R166" s="28" t="s">
        <v>52</v>
      </c>
      <c r="S166" s="28" t="s">
        <v>1157</v>
      </c>
      <c r="T166" s="28">
        <v>1</v>
      </c>
      <c r="U166" s="28" t="s">
        <v>1722</v>
      </c>
      <c r="V166" s="28" t="s">
        <v>6001</v>
      </c>
      <c r="W166" s="28" t="s">
        <v>6002</v>
      </c>
      <c r="X166" s="138">
        <v>45698.701388888891</v>
      </c>
      <c r="Y166" s="28" t="s">
        <v>6003</v>
      </c>
      <c r="Z166" s="28">
        <v>2.2000000000000002</v>
      </c>
      <c r="AA166" s="28"/>
      <c r="AB166" s="28" t="s">
        <v>1723</v>
      </c>
      <c r="AC166" s="30" t="s">
        <v>6004</v>
      </c>
      <c r="AD166" s="28"/>
      <c r="AE166" s="28"/>
      <c r="AF166" s="28"/>
      <c r="AG166" s="28"/>
      <c r="AH166" s="28"/>
      <c r="AI166" s="28"/>
      <c r="AJ166" s="28"/>
      <c r="AK166" s="28" t="s">
        <v>1724</v>
      </c>
      <c r="AL166" s="356">
        <f t="shared" si="11"/>
        <v>45696</v>
      </c>
    </row>
    <row r="167" spans="1:38" ht="21.6" customHeight="1">
      <c r="A167" s="31">
        <v>42</v>
      </c>
      <c r="B167" s="31" t="s">
        <v>5039</v>
      </c>
      <c r="C167" s="31">
        <v>2025021120</v>
      </c>
      <c r="D167" s="31" t="s">
        <v>6005</v>
      </c>
      <c r="E167" s="31" t="s">
        <v>5041</v>
      </c>
      <c r="F167" s="31">
        <v>4856</v>
      </c>
      <c r="G167" s="31" t="s">
        <v>545</v>
      </c>
      <c r="H167" s="31" t="s">
        <v>1751</v>
      </c>
      <c r="I167" s="31" t="s">
        <v>6006</v>
      </c>
      <c r="J167" s="31" t="s">
        <v>5233</v>
      </c>
      <c r="K167" s="31" t="s">
        <v>5458</v>
      </c>
      <c r="L167" s="31" t="s">
        <v>5234</v>
      </c>
      <c r="M167" s="32" t="s">
        <v>5235</v>
      </c>
      <c r="N167" s="31" t="s">
        <v>5547</v>
      </c>
      <c r="O167" s="32" t="s">
        <v>5548</v>
      </c>
      <c r="P167" s="33" t="s">
        <v>6007</v>
      </c>
      <c r="Q167" s="31" t="s">
        <v>5460</v>
      </c>
      <c r="R167" s="31" t="s">
        <v>52</v>
      </c>
      <c r="S167" s="31" t="s">
        <v>16</v>
      </c>
      <c r="T167" s="31">
        <v>1</v>
      </c>
      <c r="U167" s="31" t="s">
        <v>1722</v>
      </c>
      <c r="V167" s="31" t="s">
        <v>6008</v>
      </c>
      <c r="W167" s="31" t="s">
        <v>6009</v>
      </c>
      <c r="X167" s="218">
        <v>45698.524305555555</v>
      </c>
      <c r="Y167" s="31" t="s">
        <v>6010</v>
      </c>
      <c r="Z167" s="31">
        <v>1.1000000000000001</v>
      </c>
      <c r="AA167" s="31"/>
      <c r="AB167" s="31" t="s">
        <v>1723</v>
      </c>
      <c r="AC167" s="33" t="s">
        <v>6011</v>
      </c>
      <c r="AD167" s="31"/>
      <c r="AE167" s="31"/>
      <c r="AF167" s="31"/>
      <c r="AG167" s="31"/>
      <c r="AH167" s="31"/>
      <c r="AI167" s="31"/>
      <c r="AJ167" s="31"/>
      <c r="AK167" s="31" t="s">
        <v>1724</v>
      </c>
      <c r="AL167" s="356">
        <f t="shared" si="11"/>
        <v>45697</v>
      </c>
    </row>
    <row r="168" spans="1:38" ht="21.6" customHeight="1">
      <c r="A168" s="28">
        <v>43</v>
      </c>
      <c r="B168" s="28" t="s">
        <v>5039</v>
      </c>
      <c r="C168" s="28">
        <v>2025021173</v>
      </c>
      <c r="D168" s="28" t="s">
        <v>6012</v>
      </c>
      <c r="E168" s="28" t="s">
        <v>5510</v>
      </c>
      <c r="F168" s="28">
        <v>3183</v>
      </c>
      <c r="G168" s="28" t="s">
        <v>164</v>
      </c>
      <c r="H168" s="28" t="s">
        <v>1725</v>
      </c>
      <c r="I168" s="28" t="s">
        <v>6013</v>
      </c>
      <c r="J168" s="28" t="s">
        <v>5044</v>
      </c>
      <c r="K168" s="28" t="s">
        <v>5073</v>
      </c>
      <c r="L168" s="28" t="s">
        <v>5512</v>
      </c>
      <c r="M168" s="29" t="s">
        <v>5513</v>
      </c>
      <c r="N168" s="28">
        <v>2405</v>
      </c>
      <c r="O168" s="29" t="s">
        <v>5613</v>
      </c>
      <c r="P168" s="30" t="s">
        <v>6014</v>
      </c>
      <c r="Q168" s="28" t="s">
        <v>6015</v>
      </c>
      <c r="R168" s="28" t="s">
        <v>52</v>
      </c>
      <c r="S168" s="28" t="s">
        <v>1157</v>
      </c>
      <c r="T168" s="28">
        <v>1</v>
      </c>
      <c r="U168" s="28" t="s">
        <v>1722</v>
      </c>
      <c r="V168" s="28" t="s">
        <v>6016</v>
      </c>
      <c r="W168" s="28" t="s">
        <v>6017</v>
      </c>
      <c r="X168" s="138">
        <v>45698.604166666664</v>
      </c>
      <c r="Y168" s="28" t="s">
        <v>6018</v>
      </c>
      <c r="Z168" s="28">
        <v>1.5</v>
      </c>
      <c r="AA168" s="28"/>
      <c r="AB168" s="28" t="s">
        <v>1723</v>
      </c>
      <c r="AC168" s="30" t="s">
        <v>6019</v>
      </c>
      <c r="AD168" s="28"/>
      <c r="AE168" s="28"/>
      <c r="AF168" s="28"/>
      <c r="AG168" s="28"/>
      <c r="AH168" s="28"/>
      <c r="AI168" s="28"/>
      <c r="AJ168" s="28"/>
      <c r="AK168" s="28" t="s">
        <v>1724</v>
      </c>
      <c r="AL168" s="356">
        <f t="shared" si="11"/>
        <v>45698</v>
      </c>
    </row>
    <row r="169" spans="1:38" ht="21.6" customHeight="1">
      <c r="A169" s="31">
        <v>44</v>
      </c>
      <c r="B169" s="31" t="s">
        <v>1727</v>
      </c>
      <c r="C169" s="31">
        <v>2025021255</v>
      </c>
      <c r="D169" s="31"/>
      <c r="E169" s="31"/>
      <c r="F169" s="31">
        <v>3183</v>
      </c>
      <c r="G169" s="31" t="s">
        <v>164</v>
      </c>
      <c r="H169" s="31" t="s">
        <v>1725</v>
      </c>
      <c r="I169" s="31"/>
      <c r="J169" s="31"/>
      <c r="K169" s="31"/>
      <c r="L169" s="31"/>
      <c r="M169" s="32"/>
      <c r="N169" s="31"/>
      <c r="O169" s="32"/>
      <c r="P169" s="33"/>
      <c r="Q169" s="31" t="s">
        <v>6015</v>
      </c>
      <c r="R169" s="31" t="s">
        <v>52</v>
      </c>
      <c r="S169" s="31" t="s">
        <v>1157</v>
      </c>
      <c r="T169" s="31">
        <v>1</v>
      </c>
      <c r="U169" s="31" t="s">
        <v>1722</v>
      </c>
      <c r="V169" s="31" t="s">
        <v>6020</v>
      </c>
      <c r="W169" s="31" t="s">
        <v>6021</v>
      </c>
      <c r="X169" s="218">
        <v>45698.604166666664</v>
      </c>
      <c r="Y169" s="31"/>
      <c r="Z169" s="31">
        <v>0.3</v>
      </c>
      <c r="AA169" s="31"/>
      <c r="AB169" s="31" t="s">
        <v>1723</v>
      </c>
      <c r="AC169" s="33" t="s">
        <v>4124</v>
      </c>
      <c r="AD169" s="31" t="s">
        <v>1724</v>
      </c>
      <c r="AE169" s="31"/>
      <c r="AF169" s="31"/>
      <c r="AG169" s="31"/>
      <c r="AH169" s="31"/>
      <c r="AI169" s="31"/>
      <c r="AJ169" s="31"/>
      <c r="AK169" s="31" t="s">
        <v>1724</v>
      </c>
      <c r="AL169" s="356" t="e">
        <f t="shared" si="11"/>
        <v>#VALUE!</v>
      </c>
    </row>
    <row r="170" spans="1:38" ht="21.6" customHeight="1">
      <c r="A170" s="28">
        <v>45</v>
      </c>
      <c r="B170" s="28" t="s">
        <v>1727</v>
      </c>
      <c r="C170" s="28">
        <v>2025021288</v>
      </c>
      <c r="D170" s="28"/>
      <c r="E170" s="28"/>
      <c r="F170" s="28">
        <v>4167</v>
      </c>
      <c r="G170" s="28" t="s">
        <v>319</v>
      </c>
      <c r="H170" s="28" t="s">
        <v>1725</v>
      </c>
      <c r="I170" s="28"/>
      <c r="J170" s="28"/>
      <c r="K170" s="28"/>
      <c r="L170" s="28"/>
      <c r="M170" s="29"/>
      <c r="N170" s="28"/>
      <c r="O170" s="29"/>
      <c r="P170" s="30"/>
      <c r="Q170" s="28" t="s">
        <v>6000</v>
      </c>
      <c r="R170" s="28" t="s">
        <v>52</v>
      </c>
      <c r="S170" s="28" t="s">
        <v>1157</v>
      </c>
      <c r="T170" s="28">
        <v>1</v>
      </c>
      <c r="U170" s="28" t="s">
        <v>1722</v>
      </c>
      <c r="V170" s="28" t="s">
        <v>6022</v>
      </c>
      <c r="W170" s="28" t="s">
        <v>6002</v>
      </c>
      <c r="X170" s="138">
        <v>45698.701388888891</v>
      </c>
      <c r="Y170" s="28"/>
      <c r="Z170" s="28">
        <v>2.2000000000000002</v>
      </c>
      <c r="AA170" s="28"/>
      <c r="AB170" s="28" t="s">
        <v>1723</v>
      </c>
      <c r="AC170" s="30" t="s">
        <v>4124</v>
      </c>
      <c r="AD170" s="28" t="s">
        <v>1724</v>
      </c>
      <c r="AE170" s="28"/>
      <c r="AF170" s="28"/>
      <c r="AG170" s="28"/>
      <c r="AH170" s="28"/>
      <c r="AI170" s="28"/>
      <c r="AJ170" s="28"/>
      <c r="AK170" s="28" t="s">
        <v>1724</v>
      </c>
      <c r="AL170" s="356" t="e">
        <f t="shared" si="11"/>
        <v>#VALUE!</v>
      </c>
    </row>
    <row r="171" spans="1:38" ht="21.6" customHeight="1">
      <c r="A171" s="31">
        <v>46</v>
      </c>
      <c r="B171" s="31" t="s">
        <v>5039</v>
      </c>
      <c r="C171" s="31">
        <v>2025021381</v>
      </c>
      <c r="D171" s="31" t="s">
        <v>6023</v>
      </c>
      <c r="E171" s="31" t="s">
        <v>5041</v>
      </c>
      <c r="F171" s="31">
        <v>2318</v>
      </c>
      <c r="G171" s="31" t="s">
        <v>88</v>
      </c>
      <c r="H171" s="31" t="s">
        <v>3324</v>
      </c>
      <c r="I171" s="31" t="s">
        <v>6024</v>
      </c>
      <c r="J171" s="31" t="s">
        <v>5259</v>
      </c>
      <c r="K171" s="31" t="s">
        <v>5045</v>
      </c>
      <c r="L171" s="31" t="s">
        <v>5046</v>
      </c>
      <c r="M171" s="32" t="s">
        <v>4060</v>
      </c>
      <c r="N171" s="31">
        <v>2501</v>
      </c>
      <c r="O171" s="32" t="s">
        <v>5047</v>
      </c>
      <c r="P171" s="33" t="s">
        <v>6025</v>
      </c>
      <c r="Q171" s="31" t="s">
        <v>6026</v>
      </c>
      <c r="R171" s="31" t="s">
        <v>52</v>
      </c>
      <c r="S171" s="31" t="s">
        <v>4114</v>
      </c>
      <c r="T171" s="31">
        <v>1</v>
      </c>
      <c r="U171" s="31" t="s">
        <v>1722</v>
      </c>
      <c r="V171" s="31" t="s">
        <v>6027</v>
      </c>
      <c r="W171" s="31" t="s">
        <v>6028</v>
      </c>
      <c r="X171" s="218">
        <v>45700.520833333336</v>
      </c>
      <c r="Y171" s="31" t="s">
        <v>6029</v>
      </c>
      <c r="Z171" s="31">
        <v>1</v>
      </c>
      <c r="AA171" s="31"/>
      <c r="AB171" s="31" t="s">
        <v>1723</v>
      </c>
      <c r="AC171" s="33" t="s">
        <v>6030</v>
      </c>
      <c r="AD171" s="31"/>
      <c r="AE171" s="31"/>
      <c r="AF171" s="31"/>
      <c r="AG171" s="31"/>
      <c r="AH171" s="31"/>
      <c r="AI171" s="31"/>
      <c r="AJ171" s="31"/>
      <c r="AK171" s="31" t="s">
        <v>1724</v>
      </c>
      <c r="AL171" s="356">
        <f t="shared" si="11"/>
        <v>45699</v>
      </c>
    </row>
    <row r="172" spans="1:38" ht="21.6" customHeight="1">
      <c r="A172" s="28">
        <v>47</v>
      </c>
      <c r="B172" s="28" t="s">
        <v>1727</v>
      </c>
      <c r="C172" s="28">
        <v>2025021398</v>
      </c>
      <c r="D172" s="28"/>
      <c r="E172" s="28"/>
      <c r="F172" s="28">
        <v>4243</v>
      </c>
      <c r="G172" s="28" t="s">
        <v>341</v>
      </c>
      <c r="H172" s="28" t="s">
        <v>3322</v>
      </c>
      <c r="I172" s="28"/>
      <c r="J172" s="28"/>
      <c r="K172" s="28"/>
      <c r="L172" s="28"/>
      <c r="M172" s="29"/>
      <c r="N172" s="28"/>
      <c r="O172" s="29"/>
      <c r="P172" s="30"/>
      <c r="Q172" s="28" t="s">
        <v>5199</v>
      </c>
      <c r="R172" s="28" t="s">
        <v>52</v>
      </c>
      <c r="S172" s="28" t="s">
        <v>4114</v>
      </c>
      <c r="T172" s="28">
        <v>1</v>
      </c>
      <c r="U172" s="28" t="s">
        <v>1722</v>
      </c>
      <c r="V172" s="28" t="s">
        <v>6031</v>
      </c>
      <c r="W172" s="28" t="s">
        <v>6032</v>
      </c>
      <c r="X172" s="138">
        <v>45699.638194444444</v>
      </c>
      <c r="Y172" s="28"/>
      <c r="Z172" s="28">
        <v>0.4</v>
      </c>
      <c r="AA172" s="28"/>
      <c r="AB172" s="28" t="s">
        <v>1723</v>
      </c>
      <c r="AC172" s="30" t="s">
        <v>4124</v>
      </c>
      <c r="AD172" s="28" t="s">
        <v>1724</v>
      </c>
      <c r="AE172" s="28"/>
      <c r="AF172" s="28"/>
      <c r="AG172" s="28"/>
      <c r="AH172" s="28"/>
      <c r="AI172" s="28"/>
      <c r="AJ172" s="28"/>
      <c r="AK172" s="28" t="s">
        <v>1724</v>
      </c>
      <c r="AL172" s="356" t="e">
        <f t="shared" si="11"/>
        <v>#VALUE!</v>
      </c>
    </row>
    <row r="173" spans="1:38" ht="21.6" customHeight="1">
      <c r="A173" s="31">
        <v>48</v>
      </c>
      <c r="B173" s="31" t="s">
        <v>1727</v>
      </c>
      <c r="C173" s="31">
        <v>2025021419</v>
      </c>
      <c r="D173" s="31"/>
      <c r="E173" s="31"/>
      <c r="F173" s="31">
        <v>3458</v>
      </c>
      <c r="G173" s="31" t="s">
        <v>189</v>
      </c>
      <c r="H173" s="31" t="s">
        <v>3322</v>
      </c>
      <c r="I173" s="31"/>
      <c r="J173" s="31"/>
      <c r="K173" s="31"/>
      <c r="L173" s="31"/>
      <c r="M173" s="32"/>
      <c r="N173" s="31"/>
      <c r="O173" s="32"/>
      <c r="P173" s="33"/>
      <c r="Q173" s="31" t="s">
        <v>5202</v>
      </c>
      <c r="R173" s="31" t="s">
        <v>52</v>
      </c>
      <c r="S173" s="31" t="s">
        <v>4114</v>
      </c>
      <c r="T173" s="31">
        <v>1</v>
      </c>
      <c r="U173" s="31" t="s">
        <v>1722</v>
      </c>
      <c r="V173" s="31" t="s">
        <v>6033</v>
      </c>
      <c r="W173" s="31" t="s">
        <v>6034</v>
      </c>
      <c r="X173" s="218">
        <v>45699.676388888889</v>
      </c>
      <c r="Y173" s="31"/>
      <c r="Z173" s="31">
        <v>0.3</v>
      </c>
      <c r="AA173" s="31"/>
      <c r="AB173" s="31" t="s">
        <v>1723</v>
      </c>
      <c r="AC173" s="33" t="s">
        <v>4124</v>
      </c>
      <c r="AD173" s="31" t="s">
        <v>1724</v>
      </c>
      <c r="AE173" s="31"/>
      <c r="AF173" s="31"/>
      <c r="AG173" s="31"/>
      <c r="AH173" s="31"/>
      <c r="AI173" s="31"/>
      <c r="AJ173" s="31"/>
      <c r="AK173" s="31" t="s">
        <v>1724</v>
      </c>
      <c r="AL173" s="356" t="e">
        <f t="shared" si="11"/>
        <v>#VALUE!</v>
      </c>
    </row>
    <row r="174" spans="1:38" ht="21.6" customHeight="1">
      <c r="A174" s="28">
        <v>49</v>
      </c>
      <c r="B174" s="28" t="s">
        <v>5039</v>
      </c>
      <c r="C174" s="28">
        <v>2025021427</v>
      </c>
      <c r="D174" s="28" t="s">
        <v>6035</v>
      </c>
      <c r="E174" s="28" t="s">
        <v>5041</v>
      </c>
      <c r="F174" s="28">
        <v>4194</v>
      </c>
      <c r="G174" s="28" t="s">
        <v>326</v>
      </c>
      <c r="H174" s="28" t="s">
        <v>1751</v>
      </c>
      <c r="I174" s="28" t="s">
        <v>6036</v>
      </c>
      <c r="J174" s="28" t="s">
        <v>5259</v>
      </c>
      <c r="K174" s="28" t="s">
        <v>5045</v>
      </c>
      <c r="L174" s="28" t="s">
        <v>6037</v>
      </c>
      <c r="M174" s="29" t="s">
        <v>6038</v>
      </c>
      <c r="N174" s="28">
        <v>6003</v>
      </c>
      <c r="O174" s="29" t="s">
        <v>5758</v>
      </c>
      <c r="P174" s="30" t="s">
        <v>6039</v>
      </c>
      <c r="Q174" s="28" t="s">
        <v>6040</v>
      </c>
      <c r="R174" s="28" t="s">
        <v>52</v>
      </c>
      <c r="S174" s="28" t="s">
        <v>16</v>
      </c>
      <c r="T174" s="28">
        <v>1</v>
      </c>
      <c r="U174" s="28" t="s">
        <v>1722</v>
      </c>
      <c r="V174" s="28" t="s">
        <v>6041</v>
      </c>
      <c r="W174" s="28" t="s">
        <v>6042</v>
      </c>
      <c r="X174" s="138">
        <v>45700.583333333336</v>
      </c>
      <c r="Y174" s="28" t="s">
        <v>6044</v>
      </c>
      <c r="Z174" s="28">
        <v>0.5</v>
      </c>
      <c r="AA174" s="28"/>
      <c r="AB174" s="28" t="s">
        <v>1723</v>
      </c>
      <c r="AC174" s="30" t="s">
        <v>6045</v>
      </c>
      <c r="AD174" s="28"/>
      <c r="AE174" s="28"/>
      <c r="AF174" s="28"/>
      <c r="AG174" s="28"/>
      <c r="AH174" s="28"/>
      <c r="AI174" s="28"/>
      <c r="AJ174" s="28"/>
      <c r="AK174" s="28" t="s">
        <v>1724</v>
      </c>
      <c r="AL174" s="356">
        <f t="shared" si="11"/>
        <v>45699</v>
      </c>
    </row>
    <row r="175" spans="1:38" ht="21.6" customHeight="1">
      <c r="A175" s="31">
        <v>50</v>
      </c>
      <c r="B175" s="31" t="s">
        <v>1727</v>
      </c>
      <c r="C175" s="31">
        <v>2025021470</v>
      </c>
      <c r="D175" s="31"/>
      <c r="E175" s="31"/>
      <c r="F175" s="31">
        <v>2318</v>
      </c>
      <c r="G175" s="31" t="s">
        <v>88</v>
      </c>
      <c r="H175" s="31" t="s">
        <v>3324</v>
      </c>
      <c r="I175" s="31"/>
      <c r="J175" s="31"/>
      <c r="K175" s="31"/>
      <c r="L175" s="31"/>
      <c r="M175" s="32"/>
      <c r="N175" s="31"/>
      <c r="O175" s="32"/>
      <c r="P175" s="33"/>
      <c r="Q175" s="31" t="s">
        <v>6026</v>
      </c>
      <c r="R175" s="31" t="s">
        <v>52</v>
      </c>
      <c r="S175" s="31" t="s">
        <v>4114</v>
      </c>
      <c r="T175" s="31">
        <v>1</v>
      </c>
      <c r="U175" s="31" t="s">
        <v>1722</v>
      </c>
      <c r="V175" s="31" t="s">
        <v>6046</v>
      </c>
      <c r="W175" s="31" t="s">
        <v>6047</v>
      </c>
      <c r="X175" s="218">
        <v>45700.472916666666</v>
      </c>
      <c r="Y175" s="31"/>
      <c r="Z175" s="31">
        <v>0.4</v>
      </c>
      <c r="AA175" s="31"/>
      <c r="AB175" s="31" t="s">
        <v>1723</v>
      </c>
      <c r="AC175" s="33" t="s">
        <v>4124</v>
      </c>
      <c r="AD175" s="31" t="s">
        <v>1724</v>
      </c>
      <c r="AE175" s="31"/>
      <c r="AF175" s="31"/>
      <c r="AG175" s="31"/>
      <c r="AH175" s="31"/>
      <c r="AI175" s="31"/>
      <c r="AJ175" s="31"/>
      <c r="AK175" s="31" t="s">
        <v>1724</v>
      </c>
      <c r="AL175" s="356" t="e">
        <f t="shared" si="11"/>
        <v>#VALUE!</v>
      </c>
    </row>
    <row r="176" spans="1:38" ht="21.6" customHeight="1">
      <c r="A176" s="28">
        <v>51</v>
      </c>
      <c r="B176" s="28" t="s">
        <v>1727</v>
      </c>
      <c r="C176" s="28">
        <v>2025021514</v>
      </c>
      <c r="D176" s="28"/>
      <c r="E176" s="28"/>
      <c r="F176" s="28">
        <v>4194</v>
      </c>
      <c r="G176" s="28" t="s">
        <v>326</v>
      </c>
      <c r="H176" s="28" t="s">
        <v>1751</v>
      </c>
      <c r="I176" s="28"/>
      <c r="J176" s="28"/>
      <c r="K176" s="28"/>
      <c r="L176" s="28"/>
      <c r="M176" s="29"/>
      <c r="N176" s="28"/>
      <c r="O176" s="29"/>
      <c r="P176" s="30"/>
      <c r="Q176" s="28" t="s">
        <v>6040</v>
      </c>
      <c r="R176" s="28" t="s">
        <v>52</v>
      </c>
      <c r="S176" s="28" t="s">
        <v>16</v>
      </c>
      <c r="T176" s="28">
        <v>1</v>
      </c>
      <c r="U176" s="28" t="s">
        <v>1722</v>
      </c>
      <c r="V176" s="28" t="s">
        <v>6048</v>
      </c>
      <c r="W176" s="28" t="s">
        <v>6043</v>
      </c>
      <c r="X176" s="138">
        <v>45700.604166666664</v>
      </c>
      <c r="Y176" s="28"/>
      <c r="Z176" s="28">
        <v>0.5</v>
      </c>
      <c r="AA176" s="28"/>
      <c r="AB176" s="28" t="s">
        <v>1723</v>
      </c>
      <c r="AC176" s="30" t="s">
        <v>4124</v>
      </c>
      <c r="AD176" s="28" t="s">
        <v>1724</v>
      </c>
      <c r="AE176" s="28"/>
      <c r="AF176" s="28"/>
      <c r="AG176" s="28"/>
      <c r="AH176" s="28"/>
      <c r="AI176" s="28"/>
      <c r="AJ176" s="28"/>
      <c r="AK176" s="28" t="s">
        <v>1724</v>
      </c>
      <c r="AL176" s="356" t="e">
        <f t="shared" si="11"/>
        <v>#VALUE!</v>
      </c>
    </row>
    <row r="177" spans="1:38" ht="21.6" customHeight="1">
      <c r="A177" s="31">
        <v>52</v>
      </c>
      <c r="B177" s="31" t="s">
        <v>5039</v>
      </c>
      <c r="C177" s="31">
        <v>2025021529</v>
      </c>
      <c r="D177" s="31" t="s">
        <v>6049</v>
      </c>
      <c r="E177" s="31" t="s">
        <v>5041</v>
      </c>
      <c r="F177" s="31">
        <v>4844</v>
      </c>
      <c r="G177" s="31" t="s">
        <v>540</v>
      </c>
      <c r="H177" s="31" t="s">
        <v>3326</v>
      </c>
      <c r="I177" s="31" t="s">
        <v>6050</v>
      </c>
      <c r="J177" s="31" t="s">
        <v>5072</v>
      </c>
      <c r="K177" s="31" t="s">
        <v>5045</v>
      </c>
      <c r="L177" s="31" t="s">
        <v>6051</v>
      </c>
      <c r="M177" s="32" t="s">
        <v>6052</v>
      </c>
      <c r="N177" s="31">
        <v>3404</v>
      </c>
      <c r="O177" s="32" t="s">
        <v>6053</v>
      </c>
      <c r="P177" s="33" t="s">
        <v>6054</v>
      </c>
      <c r="Q177" s="31" t="s">
        <v>5921</v>
      </c>
      <c r="R177" s="31" t="s">
        <v>52</v>
      </c>
      <c r="S177" s="31" t="s">
        <v>4114</v>
      </c>
      <c r="T177" s="31">
        <v>1</v>
      </c>
      <c r="U177" s="31" t="s">
        <v>1722</v>
      </c>
      <c r="V177" s="31" t="s">
        <v>6055</v>
      </c>
      <c r="W177" s="31" t="s">
        <v>6056</v>
      </c>
      <c r="X177" s="218">
        <v>45700.64166666667</v>
      </c>
      <c r="Y177" s="31" t="s">
        <v>6057</v>
      </c>
      <c r="Z177" s="31">
        <v>0.5</v>
      </c>
      <c r="AA177" s="31"/>
      <c r="AB177" s="31" t="s">
        <v>1723</v>
      </c>
      <c r="AC177" s="33" t="s">
        <v>6058</v>
      </c>
      <c r="AD177" s="31"/>
      <c r="AE177" s="31"/>
      <c r="AF177" s="31"/>
      <c r="AG177" s="31"/>
      <c r="AH177" s="31"/>
      <c r="AI177" s="31"/>
      <c r="AJ177" s="31"/>
      <c r="AK177" s="31" t="s">
        <v>1724</v>
      </c>
      <c r="AL177" s="356">
        <f t="shared" si="11"/>
        <v>45700</v>
      </c>
    </row>
    <row r="178" spans="1:38" ht="21.6" customHeight="1">
      <c r="A178" s="28">
        <v>53</v>
      </c>
      <c r="B178" s="28" t="s">
        <v>5039</v>
      </c>
      <c r="C178" s="28">
        <v>2025021558</v>
      </c>
      <c r="D178" s="28" t="s">
        <v>6059</v>
      </c>
      <c r="E178" s="28" t="s">
        <v>5041</v>
      </c>
      <c r="F178" s="28">
        <v>2221</v>
      </c>
      <c r="G178" s="28" t="s">
        <v>1436</v>
      </c>
      <c r="H178" s="28" t="s">
        <v>1725</v>
      </c>
      <c r="I178" s="28" t="s">
        <v>6060</v>
      </c>
      <c r="J178" s="28" t="s">
        <v>5102</v>
      </c>
      <c r="K178" s="28" t="s">
        <v>5073</v>
      </c>
      <c r="L178" s="28" t="s">
        <v>5756</v>
      </c>
      <c r="M178" s="29" t="s">
        <v>5757</v>
      </c>
      <c r="N178" s="28">
        <v>5902</v>
      </c>
      <c r="O178" s="29" t="s">
        <v>6061</v>
      </c>
      <c r="P178" s="30" t="s">
        <v>6062</v>
      </c>
      <c r="Q178" s="28" t="s">
        <v>4140</v>
      </c>
      <c r="R178" s="28" t="s">
        <v>52</v>
      </c>
      <c r="S178" s="28" t="s">
        <v>1157</v>
      </c>
      <c r="T178" s="28">
        <v>1</v>
      </c>
      <c r="U178" s="28" t="s">
        <v>1722</v>
      </c>
      <c r="V178" s="28" t="s">
        <v>6063</v>
      </c>
      <c r="W178" s="28" t="s">
        <v>6064</v>
      </c>
      <c r="X178" s="138">
        <v>45702.470833333333</v>
      </c>
      <c r="Y178" s="28" t="s">
        <v>6065</v>
      </c>
      <c r="Z178" s="28">
        <v>0.4</v>
      </c>
      <c r="AA178" s="28"/>
      <c r="AB178" s="28" t="s">
        <v>1723</v>
      </c>
      <c r="AC178" s="30" t="s">
        <v>6066</v>
      </c>
      <c r="AD178" s="28"/>
      <c r="AE178" s="28"/>
      <c r="AF178" s="28"/>
      <c r="AG178" s="28"/>
      <c r="AH178" s="28"/>
      <c r="AI178" s="28"/>
      <c r="AJ178" s="28"/>
      <c r="AK178" s="28" t="s">
        <v>1724</v>
      </c>
      <c r="AL178" s="356">
        <f t="shared" si="11"/>
        <v>45701</v>
      </c>
    </row>
    <row r="179" spans="1:38" ht="21.6" customHeight="1">
      <c r="A179" s="31">
        <v>54</v>
      </c>
      <c r="B179" s="31" t="s">
        <v>5039</v>
      </c>
      <c r="C179" s="31">
        <v>2025021577</v>
      </c>
      <c r="D179" s="31" t="s">
        <v>6067</v>
      </c>
      <c r="E179" s="31" t="s">
        <v>5041</v>
      </c>
      <c r="F179" s="31">
        <v>3741</v>
      </c>
      <c r="G179" s="31" t="s">
        <v>1583</v>
      </c>
      <c r="H179" s="31" t="s">
        <v>1750</v>
      </c>
      <c r="I179" s="31" t="s">
        <v>6068</v>
      </c>
      <c r="J179" s="31" t="s">
        <v>5102</v>
      </c>
      <c r="K179" s="31" t="s">
        <v>5073</v>
      </c>
      <c r="L179" s="31" t="s">
        <v>5952</v>
      </c>
      <c r="M179" s="32" t="s">
        <v>5953</v>
      </c>
      <c r="N179" s="31" t="s">
        <v>719</v>
      </c>
      <c r="O179" s="32" t="s">
        <v>5954</v>
      </c>
      <c r="P179" s="33" t="s">
        <v>6069</v>
      </c>
      <c r="Q179" s="31" t="s">
        <v>5148</v>
      </c>
      <c r="R179" s="31" t="s">
        <v>52</v>
      </c>
      <c r="S179" s="31" t="s">
        <v>4114</v>
      </c>
      <c r="T179" s="31">
        <v>1</v>
      </c>
      <c r="U179" s="31" t="s">
        <v>1722</v>
      </c>
      <c r="V179" s="31" t="s">
        <v>6070</v>
      </c>
      <c r="W179" s="31" t="s">
        <v>6071</v>
      </c>
      <c r="X179" s="218">
        <v>45701.510416666664</v>
      </c>
      <c r="Y179" s="31" t="s">
        <v>6072</v>
      </c>
      <c r="Z179" s="31">
        <v>0.3</v>
      </c>
      <c r="AA179" s="31"/>
      <c r="AB179" s="31" t="s">
        <v>1723</v>
      </c>
      <c r="AC179" s="33" t="s">
        <v>6073</v>
      </c>
      <c r="AD179" s="31"/>
      <c r="AE179" s="31"/>
      <c r="AF179" s="31"/>
      <c r="AG179" s="31"/>
      <c r="AH179" s="31"/>
      <c r="AI179" s="31"/>
      <c r="AJ179" s="31"/>
      <c r="AK179" s="31" t="s">
        <v>1724</v>
      </c>
      <c r="AL179" s="356">
        <f t="shared" si="11"/>
        <v>45701</v>
      </c>
    </row>
    <row r="180" spans="1:38" ht="21.6" customHeight="1">
      <c r="A180" s="28">
        <v>55</v>
      </c>
      <c r="B180" s="28" t="s">
        <v>5039</v>
      </c>
      <c r="C180" s="28">
        <v>2025021581</v>
      </c>
      <c r="D180" s="28" t="s">
        <v>6074</v>
      </c>
      <c r="E180" s="28" t="s">
        <v>5041</v>
      </c>
      <c r="F180" s="28">
        <v>3362</v>
      </c>
      <c r="G180" s="28" t="s">
        <v>180</v>
      </c>
      <c r="H180" s="28" t="s">
        <v>1750</v>
      </c>
      <c r="I180" s="28" t="s">
        <v>6075</v>
      </c>
      <c r="J180" s="28" t="s">
        <v>5102</v>
      </c>
      <c r="K180" s="28" t="s">
        <v>5073</v>
      </c>
      <c r="L180" s="28" t="s">
        <v>5234</v>
      </c>
      <c r="M180" s="29" t="s">
        <v>5235</v>
      </c>
      <c r="N180" s="28" t="s">
        <v>6076</v>
      </c>
      <c r="O180" s="29" t="s">
        <v>5758</v>
      </c>
      <c r="P180" s="30" t="s">
        <v>6077</v>
      </c>
      <c r="Q180" s="28" t="s">
        <v>5282</v>
      </c>
      <c r="R180" s="28" t="s">
        <v>52</v>
      </c>
      <c r="S180" s="28" t="s">
        <v>4114</v>
      </c>
      <c r="T180" s="28">
        <v>1</v>
      </c>
      <c r="U180" s="28" t="s">
        <v>1722</v>
      </c>
      <c r="V180" s="28" t="s">
        <v>6078</v>
      </c>
      <c r="W180" s="28" t="s">
        <v>6079</v>
      </c>
      <c r="X180" s="138">
        <v>45702.456944444442</v>
      </c>
      <c r="Y180" s="28" t="s">
        <v>6080</v>
      </c>
      <c r="Z180" s="28">
        <v>0.5</v>
      </c>
      <c r="AA180" s="28"/>
      <c r="AB180" s="28" t="s">
        <v>1723</v>
      </c>
      <c r="AC180" s="30" t="s">
        <v>6081</v>
      </c>
      <c r="AD180" s="28"/>
      <c r="AE180" s="28"/>
      <c r="AF180" s="28"/>
      <c r="AG180" s="28"/>
      <c r="AH180" s="28"/>
      <c r="AI180" s="28"/>
      <c r="AJ180" s="28"/>
      <c r="AK180" s="28" t="s">
        <v>1724</v>
      </c>
      <c r="AL180" s="356">
        <f t="shared" si="11"/>
        <v>45701</v>
      </c>
    </row>
    <row r="181" spans="1:38" ht="21.6" customHeight="1">
      <c r="A181" s="31">
        <v>56</v>
      </c>
      <c r="B181" s="31" t="s">
        <v>1727</v>
      </c>
      <c r="C181" s="31">
        <v>2025021597</v>
      </c>
      <c r="D181" s="31"/>
      <c r="E181" s="31"/>
      <c r="F181" s="31">
        <v>2935</v>
      </c>
      <c r="G181" s="31" t="s">
        <v>144</v>
      </c>
      <c r="H181" s="31" t="s">
        <v>1750</v>
      </c>
      <c r="I181" s="31"/>
      <c r="J181" s="31"/>
      <c r="K181" s="31"/>
      <c r="L181" s="31"/>
      <c r="M181" s="32"/>
      <c r="N181" s="31"/>
      <c r="O181" s="32"/>
      <c r="P181" s="33"/>
      <c r="Q181" s="31" t="s">
        <v>6082</v>
      </c>
      <c r="R181" s="31" t="s">
        <v>52</v>
      </c>
      <c r="S181" s="31" t="s">
        <v>4114</v>
      </c>
      <c r="T181" s="31">
        <v>1</v>
      </c>
      <c r="U181" s="31" t="s">
        <v>1722</v>
      </c>
      <c r="V181" s="31" t="s">
        <v>6083</v>
      </c>
      <c r="W181" s="31" t="s">
        <v>6084</v>
      </c>
      <c r="X181" s="218">
        <v>45701.501388888886</v>
      </c>
      <c r="Y181" s="31"/>
      <c r="Z181" s="31">
        <v>0.5</v>
      </c>
      <c r="AA181" s="31"/>
      <c r="AB181" s="31" t="s">
        <v>1723</v>
      </c>
      <c r="AC181" s="33" t="s">
        <v>4124</v>
      </c>
      <c r="AD181" s="31" t="s">
        <v>1724</v>
      </c>
      <c r="AE181" s="31"/>
      <c r="AF181" s="31"/>
      <c r="AG181" s="31"/>
      <c r="AH181" s="31"/>
      <c r="AI181" s="31"/>
      <c r="AJ181" s="31"/>
      <c r="AK181" s="31" t="s">
        <v>1724</v>
      </c>
      <c r="AL181" s="356" t="e">
        <f t="shared" si="11"/>
        <v>#VALUE!</v>
      </c>
    </row>
    <row r="182" spans="1:38" ht="21.6" customHeight="1">
      <c r="A182" s="28">
        <v>57</v>
      </c>
      <c r="B182" s="28" t="s">
        <v>1727</v>
      </c>
      <c r="C182" s="28">
        <v>2025021600</v>
      </c>
      <c r="D182" s="28"/>
      <c r="E182" s="28"/>
      <c r="F182" s="28">
        <v>3741</v>
      </c>
      <c r="G182" s="28" t="s">
        <v>1583</v>
      </c>
      <c r="H182" s="28" t="s">
        <v>1750</v>
      </c>
      <c r="I182" s="28"/>
      <c r="J182" s="28"/>
      <c r="K182" s="28"/>
      <c r="L182" s="28"/>
      <c r="M182" s="29"/>
      <c r="N182" s="28"/>
      <c r="O182" s="29"/>
      <c r="P182" s="30"/>
      <c r="Q182" s="28" t="s">
        <v>5148</v>
      </c>
      <c r="R182" s="28" t="s">
        <v>52</v>
      </c>
      <c r="S182" s="28" t="s">
        <v>4114</v>
      </c>
      <c r="T182" s="28">
        <v>1</v>
      </c>
      <c r="U182" s="28" t="s">
        <v>1722</v>
      </c>
      <c r="V182" s="28" t="s">
        <v>6085</v>
      </c>
      <c r="W182" s="28" t="s">
        <v>6086</v>
      </c>
      <c r="X182" s="138">
        <v>45701.539583333331</v>
      </c>
      <c r="Y182" s="28"/>
      <c r="Z182" s="28">
        <v>0.5</v>
      </c>
      <c r="AA182" s="28"/>
      <c r="AB182" s="28" t="s">
        <v>1723</v>
      </c>
      <c r="AC182" s="30" t="s">
        <v>4124</v>
      </c>
      <c r="AD182" s="28" t="s">
        <v>1724</v>
      </c>
      <c r="AE182" s="28"/>
      <c r="AF182" s="28"/>
      <c r="AG182" s="28"/>
      <c r="AH182" s="28"/>
      <c r="AI182" s="28"/>
      <c r="AJ182" s="28"/>
      <c r="AK182" s="28" t="s">
        <v>1724</v>
      </c>
      <c r="AL182" s="356" t="e">
        <f t="shared" si="11"/>
        <v>#VALUE!</v>
      </c>
    </row>
    <row r="183" spans="1:38" ht="21.6" customHeight="1">
      <c r="A183" s="31">
        <v>58</v>
      </c>
      <c r="B183" s="31" t="s">
        <v>5039</v>
      </c>
      <c r="C183" s="31">
        <v>2025021601</v>
      </c>
      <c r="D183" s="31" t="s">
        <v>6087</v>
      </c>
      <c r="E183" s="31" t="s">
        <v>5041</v>
      </c>
      <c r="F183" s="31">
        <v>5003</v>
      </c>
      <c r="G183" s="31" t="s">
        <v>578</v>
      </c>
      <c r="H183" s="31" t="s">
        <v>3320</v>
      </c>
      <c r="I183" s="31" t="s">
        <v>6088</v>
      </c>
      <c r="J183" s="31" t="s">
        <v>5102</v>
      </c>
      <c r="K183" s="31" t="s">
        <v>5045</v>
      </c>
      <c r="L183" s="31" t="s">
        <v>5268</v>
      </c>
      <c r="M183" s="32" t="s">
        <v>5269</v>
      </c>
      <c r="N183" s="31">
        <v>5804</v>
      </c>
      <c r="O183" s="32" t="s">
        <v>5315</v>
      </c>
      <c r="P183" s="33" t="s">
        <v>6089</v>
      </c>
      <c r="Q183" s="31" t="s">
        <v>5239</v>
      </c>
      <c r="R183" s="31" t="s">
        <v>52</v>
      </c>
      <c r="S183" s="31" t="s">
        <v>16</v>
      </c>
      <c r="T183" s="31">
        <v>1</v>
      </c>
      <c r="U183" s="31" t="s">
        <v>1722</v>
      </c>
      <c r="V183" s="31" t="s">
        <v>6090</v>
      </c>
      <c r="W183" s="31" t="s">
        <v>6091</v>
      </c>
      <c r="X183" s="218">
        <v>45701.634722222225</v>
      </c>
      <c r="Y183" s="31" t="s">
        <v>6092</v>
      </c>
      <c r="Z183" s="31">
        <v>0.5</v>
      </c>
      <c r="AA183" s="31"/>
      <c r="AB183" s="31" t="s">
        <v>1723</v>
      </c>
      <c r="AC183" s="33" t="s">
        <v>6093</v>
      </c>
      <c r="AD183" s="31"/>
      <c r="AE183" s="31"/>
      <c r="AF183" s="31"/>
      <c r="AG183" s="31"/>
      <c r="AH183" s="31"/>
      <c r="AI183" s="31"/>
      <c r="AJ183" s="31"/>
      <c r="AK183" s="31" t="s">
        <v>1724</v>
      </c>
      <c r="AL183" s="356">
        <f t="shared" si="11"/>
        <v>45701</v>
      </c>
    </row>
    <row r="184" spans="1:38" ht="21.6" customHeight="1">
      <c r="A184" s="28">
        <v>59</v>
      </c>
      <c r="B184" s="28" t="s">
        <v>1727</v>
      </c>
      <c r="C184" s="28">
        <v>2025021665</v>
      </c>
      <c r="D184" s="28"/>
      <c r="E184" s="28"/>
      <c r="F184" s="28">
        <v>2042</v>
      </c>
      <c r="G184" s="28" t="s">
        <v>56</v>
      </c>
      <c r="H184" s="28" t="s">
        <v>1750</v>
      </c>
      <c r="I184" s="28"/>
      <c r="J184" s="28"/>
      <c r="K184" s="28"/>
      <c r="L184" s="28"/>
      <c r="M184" s="29"/>
      <c r="N184" s="28"/>
      <c r="O184" s="29"/>
      <c r="P184" s="30"/>
      <c r="Q184" s="28" t="s">
        <v>6094</v>
      </c>
      <c r="R184" s="28" t="s">
        <v>52</v>
      </c>
      <c r="S184" s="28" t="s">
        <v>4114</v>
      </c>
      <c r="T184" s="28">
        <v>1</v>
      </c>
      <c r="U184" s="28" t="s">
        <v>1722</v>
      </c>
      <c r="V184" s="28" t="s">
        <v>6095</v>
      </c>
      <c r="W184" s="28" t="s">
        <v>6096</v>
      </c>
      <c r="X184" s="138">
        <v>45701.588194444441</v>
      </c>
      <c r="Y184" s="28"/>
      <c r="Z184" s="28">
        <v>0.3</v>
      </c>
      <c r="AA184" s="28"/>
      <c r="AB184" s="28" t="s">
        <v>1723</v>
      </c>
      <c r="AC184" s="30" t="s">
        <v>4124</v>
      </c>
      <c r="AD184" s="28" t="s">
        <v>1724</v>
      </c>
      <c r="AE184" s="28"/>
      <c r="AF184" s="28"/>
      <c r="AG184" s="28"/>
      <c r="AH184" s="28"/>
      <c r="AI184" s="28"/>
      <c r="AJ184" s="28"/>
      <c r="AK184" s="28" t="s">
        <v>1724</v>
      </c>
      <c r="AL184" s="356" t="e">
        <f t="shared" si="11"/>
        <v>#VALUE!</v>
      </c>
    </row>
    <row r="185" spans="1:38" ht="21.6" customHeight="1">
      <c r="A185" s="31">
        <v>60</v>
      </c>
      <c r="B185" s="31" t="s">
        <v>5039</v>
      </c>
      <c r="C185" s="31">
        <v>2025021680</v>
      </c>
      <c r="D185" s="31" t="s">
        <v>6097</v>
      </c>
      <c r="E185" s="31" t="s">
        <v>5041</v>
      </c>
      <c r="F185" s="31">
        <v>4552</v>
      </c>
      <c r="G185" s="31" t="s">
        <v>434</v>
      </c>
      <c r="H185" s="31" t="s">
        <v>1751</v>
      </c>
      <c r="I185" s="31" t="s">
        <v>6098</v>
      </c>
      <c r="J185" s="31" t="s">
        <v>5102</v>
      </c>
      <c r="K185" s="31" t="s">
        <v>5045</v>
      </c>
      <c r="L185" s="31" t="s">
        <v>5278</v>
      </c>
      <c r="M185" s="32" t="s">
        <v>5279</v>
      </c>
      <c r="N185" s="31" t="s">
        <v>663</v>
      </c>
      <c r="O185" s="32" t="s">
        <v>5280</v>
      </c>
      <c r="P185" s="33" t="s">
        <v>6099</v>
      </c>
      <c r="Q185" s="31" t="s">
        <v>6100</v>
      </c>
      <c r="R185" s="31" t="s">
        <v>52</v>
      </c>
      <c r="S185" s="31" t="s">
        <v>16</v>
      </c>
      <c r="T185" s="31">
        <v>1</v>
      </c>
      <c r="U185" s="31" t="s">
        <v>1722</v>
      </c>
      <c r="V185" s="31" t="s">
        <v>6101</v>
      </c>
      <c r="W185" s="31" t="s">
        <v>6102</v>
      </c>
      <c r="X185" s="218">
        <v>45701.65625</v>
      </c>
      <c r="Y185" s="31" t="s">
        <v>6104</v>
      </c>
      <c r="Z185" s="31">
        <v>0.5</v>
      </c>
      <c r="AA185" s="31"/>
      <c r="AB185" s="31" t="s">
        <v>1723</v>
      </c>
      <c r="AC185" s="33" t="s">
        <v>6105</v>
      </c>
      <c r="AD185" s="31"/>
      <c r="AE185" s="31"/>
      <c r="AF185" s="31"/>
      <c r="AG185" s="31"/>
      <c r="AH185" s="31"/>
      <c r="AI185" s="31"/>
      <c r="AJ185" s="31"/>
      <c r="AK185" s="31" t="s">
        <v>1724</v>
      </c>
      <c r="AL185" s="356">
        <f t="shared" si="11"/>
        <v>45701</v>
      </c>
    </row>
    <row r="186" spans="1:38" ht="21.6" customHeight="1">
      <c r="A186" s="28">
        <v>61</v>
      </c>
      <c r="B186" s="28" t="s">
        <v>5039</v>
      </c>
      <c r="C186" s="28">
        <v>2025021681</v>
      </c>
      <c r="D186" s="28" t="s">
        <v>6106</v>
      </c>
      <c r="E186" s="28" t="s">
        <v>5041</v>
      </c>
      <c r="F186" s="28">
        <v>4552</v>
      </c>
      <c r="G186" s="28" t="s">
        <v>434</v>
      </c>
      <c r="H186" s="28" t="s">
        <v>1751</v>
      </c>
      <c r="I186" s="28" t="s">
        <v>6107</v>
      </c>
      <c r="J186" s="28" t="s">
        <v>5102</v>
      </c>
      <c r="K186" s="28" t="s">
        <v>5045</v>
      </c>
      <c r="L186" s="28" t="s">
        <v>5278</v>
      </c>
      <c r="M186" s="29" t="s">
        <v>5279</v>
      </c>
      <c r="N186" s="28" t="s">
        <v>663</v>
      </c>
      <c r="O186" s="29" t="s">
        <v>5280</v>
      </c>
      <c r="P186" s="30" t="s">
        <v>6108</v>
      </c>
      <c r="Q186" s="28" t="s">
        <v>6100</v>
      </c>
      <c r="R186" s="28" t="s">
        <v>52</v>
      </c>
      <c r="S186" s="28" t="s">
        <v>16</v>
      </c>
      <c r="T186" s="28">
        <v>1</v>
      </c>
      <c r="U186" s="28" t="s">
        <v>1722</v>
      </c>
      <c r="V186" s="28" t="s">
        <v>6109</v>
      </c>
      <c r="W186" s="28" t="s">
        <v>6103</v>
      </c>
      <c r="X186" s="138">
        <v>45701.677777777775</v>
      </c>
      <c r="Y186" s="28" t="s">
        <v>6104</v>
      </c>
      <c r="Z186" s="28">
        <v>0.5</v>
      </c>
      <c r="AA186" s="28"/>
      <c r="AB186" s="28" t="s">
        <v>1723</v>
      </c>
      <c r="AC186" s="30" t="s">
        <v>6110</v>
      </c>
      <c r="AD186" s="28"/>
      <c r="AE186" s="28"/>
      <c r="AF186" s="28"/>
      <c r="AG186" s="28"/>
      <c r="AH186" s="28"/>
      <c r="AI186" s="28"/>
      <c r="AJ186" s="28"/>
      <c r="AK186" s="28" t="s">
        <v>1724</v>
      </c>
      <c r="AL186" s="356">
        <f t="shared" si="11"/>
        <v>45701</v>
      </c>
    </row>
    <row r="187" spans="1:38" ht="21.6" customHeight="1">
      <c r="A187" s="31">
        <v>62</v>
      </c>
      <c r="B187" s="31" t="s">
        <v>1727</v>
      </c>
      <c r="C187" s="31">
        <v>2025021740</v>
      </c>
      <c r="D187" s="31"/>
      <c r="E187" s="31"/>
      <c r="F187" s="31" t="s">
        <v>20</v>
      </c>
      <c r="G187" s="31" t="s">
        <v>4118</v>
      </c>
      <c r="H187" s="31" t="s">
        <v>1750</v>
      </c>
      <c r="I187" s="31"/>
      <c r="J187" s="31"/>
      <c r="K187" s="31"/>
      <c r="L187" s="31"/>
      <c r="M187" s="32"/>
      <c r="N187" s="31"/>
      <c r="O187" s="32"/>
      <c r="P187" s="33"/>
      <c r="Q187" s="31" t="s">
        <v>6111</v>
      </c>
      <c r="R187" s="31" t="s">
        <v>52</v>
      </c>
      <c r="S187" s="31" t="s">
        <v>4114</v>
      </c>
      <c r="T187" s="31">
        <v>1</v>
      </c>
      <c r="U187" s="31" t="s">
        <v>1722</v>
      </c>
      <c r="V187" s="31" t="s">
        <v>6112</v>
      </c>
      <c r="W187" s="31" t="s">
        <v>6113</v>
      </c>
      <c r="X187" s="218">
        <v>45702.479861111111</v>
      </c>
      <c r="Y187" s="31"/>
      <c r="Z187" s="31">
        <v>0.3</v>
      </c>
      <c r="AA187" s="31"/>
      <c r="AB187" s="31" t="s">
        <v>1723</v>
      </c>
      <c r="AC187" s="33" t="s">
        <v>4124</v>
      </c>
      <c r="AD187" s="31" t="s">
        <v>1724</v>
      </c>
      <c r="AE187" s="31"/>
      <c r="AF187" s="31"/>
      <c r="AG187" s="31"/>
      <c r="AH187" s="31"/>
      <c r="AI187" s="31"/>
      <c r="AJ187" s="31"/>
      <c r="AK187" s="31" t="s">
        <v>1724</v>
      </c>
      <c r="AL187" s="356" t="e">
        <f t="shared" si="11"/>
        <v>#VALUE!</v>
      </c>
    </row>
    <row r="188" spans="1:38" ht="21.6" customHeight="1">
      <c r="A188" s="28">
        <v>63</v>
      </c>
      <c r="B188" s="28" t="s">
        <v>1727</v>
      </c>
      <c r="C188" s="28">
        <v>2025021772</v>
      </c>
      <c r="D188" s="28"/>
      <c r="E188" s="28"/>
      <c r="F188" s="28">
        <v>4029</v>
      </c>
      <c r="G188" s="28" t="s">
        <v>293</v>
      </c>
      <c r="H188" s="28" t="s">
        <v>1750</v>
      </c>
      <c r="I188" s="28"/>
      <c r="J188" s="28"/>
      <c r="K188" s="28"/>
      <c r="L188" s="28"/>
      <c r="M188" s="29"/>
      <c r="N188" s="28"/>
      <c r="O188" s="29"/>
      <c r="P188" s="30"/>
      <c r="Q188" s="28" t="s">
        <v>6114</v>
      </c>
      <c r="R188" s="28" t="s">
        <v>52</v>
      </c>
      <c r="S188" s="28" t="s">
        <v>4114</v>
      </c>
      <c r="T188" s="28">
        <v>1</v>
      </c>
      <c r="U188" s="28" t="s">
        <v>1722</v>
      </c>
      <c r="V188" s="28" t="s">
        <v>6115</v>
      </c>
      <c r="W188" s="28" t="s">
        <v>6116</v>
      </c>
      <c r="X188" s="138">
        <v>45702.5</v>
      </c>
      <c r="Y188" s="28"/>
      <c r="Z188" s="28">
        <v>0.3</v>
      </c>
      <c r="AA188" s="28"/>
      <c r="AB188" s="28" t="s">
        <v>1723</v>
      </c>
      <c r="AC188" s="30" t="s">
        <v>4124</v>
      </c>
      <c r="AD188" s="28" t="s">
        <v>1724</v>
      </c>
      <c r="AE188" s="28"/>
      <c r="AF188" s="28"/>
      <c r="AG188" s="28"/>
      <c r="AH188" s="28"/>
      <c r="AI188" s="28"/>
      <c r="AJ188" s="28"/>
      <c r="AK188" s="28" t="s">
        <v>1724</v>
      </c>
      <c r="AL188" s="356" t="e">
        <f t="shared" si="11"/>
        <v>#VALUE!</v>
      </c>
    </row>
    <row r="189" spans="1:38" ht="21.6" customHeight="1">
      <c r="A189" s="31">
        <v>64</v>
      </c>
      <c r="B189" s="31" t="s">
        <v>5039</v>
      </c>
      <c r="C189" s="31">
        <v>2025021773</v>
      </c>
      <c r="D189" s="31" t="s">
        <v>6117</v>
      </c>
      <c r="E189" s="31" t="s">
        <v>5041</v>
      </c>
      <c r="F189" s="31">
        <v>3878</v>
      </c>
      <c r="G189" s="31" t="s">
        <v>250</v>
      </c>
      <c r="H189" s="31" t="s">
        <v>1749</v>
      </c>
      <c r="I189" s="31" t="s">
        <v>6118</v>
      </c>
      <c r="J189" s="31" t="s">
        <v>5306</v>
      </c>
      <c r="K189" s="31" t="s">
        <v>5045</v>
      </c>
      <c r="L189" s="31" t="s">
        <v>5268</v>
      </c>
      <c r="M189" s="32" t="s">
        <v>5269</v>
      </c>
      <c r="N189" s="31">
        <v>5801</v>
      </c>
      <c r="O189" s="32" t="s">
        <v>5270</v>
      </c>
      <c r="P189" s="33" t="s">
        <v>6119</v>
      </c>
      <c r="Q189" s="31" t="s">
        <v>5941</v>
      </c>
      <c r="R189" s="31" t="s">
        <v>52</v>
      </c>
      <c r="S189" s="31" t="s">
        <v>16</v>
      </c>
      <c r="T189" s="31">
        <v>1</v>
      </c>
      <c r="U189" s="31" t="s">
        <v>1722</v>
      </c>
      <c r="V189" s="31" t="s">
        <v>6120</v>
      </c>
      <c r="W189" s="31" t="s">
        <v>6121</v>
      </c>
      <c r="X189" s="218">
        <v>45705.415972222225</v>
      </c>
      <c r="Y189" s="31" t="s">
        <v>6122</v>
      </c>
      <c r="Z189" s="31">
        <v>1</v>
      </c>
      <c r="AA189" s="31"/>
      <c r="AB189" s="31" t="s">
        <v>1723</v>
      </c>
      <c r="AC189" s="33" t="s">
        <v>6123</v>
      </c>
      <c r="AD189" s="31"/>
      <c r="AE189" s="31"/>
      <c r="AF189" s="31"/>
      <c r="AG189" s="31"/>
      <c r="AH189" s="31"/>
      <c r="AI189" s="31"/>
      <c r="AJ189" s="31"/>
      <c r="AK189" s="31" t="s">
        <v>1724</v>
      </c>
      <c r="AL189" s="356">
        <f t="shared" si="11"/>
        <v>45702</v>
      </c>
    </row>
    <row r="190" spans="1:38" ht="21.6" customHeight="1">
      <c r="A190" s="28">
        <v>65</v>
      </c>
      <c r="B190" s="28" t="s">
        <v>5039</v>
      </c>
      <c r="C190" s="28">
        <v>2025021777</v>
      </c>
      <c r="D190" s="28" t="s">
        <v>6124</v>
      </c>
      <c r="E190" s="28" t="s">
        <v>5041</v>
      </c>
      <c r="F190" s="28">
        <v>4680</v>
      </c>
      <c r="G190" s="28" t="s">
        <v>480</v>
      </c>
      <c r="H190" s="28" t="s">
        <v>1725</v>
      </c>
      <c r="I190" s="28" t="s">
        <v>6125</v>
      </c>
      <c r="J190" s="28" t="s">
        <v>5306</v>
      </c>
      <c r="K190" s="28" t="s">
        <v>5045</v>
      </c>
      <c r="L190" s="28" t="s">
        <v>5278</v>
      </c>
      <c r="M190" s="29" t="s">
        <v>5279</v>
      </c>
      <c r="N190" s="28" t="s">
        <v>663</v>
      </c>
      <c r="O190" s="29" t="s">
        <v>5280</v>
      </c>
      <c r="P190" s="30" t="s">
        <v>6126</v>
      </c>
      <c r="Q190" s="28" t="s">
        <v>5340</v>
      </c>
      <c r="R190" s="28" t="s">
        <v>52</v>
      </c>
      <c r="S190" s="28" t="s">
        <v>4114</v>
      </c>
      <c r="T190" s="28">
        <v>1</v>
      </c>
      <c r="U190" s="28" t="s">
        <v>1722</v>
      </c>
      <c r="V190" s="28" t="s">
        <v>6127</v>
      </c>
      <c r="W190" s="28" t="s">
        <v>6128</v>
      </c>
      <c r="X190" s="138">
        <v>45705.474305555559</v>
      </c>
      <c r="Y190" s="28" t="s">
        <v>6129</v>
      </c>
      <c r="Z190" s="28">
        <v>0.5</v>
      </c>
      <c r="AA190" s="28"/>
      <c r="AB190" s="28" t="s">
        <v>1723</v>
      </c>
      <c r="AC190" s="30" t="s">
        <v>6130</v>
      </c>
      <c r="AD190" s="28"/>
      <c r="AE190" s="28"/>
      <c r="AF190" s="28"/>
      <c r="AG190" s="28"/>
      <c r="AH190" s="28"/>
      <c r="AI190" s="28"/>
      <c r="AJ190" s="28"/>
      <c r="AK190" s="28" t="s">
        <v>1724</v>
      </c>
      <c r="AL190" s="356">
        <f t="shared" si="11"/>
        <v>45702</v>
      </c>
    </row>
    <row r="191" spans="1:38" ht="21.6" customHeight="1">
      <c r="A191" s="31">
        <v>66</v>
      </c>
      <c r="B191" s="31" t="s">
        <v>5039</v>
      </c>
      <c r="C191" s="31">
        <v>2025021780</v>
      </c>
      <c r="D191" s="31" t="s">
        <v>6131</v>
      </c>
      <c r="E191" s="31" t="s">
        <v>5041</v>
      </c>
      <c r="F191" s="31">
        <v>5245</v>
      </c>
      <c r="G191" s="31" t="s">
        <v>5304</v>
      </c>
      <c r="H191" s="31" t="s">
        <v>1750</v>
      </c>
      <c r="I191" s="31" t="s">
        <v>6132</v>
      </c>
      <c r="J191" s="31" t="s">
        <v>5306</v>
      </c>
      <c r="K191" s="31" t="s">
        <v>5045</v>
      </c>
      <c r="L191" s="31" t="s">
        <v>5074</v>
      </c>
      <c r="M191" s="32" t="s">
        <v>1726</v>
      </c>
      <c r="N191" s="31">
        <v>2307</v>
      </c>
      <c r="O191" s="32" t="s">
        <v>5390</v>
      </c>
      <c r="P191" s="33" t="s">
        <v>6133</v>
      </c>
      <c r="Q191" s="31" t="s">
        <v>5308</v>
      </c>
      <c r="R191" s="31" t="s">
        <v>52</v>
      </c>
      <c r="S191" s="31" t="s">
        <v>4114</v>
      </c>
      <c r="T191" s="31">
        <v>1</v>
      </c>
      <c r="U191" s="31" t="s">
        <v>1722</v>
      </c>
      <c r="V191" s="31" t="s">
        <v>6134</v>
      </c>
      <c r="W191" s="31" t="s">
        <v>6135</v>
      </c>
      <c r="X191" s="218">
        <v>45702.620138888888</v>
      </c>
      <c r="Y191" s="31" t="s">
        <v>6136</v>
      </c>
      <c r="Z191" s="31">
        <v>0.6</v>
      </c>
      <c r="AA191" s="31"/>
      <c r="AB191" s="31" t="s">
        <v>1723</v>
      </c>
      <c r="AC191" s="33" t="s">
        <v>6137</v>
      </c>
      <c r="AD191" s="31"/>
      <c r="AE191" s="31"/>
      <c r="AF191" s="31"/>
      <c r="AG191" s="31"/>
      <c r="AH191" s="31"/>
      <c r="AI191" s="31"/>
      <c r="AJ191" s="31"/>
      <c r="AK191" s="31" t="s">
        <v>1724</v>
      </c>
      <c r="AL191" s="356">
        <f t="shared" si="11"/>
        <v>45702</v>
      </c>
    </row>
    <row r="192" spans="1:38" ht="21.6" customHeight="1">
      <c r="A192" s="28">
        <v>67</v>
      </c>
      <c r="B192" s="28" t="s">
        <v>1727</v>
      </c>
      <c r="C192" s="28">
        <v>2025021784</v>
      </c>
      <c r="D192" s="28"/>
      <c r="E192" s="28"/>
      <c r="F192" s="28">
        <v>4560</v>
      </c>
      <c r="G192" s="28" t="s">
        <v>438</v>
      </c>
      <c r="H192" s="28" t="s">
        <v>1750</v>
      </c>
      <c r="I192" s="28"/>
      <c r="J192" s="28"/>
      <c r="K192" s="28"/>
      <c r="L192" s="28"/>
      <c r="M192" s="29"/>
      <c r="N192" s="28"/>
      <c r="O192" s="29"/>
      <c r="P192" s="30"/>
      <c r="Q192" s="28" t="s">
        <v>6138</v>
      </c>
      <c r="R192" s="28" t="s">
        <v>52</v>
      </c>
      <c r="S192" s="28" t="s">
        <v>4114</v>
      </c>
      <c r="T192" s="28">
        <v>1</v>
      </c>
      <c r="U192" s="28" t="s">
        <v>1722</v>
      </c>
      <c r="V192" s="28" t="s">
        <v>6139</v>
      </c>
      <c r="W192" s="28" t="s">
        <v>6140</v>
      </c>
      <c r="X192" s="138">
        <v>45702.59375</v>
      </c>
      <c r="Y192" s="28"/>
      <c r="Z192" s="28">
        <v>0.3</v>
      </c>
      <c r="AA192" s="28"/>
      <c r="AB192" s="28" t="s">
        <v>1723</v>
      </c>
      <c r="AC192" s="30" t="s">
        <v>4124</v>
      </c>
      <c r="AD192" s="28" t="s">
        <v>1724</v>
      </c>
      <c r="AE192" s="28"/>
      <c r="AF192" s="28"/>
      <c r="AG192" s="28"/>
      <c r="AH192" s="28"/>
      <c r="AI192" s="28"/>
      <c r="AJ192" s="28"/>
      <c r="AK192" s="28" t="s">
        <v>1724</v>
      </c>
      <c r="AL192" s="356" t="e">
        <f t="shared" si="11"/>
        <v>#VALUE!</v>
      </c>
    </row>
    <row r="193" spans="1:38" ht="21.6" customHeight="1">
      <c r="A193" s="31">
        <v>68</v>
      </c>
      <c r="B193" s="31" t="s">
        <v>1727</v>
      </c>
      <c r="C193" s="31">
        <v>2025021796</v>
      </c>
      <c r="D193" s="31"/>
      <c r="E193" s="31"/>
      <c r="F193" s="31">
        <v>3623</v>
      </c>
      <c r="G193" s="31" t="s">
        <v>207</v>
      </c>
      <c r="H193" s="31" t="s">
        <v>1750</v>
      </c>
      <c r="I193" s="31"/>
      <c r="J193" s="31"/>
      <c r="K193" s="31"/>
      <c r="L193" s="31"/>
      <c r="M193" s="32"/>
      <c r="N193" s="31"/>
      <c r="O193" s="32"/>
      <c r="P193" s="33"/>
      <c r="Q193" s="31" t="s">
        <v>6141</v>
      </c>
      <c r="R193" s="31" t="s">
        <v>52</v>
      </c>
      <c r="S193" s="31" t="s">
        <v>4114</v>
      </c>
      <c r="T193" s="31">
        <v>1</v>
      </c>
      <c r="U193" s="31" t="s">
        <v>1722</v>
      </c>
      <c r="V193" s="31" t="s">
        <v>6142</v>
      </c>
      <c r="W193" s="31" t="s">
        <v>6143</v>
      </c>
      <c r="X193" s="218">
        <v>45702.64166666667</v>
      </c>
      <c r="Y193" s="31"/>
      <c r="Z193" s="31">
        <v>0.3</v>
      </c>
      <c r="AA193" s="31"/>
      <c r="AB193" s="31" t="s">
        <v>1723</v>
      </c>
      <c r="AC193" s="33" t="s">
        <v>4124</v>
      </c>
      <c r="AD193" s="31" t="s">
        <v>1724</v>
      </c>
      <c r="AE193" s="31"/>
      <c r="AF193" s="31"/>
      <c r="AG193" s="31"/>
      <c r="AH193" s="31"/>
      <c r="AI193" s="31"/>
      <c r="AJ193" s="31"/>
      <c r="AK193" s="31" t="s">
        <v>1724</v>
      </c>
      <c r="AL193" s="356" t="e">
        <f t="shared" si="11"/>
        <v>#VALUE!</v>
      </c>
    </row>
    <row r="194" spans="1:38" ht="21.6" customHeight="1">
      <c r="A194" s="28">
        <v>69</v>
      </c>
      <c r="B194" s="28" t="s">
        <v>1727</v>
      </c>
      <c r="C194" s="28">
        <v>2025021814</v>
      </c>
      <c r="D194" s="28"/>
      <c r="E194" s="28"/>
      <c r="F194" s="28">
        <v>4388</v>
      </c>
      <c r="G194" s="28" t="s">
        <v>382</v>
      </c>
      <c r="H194" s="28" t="s">
        <v>1750</v>
      </c>
      <c r="I194" s="28"/>
      <c r="J194" s="28"/>
      <c r="K194" s="28"/>
      <c r="L194" s="28"/>
      <c r="M194" s="29"/>
      <c r="N194" s="28"/>
      <c r="O194" s="29"/>
      <c r="P194" s="30"/>
      <c r="Q194" s="28" t="s">
        <v>6144</v>
      </c>
      <c r="R194" s="28" t="s">
        <v>52</v>
      </c>
      <c r="S194" s="28" t="s">
        <v>4114</v>
      </c>
      <c r="T194" s="28">
        <v>1</v>
      </c>
      <c r="U194" s="28" t="s">
        <v>1722</v>
      </c>
      <c r="V194" s="28" t="s">
        <v>6145</v>
      </c>
      <c r="W194" s="28" t="s">
        <v>6146</v>
      </c>
      <c r="X194" s="138">
        <v>45702.684027777781</v>
      </c>
      <c r="Y194" s="28"/>
      <c r="Z194" s="28">
        <v>0.4</v>
      </c>
      <c r="AA194" s="28"/>
      <c r="AB194" s="28" t="s">
        <v>1723</v>
      </c>
      <c r="AC194" s="30" t="s">
        <v>4124</v>
      </c>
      <c r="AD194" s="28" t="s">
        <v>1724</v>
      </c>
      <c r="AE194" s="28"/>
      <c r="AF194" s="28"/>
      <c r="AG194" s="28"/>
      <c r="AH194" s="28"/>
      <c r="AI194" s="28"/>
      <c r="AJ194" s="28"/>
      <c r="AK194" s="28" t="s">
        <v>1724</v>
      </c>
      <c r="AL194" s="356" t="e">
        <f t="shared" ref="AL194:AL257" si="12">DATEVALUE(TEXT(I194, "yyyy/mm/dd"))</f>
        <v>#VALUE!</v>
      </c>
    </row>
    <row r="195" spans="1:38" ht="21.6" customHeight="1">
      <c r="A195" s="31">
        <v>70</v>
      </c>
      <c r="B195" s="31" t="s">
        <v>5039</v>
      </c>
      <c r="C195" s="31">
        <v>2025021829</v>
      </c>
      <c r="D195" s="31" t="s">
        <v>6147</v>
      </c>
      <c r="E195" s="31" t="s">
        <v>5041</v>
      </c>
      <c r="F195" s="31">
        <v>4167</v>
      </c>
      <c r="G195" s="31" t="s">
        <v>319</v>
      </c>
      <c r="H195" s="31" t="s">
        <v>1725</v>
      </c>
      <c r="I195" s="31" t="s">
        <v>6148</v>
      </c>
      <c r="J195" s="31" t="s">
        <v>5582</v>
      </c>
      <c r="K195" s="31" t="s">
        <v>5045</v>
      </c>
      <c r="L195" s="31" t="s">
        <v>5074</v>
      </c>
      <c r="M195" s="32" t="s">
        <v>1726</v>
      </c>
      <c r="N195" s="31">
        <v>2307</v>
      </c>
      <c r="O195" s="32" t="s">
        <v>5390</v>
      </c>
      <c r="P195" s="33" t="s">
        <v>6149</v>
      </c>
      <c r="Q195" s="31" t="s">
        <v>6000</v>
      </c>
      <c r="R195" s="31" t="s">
        <v>52</v>
      </c>
      <c r="S195" s="31" t="s">
        <v>1157</v>
      </c>
      <c r="T195" s="31">
        <v>1</v>
      </c>
      <c r="U195" s="31" t="s">
        <v>1722</v>
      </c>
      <c r="V195" s="31" t="s">
        <v>6150</v>
      </c>
      <c r="W195" s="31" t="s">
        <v>6151</v>
      </c>
      <c r="X195" s="218">
        <v>45705.638888888891</v>
      </c>
      <c r="Y195" s="31" t="s">
        <v>6152</v>
      </c>
      <c r="Z195" s="31">
        <v>1.2</v>
      </c>
      <c r="AA195" s="31"/>
      <c r="AB195" s="31" t="s">
        <v>1723</v>
      </c>
      <c r="AC195" s="33" t="s">
        <v>6153</v>
      </c>
      <c r="AD195" s="31"/>
      <c r="AE195" s="31"/>
      <c r="AF195" s="31"/>
      <c r="AG195" s="31"/>
      <c r="AH195" s="31"/>
      <c r="AI195" s="31"/>
      <c r="AJ195" s="31"/>
      <c r="AK195" s="31" t="s">
        <v>1724</v>
      </c>
      <c r="AL195" s="356">
        <f t="shared" si="12"/>
        <v>45703</v>
      </c>
    </row>
    <row r="196" spans="1:38" ht="21.6" customHeight="1">
      <c r="A196" s="28">
        <v>71</v>
      </c>
      <c r="B196" s="28" t="s">
        <v>5039</v>
      </c>
      <c r="C196" s="28">
        <v>2025021843</v>
      </c>
      <c r="D196" s="28" t="s">
        <v>6154</v>
      </c>
      <c r="E196" s="28" t="s">
        <v>5041</v>
      </c>
      <c r="F196" s="28">
        <v>2890</v>
      </c>
      <c r="G196" s="28" t="s">
        <v>4426</v>
      </c>
      <c r="H196" s="28" t="s">
        <v>1728</v>
      </c>
      <c r="I196" s="28" t="s">
        <v>6155</v>
      </c>
      <c r="J196" s="28" t="s">
        <v>5044</v>
      </c>
      <c r="K196" s="28" t="s">
        <v>5073</v>
      </c>
      <c r="L196" s="28" t="s">
        <v>6037</v>
      </c>
      <c r="M196" s="29" t="s">
        <v>6038</v>
      </c>
      <c r="N196" s="28">
        <v>6003</v>
      </c>
      <c r="O196" s="29" t="s">
        <v>5758</v>
      </c>
      <c r="P196" s="30" t="s">
        <v>6156</v>
      </c>
      <c r="Q196" s="28" t="s">
        <v>6157</v>
      </c>
      <c r="R196" s="28" t="s">
        <v>52</v>
      </c>
      <c r="S196" s="28" t="s">
        <v>4114</v>
      </c>
      <c r="T196" s="28">
        <v>1</v>
      </c>
      <c r="U196" s="28" t="s">
        <v>1722</v>
      </c>
      <c r="V196" s="28" t="s">
        <v>6158</v>
      </c>
      <c r="W196" s="28" t="s">
        <v>6159</v>
      </c>
      <c r="X196" s="138">
        <v>45705.506944444445</v>
      </c>
      <c r="Y196" s="28" t="s">
        <v>6160</v>
      </c>
      <c r="Z196" s="28">
        <v>0.2</v>
      </c>
      <c r="AA196" s="28"/>
      <c r="AB196" s="28" t="s">
        <v>1723</v>
      </c>
      <c r="AC196" s="30" t="s">
        <v>6161</v>
      </c>
      <c r="AD196" s="28"/>
      <c r="AE196" s="28"/>
      <c r="AF196" s="28"/>
      <c r="AG196" s="28"/>
      <c r="AH196" s="28"/>
      <c r="AI196" s="28"/>
      <c r="AJ196" s="28"/>
      <c r="AK196" s="28" t="s">
        <v>1724</v>
      </c>
      <c r="AL196" s="356">
        <f t="shared" si="12"/>
        <v>45705</v>
      </c>
    </row>
    <row r="197" spans="1:38" ht="21.6" customHeight="1">
      <c r="A197" s="31">
        <v>72</v>
      </c>
      <c r="B197" s="31" t="s">
        <v>1727</v>
      </c>
      <c r="C197" s="31">
        <v>2025021878</v>
      </c>
      <c r="D197" s="31"/>
      <c r="E197" s="31"/>
      <c r="F197" s="31">
        <v>4715</v>
      </c>
      <c r="G197" s="31" t="s">
        <v>491</v>
      </c>
      <c r="H197" s="31" t="s">
        <v>1749</v>
      </c>
      <c r="I197" s="31"/>
      <c r="J197" s="31"/>
      <c r="K197" s="31"/>
      <c r="L197" s="31"/>
      <c r="M197" s="32"/>
      <c r="N197" s="31"/>
      <c r="O197" s="32"/>
      <c r="P197" s="33"/>
      <c r="Q197" s="31" t="s">
        <v>6162</v>
      </c>
      <c r="R197" s="31" t="s">
        <v>52</v>
      </c>
      <c r="S197" s="31" t="s">
        <v>16</v>
      </c>
      <c r="T197" s="31">
        <v>1</v>
      </c>
      <c r="U197" s="31" t="s">
        <v>1722</v>
      </c>
      <c r="V197" s="31" t="s">
        <v>6163</v>
      </c>
      <c r="W197" s="31" t="s">
        <v>6164</v>
      </c>
      <c r="X197" s="218">
        <v>45705.4375</v>
      </c>
      <c r="Y197" s="31"/>
      <c r="Z197" s="31">
        <v>0.3</v>
      </c>
      <c r="AA197" s="31"/>
      <c r="AB197" s="31" t="s">
        <v>1723</v>
      </c>
      <c r="AC197" s="33" t="s">
        <v>4124</v>
      </c>
      <c r="AD197" s="31" t="s">
        <v>1724</v>
      </c>
      <c r="AE197" s="31"/>
      <c r="AF197" s="31"/>
      <c r="AG197" s="31"/>
      <c r="AH197" s="31"/>
      <c r="AI197" s="31"/>
      <c r="AJ197" s="31"/>
      <c r="AK197" s="31" t="s">
        <v>1724</v>
      </c>
      <c r="AL197" s="356" t="e">
        <f t="shared" si="12"/>
        <v>#VALUE!</v>
      </c>
    </row>
    <row r="198" spans="1:38" ht="21.6" customHeight="1">
      <c r="A198" s="28">
        <v>73</v>
      </c>
      <c r="B198" s="28" t="s">
        <v>1727</v>
      </c>
      <c r="C198" s="28">
        <v>2025021880</v>
      </c>
      <c r="D198" s="28"/>
      <c r="E198" s="28"/>
      <c r="F198" s="28">
        <v>4282</v>
      </c>
      <c r="G198" s="28" t="s">
        <v>350</v>
      </c>
      <c r="H198" s="28" t="s">
        <v>1749</v>
      </c>
      <c r="I198" s="28"/>
      <c r="J198" s="28"/>
      <c r="K198" s="28"/>
      <c r="L198" s="28"/>
      <c r="M198" s="29"/>
      <c r="N198" s="28"/>
      <c r="O198" s="29"/>
      <c r="P198" s="30"/>
      <c r="Q198" s="28" t="s">
        <v>5133</v>
      </c>
      <c r="R198" s="28" t="s">
        <v>52</v>
      </c>
      <c r="S198" s="28" t="s">
        <v>16</v>
      </c>
      <c r="T198" s="28">
        <v>1</v>
      </c>
      <c r="U198" s="28" t="s">
        <v>1722</v>
      </c>
      <c r="V198" s="28" t="s">
        <v>6165</v>
      </c>
      <c r="W198" s="28" t="s">
        <v>6166</v>
      </c>
      <c r="X198" s="138">
        <v>45705.458333333336</v>
      </c>
      <c r="Y198" s="28"/>
      <c r="Z198" s="28">
        <v>0.3</v>
      </c>
      <c r="AA198" s="28"/>
      <c r="AB198" s="28" t="s">
        <v>1723</v>
      </c>
      <c r="AC198" s="30" t="s">
        <v>4124</v>
      </c>
      <c r="AD198" s="28" t="s">
        <v>1724</v>
      </c>
      <c r="AE198" s="28"/>
      <c r="AF198" s="28"/>
      <c r="AG198" s="28"/>
      <c r="AH198" s="28"/>
      <c r="AI198" s="28"/>
      <c r="AJ198" s="28"/>
      <c r="AK198" s="28" t="s">
        <v>1724</v>
      </c>
      <c r="AL198" s="356" t="e">
        <f t="shared" si="12"/>
        <v>#VALUE!</v>
      </c>
    </row>
    <row r="199" spans="1:38" ht="21.6" customHeight="1">
      <c r="A199" s="31">
        <v>74</v>
      </c>
      <c r="B199" s="31" t="s">
        <v>1727</v>
      </c>
      <c r="C199" s="31">
        <v>2025021885</v>
      </c>
      <c r="D199" s="31"/>
      <c r="E199" s="31"/>
      <c r="F199" s="31">
        <v>4834</v>
      </c>
      <c r="G199" s="31" t="s">
        <v>536</v>
      </c>
      <c r="H199" s="31" t="s">
        <v>1749</v>
      </c>
      <c r="I199" s="31"/>
      <c r="J199" s="31"/>
      <c r="K199" s="31"/>
      <c r="L199" s="31"/>
      <c r="M199" s="32"/>
      <c r="N199" s="31"/>
      <c r="O199" s="32"/>
      <c r="P199" s="33"/>
      <c r="Q199" s="31" t="s">
        <v>6167</v>
      </c>
      <c r="R199" s="31" t="s">
        <v>52</v>
      </c>
      <c r="S199" s="31" t="s">
        <v>16</v>
      </c>
      <c r="T199" s="31">
        <v>1</v>
      </c>
      <c r="U199" s="31" t="s">
        <v>1722</v>
      </c>
      <c r="V199" s="31" t="s">
        <v>6168</v>
      </c>
      <c r="W199" s="31" t="s">
        <v>6169</v>
      </c>
      <c r="X199" s="218">
        <v>45705.472222222219</v>
      </c>
      <c r="Y199" s="31"/>
      <c r="Z199" s="31">
        <v>0.3</v>
      </c>
      <c r="AA199" s="31"/>
      <c r="AB199" s="31" t="s">
        <v>1723</v>
      </c>
      <c r="AC199" s="33" t="s">
        <v>4124</v>
      </c>
      <c r="AD199" s="31" t="s">
        <v>1724</v>
      </c>
      <c r="AE199" s="31"/>
      <c r="AF199" s="31"/>
      <c r="AG199" s="31"/>
      <c r="AH199" s="31"/>
      <c r="AI199" s="31"/>
      <c r="AJ199" s="31"/>
      <c r="AK199" s="31" t="s">
        <v>1724</v>
      </c>
      <c r="AL199" s="356" t="e">
        <f t="shared" si="12"/>
        <v>#VALUE!</v>
      </c>
    </row>
    <row r="200" spans="1:38" ht="21.6" customHeight="1">
      <c r="A200" s="28">
        <v>75</v>
      </c>
      <c r="B200" s="28" t="s">
        <v>1727</v>
      </c>
      <c r="C200" s="28">
        <v>2025021911</v>
      </c>
      <c r="D200" s="28"/>
      <c r="E200" s="28"/>
      <c r="F200" s="28">
        <v>2890</v>
      </c>
      <c r="G200" s="28" t="s">
        <v>4426</v>
      </c>
      <c r="H200" s="28" t="s">
        <v>1728</v>
      </c>
      <c r="I200" s="28"/>
      <c r="J200" s="28"/>
      <c r="K200" s="28"/>
      <c r="L200" s="28"/>
      <c r="M200" s="29"/>
      <c r="N200" s="28"/>
      <c r="O200" s="29"/>
      <c r="P200" s="30"/>
      <c r="Q200" s="28" t="s">
        <v>6157</v>
      </c>
      <c r="R200" s="28" t="s">
        <v>52</v>
      </c>
      <c r="S200" s="28" t="s">
        <v>4114</v>
      </c>
      <c r="T200" s="28">
        <v>1</v>
      </c>
      <c r="U200" s="28" t="s">
        <v>1722</v>
      </c>
      <c r="V200" s="28" t="s">
        <v>6170</v>
      </c>
      <c r="W200" s="28" t="s">
        <v>6171</v>
      </c>
      <c r="X200" s="138">
        <v>45705.520833333336</v>
      </c>
      <c r="Y200" s="28"/>
      <c r="Z200" s="28">
        <v>0.3</v>
      </c>
      <c r="AA200" s="28"/>
      <c r="AB200" s="28" t="s">
        <v>1723</v>
      </c>
      <c r="AC200" s="30" t="s">
        <v>4124</v>
      </c>
      <c r="AD200" s="28" t="s">
        <v>1724</v>
      </c>
      <c r="AE200" s="28"/>
      <c r="AF200" s="28"/>
      <c r="AG200" s="28"/>
      <c r="AH200" s="28"/>
      <c r="AI200" s="28"/>
      <c r="AJ200" s="28"/>
      <c r="AK200" s="28" t="s">
        <v>1724</v>
      </c>
      <c r="AL200" s="356" t="e">
        <f t="shared" si="12"/>
        <v>#VALUE!</v>
      </c>
    </row>
    <row r="201" spans="1:38" ht="21.6" customHeight="1">
      <c r="A201" s="31">
        <v>76</v>
      </c>
      <c r="B201" s="31" t="s">
        <v>1727</v>
      </c>
      <c r="C201" s="31">
        <v>2025021921</v>
      </c>
      <c r="D201" s="31"/>
      <c r="E201" s="31"/>
      <c r="F201" s="31">
        <v>4326</v>
      </c>
      <c r="G201" s="31" t="s">
        <v>365</v>
      </c>
      <c r="H201" s="31" t="s">
        <v>1749</v>
      </c>
      <c r="I201" s="31"/>
      <c r="J201" s="31"/>
      <c r="K201" s="31"/>
      <c r="L201" s="31"/>
      <c r="M201" s="32"/>
      <c r="N201" s="31"/>
      <c r="O201" s="32"/>
      <c r="P201" s="33"/>
      <c r="Q201" s="31" t="s">
        <v>5120</v>
      </c>
      <c r="R201" s="31" t="s">
        <v>52</v>
      </c>
      <c r="S201" s="31" t="s">
        <v>16</v>
      </c>
      <c r="T201" s="31">
        <v>1</v>
      </c>
      <c r="U201" s="31" t="s">
        <v>1722</v>
      </c>
      <c r="V201" s="31" t="s">
        <v>6172</v>
      </c>
      <c r="W201" s="31" t="s">
        <v>6173</v>
      </c>
      <c r="X201" s="218">
        <v>45705.548611111109</v>
      </c>
      <c r="Y201" s="31"/>
      <c r="Z201" s="31">
        <v>0.3</v>
      </c>
      <c r="AA201" s="31"/>
      <c r="AB201" s="31" t="s">
        <v>1723</v>
      </c>
      <c r="AC201" s="33" t="s">
        <v>4124</v>
      </c>
      <c r="AD201" s="31" t="s">
        <v>1724</v>
      </c>
      <c r="AE201" s="31"/>
      <c r="AF201" s="31"/>
      <c r="AG201" s="31"/>
      <c r="AH201" s="31"/>
      <c r="AI201" s="31"/>
      <c r="AJ201" s="31"/>
      <c r="AK201" s="31" t="s">
        <v>1724</v>
      </c>
      <c r="AL201" s="356" t="e">
        <f t="shared" si="12"/>
        <v>#VALUE!</v>
      </c>
    </row>
    <row r="202" spans="1:38" ht="21.6" customHeight="1">
      <c r="A202" s="28">
        <v>77</v>
      </c>
      <c r="B202" s="28" t="s">
        <v>5039</v>
      </c>
      <c r="C202" s="28">
        <v>2025022007</v>
      </c>
      <c r="D202" s="28" t="s">
        <v>6174</v>
      </c>
      <c r="E202" s="28" t="s">
        <v>5041</v>
      </c>
      <c r="F202" s="28">
        <v>4167</v>
      </c>
      <c r="G202" s="28" t="s">
        <v>319</v>
      </c>
      <c r="H202" s="28" t="s">
        <v>1725</v>
      </c>
      <c r="I202" s="28" t="s">
        <v>6175</v>
      </c>
      <c r="J202" s="28" t="s">
        <v>5259</v>
      </c>
      <c r="K202" s="28" t="s">
        <v>5073</v>
      </c>
      <c r="L202" s="28" t="s">
        <v>5278</v>
      </c>
      <c r="M202" s="29" t="s">
        <v>5279</v>
      </c>
      <c r="N202" s="28" t="s">
        <v>663</v>
      </c>
      <c r="O202" s="29" t="s">
        <v>5280</v>
      </c>
      <c r="P202" s="30" t="s">
        <v>6176</v>
      </c>
      <c r="Q202" s="28" t="s">
        <v>6000</v>
      </c>
      <c r="R202" s="28" t="s">
        <v>52</v>
      </c>
      <c r="S202" s="28" t="s">
        <v>1157</v>
      </c>
      <c r="T202" s="28">
        <v>1</v>
      </c>
      <c r="U202" s="28" t="s">
        <v>1722</v>
      </c>
      <c r="V202" s="28" t="s">
        <v>6177</v>
      </c>
      <c r="W202" s="28" t="s">
        <v>6178</v>
      </c>
      <c r="X202" s="138">
        <v>45706.510416666664</v>
      </c>
      <c r="Y202" s="28" t="s">
        <v>6179</v>
      </c>
      <c r="Z202" s="28">
        <v>0.4</v>
      </c>
      <c r="AA202" s="28"/>
      <c r="AB202" s="28" t="s">
        <v>1723</v>
      </c>
      <c r="AC202" s="30" t="s">
        <v>6180</v>
      </c>
      <c r="AD202" s="28"/>
      <c r="AE202" s="28"/>
      <c r="AF202" s="28"/>
      <c r="AG202" s="28"/>
      <c r="AH202" s="28"/>
      <c r="AI202" s="28"/>
      <c r="AJ202" s="28"/>
      <c r="AK202" s="28" t="s">
        <v>1724</v>
      </c>
      <c r="AL202" s="356">
        <f t="shared" si="12"/>
        <v>45706</v>
      </c>
    </row>
    <row r="203" spans="1:38" ht="21.6" customHeight="1">
      <c r="A203" s="31">
        <v>78</v>
      </c>
      <c r="B203" s="31" t="s">
        <v>5039</v>
      </c>
      <c r="C203" s="31">
        <v>2025022008</v>
      </c>
      <c r="D203" s="31" t="s">
        <v>6181</v>
      </c>
      <c r="E203" s="31" t="s">
        <v>5041</v>
      </c>
      <c r="F203" s="31">
        <v>4352</v>
      </c>
      <c r="G203" s="31" t="s">
        <v>370</v>
      </c>
      <c r="H203" s="31" t="s">
        <v>1750</v>
      </c>
      <c r="I203" s="31" t="s">
        <v>6182</v>
      </c>
      <c r="J203" s="31" t="s">
        <v>5259</v>
      </c>
      <c r="K203" s="31" t="s">
        <v>5458</v>
      </c>
      <c r="L203" s="31" t="s">
        <v>5234</v>
      </c>
      <c r="M203" s="32" t="s">
        <v>5235</v>
      </c>
      <c r="N203" s="31" t="s">
        <v>5547</v>
      </c>
      <c r="O203" s="32" t="s">
        <v>5548</v>
      </c>
      <c r="P203" s="33" t="s">
        <v>6183</v>
      </c>
      <c r="Q203" s="31" t="s">
        <v>6184</v>
      </c>
      <c r="R203" s="31" t="s">
        <v>52</v>
      </c>
      <c r="S203" s="31" t="s">
        <v>4114</v>
      </c>
      <c r="T203" s="31">
        <v>1</v>
      </c>
      <c r="U203" s="31" t="s">
        <v>1722</v>
      </c>
      <c r="V203" s="31" t="s">
        <v>6185</v>
      </c>
      <c r="W203" s="31" t="s">
        <v>6186</v>
      </c>
      <c r="X203" s="218">
        <v>45706.445138888892</v>
      </c>
      <c r="Y203" s="31" t="s">
        <v>6187</v>
      </c>
      <c r="Z203" s="31">
        <v>0.2</v>
      </c>
      <c r="AA203" s="31"/>
      <c r="AB203" s="31" t="s">
        <v>1723</v>
      </c>
      <c r="AC203" s="33" t="s">
        <v>6188</v>
      </c>
      <c r="AD203" s="31"/>
      <c r="AE203" s="31"/>
      <c r="AF203" s="31"/>
      <c r="AG203" s="31"/>
      <c r="AH203" s="31"/>
      <c r="AI203" s="31"/>
      <c r="AJ203" s="31"/>
      <c r="AK203" s="31" t="s">
        <v>1724</v>
      </c>
      <c r="AL203" s="356">
        <f t="shared" si="12"/>
        <v>45706</v>
      </c>
    </row>
    <row r="204" spans="1:38" ht="21.6" customHeight="1">
      <c r="A204" s="28">
        <v>79</v>
      </c>
      <c r="B204" s="28" t="s">
        <v>5039</v>
      </c>
      <c r="C204" s="28">
        <v>2025022046</v>
      </c>
      <c r="D204" s="28" t="s">
        <v>6189</v>
      </c>
      <c r="E204" s="28" t="s">
        <v>5041</v>
      </c>
      <c r="F204" s="28">
        <v>4923</v>
      </c>
      <c r="G204" s="28" t="s">
        <v>559</v>
      </c>
      <c r="H204" s="28" t="s">
        <v>1728</v>
      </c>
      <c r="I204" s="28" t="s">
        <v>6190</v>
      </c>
      <c r="J204" s="28" t="s">
        <v>5259</v>
      </c>
      <c r="K204" s="28" t="s">
        <v>5073</v>
      </c>
      <c r="L204" s="28" t="s">
        <v>5074</v>
      </c>
      <c r="M204" s="29" t="s">
        <v>1726</v>
      </c>
      <c r="N204" s="28">
        <v>2307</v>
      </c>
      <c r="O204" s="29" t="s">
        <v>5390</v>
      </c>
      <c r="P204" s="30" t="s">
        <v>6191</v>
      </c>
      <c r="Q204" s="28" t="s">
        <v>6192</v>
      </c>
      <c r="R204" s="28" t="s">
        <v>52</v>
      </c>
      <c r="S204" s="28" t="s">
        <v>4114</v>
      </c>
      <c r="T204" s="28">
        <v>1</v>
      </c>
      <c r="U204" s="28" t="s">
        <v>1722</v>
      </c>
      <c r="V204" s="28" t="s">
        <v>6193</v>
      </c>
      <c r="W204" s="28" t="s">
        <v>6194</v>
      </c>
      <c r="X204" s="138">
        <v>45706.715277777781</v>
      </c>
      <c r="Y204" s="28" t="s">
        <v>6195</v>
      </c>
      <c r="Z204" s="28">
        <v>0.5</v>
      </c>
      <c r="AA204" s="28"/>
      <c r="AB204" s="28" t="s">
        <v>1723</v>
      </c>
      <c r="AC204" s="30" t="s">
        <v>6196</v>
      </c>
      <c r="AD204" s="28"/>
      <c r="AE204" s="28"/>
      <c r="AF204" s="28"/>
      <c r="AG204" s="28"/>
      <c r="AH204" s="28"/>
      <c r="AI204" s="28"/>
      <c r="AJ204" s="28"/>
      <c r="AK204" s="28" t="s">
        <v>1724</v>
      </c>
      <c r="AL204" s="356">
        <f t="shared" si="12"/>
        <v>45706</v>
      </c>
    </row>
    <row r="205" spans="1:38" ht="21.6" customHeight="1">
      <c r="A205" s="31">
        <v>80</v>
      </c>
      <c r="B205" s="31" t="s">
        <v>1727</v>
      </c>
      <c r="C205" s="31">
        <v>2025022167</v>
      </c>
      <c r="D205" s="31"/>
      <c r="E205" s="31"/>
      <c r="F205" s="31">
        <v>4923</v>
      </c>
      <c r="G205" s="31" t="s">
        <v>559</v>
      </c>
      <c r="H205" s="31" t="s">
        <v>1728</v>
      </c>
      <c r="I205" s="31"/>
      <c r="J205" s="31"/>
      <c r="K205" s="31"/>
      <c r="L205" s="31"/>
      <c r="M205" s="32"/>
      <c r="N205" s="31"/>
      <c r="O205" s="32"/>
      <c r="P205" s="33"/>
      <c r="Q205" s="31" t="s">
        <v>6192</v>
      </c>
      <c r="R205" s="31" t="s">
        <v>52</v>
      </c>
      <c r="S205" s="31" t="s">
        <v>4114</v>
      </c>
      <c r="T205" s="31">
        <v>1</v>
      </c>
      <c r="U205" s="31" t="s">
        <v>1722</v>
      </c>
      <c r="V205" s="31" t="s">
        <v>6197</v>
      </c>
      <c r="W205" s="31" t="s">
        <v>6198</v>
      </c>
      <c r="X205" s="218">
        <v>45706.719444444447</v>
      </c>
      <c r="Y205" s="31"/>
      <c r="Z205" s="31">
        <v>0.3</v>
      </c>
      <c r="AA205" s="31"/>
      <c r="AB205" s="31" t="s">
        <v>1723</v>
      </c>
      <c r="AC205" s="33" t="s">
        <v>4124</v>
      </c>
      <c r="AD205" s="31" t="s">
        <v>1724</v>
      </c>
      <c r="AE205" s="31"/>
      <c r="AF205" s="31"/>
      <c r="AG205" s="31"/>
      <c r="AH205" s="31"/>
      <c r="AI205" s="31"/>
      <c r="AJ205" s="31"/>
      <c r="AK205" s="31" t="s">
        <v>1724</v>
      </c>
      <c r="AL205" s="356" t="e">
        <f t="shared" si="12"/>
        <v>#VALUE!</v>
      </c>
    </row>
    <row r="206" spans="1:38" ht="21.6" customHeight="1">
      <c r="A206" s="28">
        <v>81</v>
      </c>
      <c r="B206" s="28" t="s">
        <v>5039</v>
      </c>
      <c r="C206" s="28">
        <v>2025022275</v>
      </c>
      <c r="D206" s="28" t="s">
        <v>6199</v>
      </c>
      <c r="E206" s="28" t="s">
        <v>5041</v>
      </c>
      <c r="F206" s="28">
        <v>2349</v>
      </c>
      <c r="G206" s="28" t="s">
        <v>4087</v>
      </c>
      <c r="H206" s="28" t="s">
        <v>1750</v>
      </c>
      <c r="I206" s="28" t="s">
        <v>6200</v>
      </c>
      <c r="J206" s="28" t="s">
        <v>5072</v>
      </c>
      <c r="K206" s="28" t="s">
        <v>5045</v>
      </c>
      <c r="L206" s="28" t="s">
        <v>6037</v>
      </c>
      <c r="M206" s="29" t="s">
        <v>6038</v>
      </c>
      <c r="N206" s="28">
        <v>6004</v>
      </c>
      <c r="O206" s="29" t="s">
        <v>5548</v>
      </c>
      <c r="P206" s="30" t="s">
        <v>6201</v>
      </c>
      <c r="Q206" s="28" t="s">
        <v>6202</v>
      </c>
      <c r="R206" s="28" t="s">
        <v>52</v>
      </c>
      <c r="S206" s="28" t="s">
        <v>4114</v>
      </c>
      <c r="T206" s="28">
        <v>1</v>
      </c>
      <c r="U206" s="28" t="s">
        <v>1722</v>
      </c>
      <c r="V206" s="28" t="s">
        <v>6203</v>
      </c>
      <c r="W206" s="28" t="s">
        <v>6204</v>
      </c>
      <c r="X206" s="138">
        <v>45708.456250000003</v>
      </c>
      <c r="Y206" s="28" t="s">
        <v>6205</v>
      </c>
      <c r="Z206" s="28">
        <v>0.5</v>
      </c>
      <c r="AA206" s="28"/>
      <c r="AB206" s="28" t="s">
        <v>1723</v>
      </c>
      <c r="AC206" s="30" t="s">
        <v>6206</v>
      </c>
      <c r="AD206" s="28"/>
      <c r="AE206" s="28"/>
      <c r="AF206" s="28"/>
      <c r="AG206" s="28"/>
      <c r="AH206" s="28"/>
      <c r="AI206" s="28"/>
      <c r="AJ206" s="28"/>
      <c r="AK206" s="28" t="s">
        <v>1724</v>
      </c>
      <c r="AL206" s="356">
        <f t="shared" si="12"/>
        <v>45707</v>
      </c>
    </row>
    <row r="207" spans="1:38" ht="21.6" customHeight="1">
      <c r="A207" s="31">
        <v>82</v>
      </c>
      <c r="B207" s="31" t="s">
        <v>5039</v>
      </c>
      <c r="C207" s="31">
        <v>2025022338</v>
      </c>
      <c r="D207" s="31" t="s">
        <v>6207</v>
      </c>
      <c r="E207" s="31" t="s">
        <v>5510</v>
      </c>
      <c r="F207" s="31">
        <v>4083</v>
      </c>
      <c r="G207" s="31" t="s">
        <v>1517</v>
      </c>
      <c r="H207" s="31" t="s">
        <v>1750</v>
      </c>
      <c r="I207" s="31" t="s">
        <v>6208</v>
      </c>
      <c r="J207" s="31" t="s">
        <v>5072</v>
      </c>
      <c r="K207" s="31" t="s">
        <v>5045</v>
      </c>
      <c r="L207" s="31" t="s">
        <v>5756</v>
      </c>
      <c r="M207" s="32" t="s">
        <v>5757</v>
      </c>
      <c r="N207" s="31">
        <v>5903</v>
      </c>
      <c r="O207" s="32" t="s">
        <v>5758</v>
      </c>
      <c r="P207" s="33" t="s">
        <v>6209</v>
      </c>
      <c r="Q207" s="31" t="s">
        <v>5947</v>
      </c>
      <c r="R207" s="31" t="s">
        <v>52</v>
      </c>
      <c r="S207" s="31" t="s">
        <v>4114</v>
      </c>
      <c r="T207" s="31">
        <v>1</v>
      </c>
      <c r="U207" s="31" t="s">
        <v>1722</v>
      </c>
      <c r="V207" s="31" t="s">
        <v>6210</v>
      </c>
      <c r="W207" s="31" t="s">
        <v>6211</v>
      </c>
      <c r="X207" s="218">
        <v>45707.770833333336</v>
      </c>
      <c r="Y207" s="31" t="s">
        <v>6212</v>
      </c>
      <c r="Z207" s="31">
        <v>0.6</v>
      </c>
      <c r="AA207" s="31"/>
      <c r="AB207" s="31" t="s">
        <v>1723</v>
      </c>
      <c r="AC207" s="33" t="s">
        <v>6213</v>
      </c>
      <c r="AD207" s="31"/>
      <c r="AE207" s="31"/>
      <c r="AF207" s="31"/>
      <c r="AG207" s="31"/>
      <c r="AH207" s="31"/>
      <c r="AI207" s="31"/>
      <c r="AJ207" s="31"/>
      <c r="AK207" s="31" t="s">
        <v>1724</v>
      </c>
      <c r="AL207" s="356">
        <f t="shared" si="12"/>
        <v>45707</v>
      </c>
    </row>
    <row r="208" spans="1:38" ht="21.6" customHeight="1">
      <c r="A208" s="28">
        <v>83</v>
      </c>
      <c r="B208" s="28" t="s">
        <v>1727</v>
      </c>
      <c r="C208" s="28">
        <v>2025022501</v>
      </c>
      <c r="D208" s="28"/>
      <c r="E208" s="28"/>
      <c r="F208" s="28">
        <v>2349</v>
      </c>
      <c r="G208" s="28" t="s">
        <v>4087</v>
      </c>
      <c r="H208" s="28" t="s">
        <v>1750</v>
      </c>
      <c r="I208" s="28"/>
      <c r="J208" s="28"/>
      <c r="K208" s="28"/>
      <c r="L208" s="28"/>
      <c r="M208" s="29"/>
      <c r="N208" s="28"/>
      <c r="O208" s="29"/>
      <c r="P208" s="30"/>
      <c r="Q208" s="28" t="s">
        <v>6202</v>
      </c>
      <c r="R208" s="28" t="s">
        <v>52</v>
      </c>
      <c r="S208" s="28" t="s">
        <v>4114</v>
      </c>
      <c r="T208" s="28">
        <v>1</v>
      </c>
      <c r="U208" s="28" t="s">
        <v>1722</v>
      </c>
      <c r="V208" s="28" t="s">
        <v>6214</v>
      </c>
      <c r="W208" s="28" t="s">
        <v>6215</v>
      </c>
      <c r="X208" s="138">
        <v>45708.47152777778</v>
      </c>
      <c r="Y208" s="28"/>
      <c r="Z208" s="28">
        <v>0.3</v>
      </c>
      <c r="AA208" s="28"/>
      <c r="AB208" s="28" t="s">
        <v>1723</v>
      </c>
      <c r="AC208" s="30" t="s">
        <v>4124</v>
      </c>
      <c r="AD208" s="28" t="s">
        <v>1724</v>
      </c>
      <c r="AE208" s="28"/>
      <c r="AF208" s="28"/>
      <c r="AG208" s="28"/>
      <c r="AH208" s="28"/>
      <c r="AI208" s="28"/>
      <c r="AJ208" s="28"/>
      <c r="AK208" s="28" t="s">
        <v>1724</v>
      </c>
      <c r="AL208" s="356" t="e">
        <f t="shared" si="12"/>
        <v>#VALUE!</v>
      </c>
    </row>
    <row r="209" spans="1:38" ht="21.6" customHeight="1">
      <c r="A209" s="31">
        <v>84</v>
      </c>
      <c r="B209" s="31" t="s">
        <v>1727</v>
      </c>
      <c r="C209" s="31">
        <v>2025022522</v>
      </c>
      <c r="D209" s="31"/>
      <c r="E209" s="31"/>
      <c r="F209" s="31" t="s">
        <v>21</v>
      </c>
      <c r="G209" s="31" t="s">
        <v>634</v>
      </c>
      <c r="H209" s="31" t="s">
        <v>1750</v>
      </c>
      <c r="I209" s="31"/>
      <c r="J209" s="31"/>
      <c r="K209" s="31"/>
      <c r="L209" s="31"/>
      <c r="M209" s="32"/>
      <c r="N209" s="31"/>
      <c r="O209" s="32"/>
      <c r="P209" s="33"/>
      <c r="Q209" s="31" t="s">
        <v>6216</v>
      </c>
      <c r="R209" s="31" t="s">
        <v>52</v>
      </c>
      <c r="S209" s="31" t="s">
        <v>4114</v>
      </c>
      <c r="T209" s="31">
        <v>1</v>
      </c>
      <c r="U209" s="31" t="s">
        <v>1722</v>
      </c>
      <c r="V209" s="31" t="s">
        <v>6217</v>
      </c>
      <c r="W209" s="31" t="s">
        <v>6218</v>
      </c>
      <c r="X209" s="218">
        <v>45708.584722222222</v>
      </c>
      <c r="Y209" s="31"/>
      <c r="Z209" s="31">
        <v>0.3</v>
      </c>
      <c r="AA209" s="31"/>
      <c r="AB209" s="31" t="s">
        <v>1723</v>
      </c>
      <c r="AC209" s="33" t="s">
        <v>4124</v>
      </c>
      <c r="AD209" s="31" t="s">
        <v>1724</v>
      </c>
      <c r="AE209" s="31"/>
      <c r="AF209" s="31"/>
      <c r="AG209" s="31"/>
      <c r="AH209" s="31"/>
      <c r="AI209" s="31"/>
      <c r="AJ209" s="31"/>
      <c r="AK209" s="31" t="s">
        <v>1724</v>
      </c>
      <c r="AL209" s="356" t="e">
        <f t="shared" si="12"/>
        <v>#VALUE!</v>
      </c>
    </row>
    <row r="210" spans="1:38" ht="21.6" customHeight="1">
      <c r="A210" s="28">
        <v>85</v>
      </c>
      <c r="B210" s="28" t="s">
        <v>1727</v>
      </c>
      <c r="C210" s="28">
        <v>2025022554</v>
      </c>
      <c r="D210" s="28"/>
      <c r="E210" s="28"/>
      <c r="F210" s="28">
        <v>4196</v>
      </c>
      <c r="G210" s="28" t="s">
        <v>327</v>
      </c>
      <c r="H210" s="28" t="s">
        <v>1750</v>
      </c>
      <c r="I210" s="28"/>
      <c r="J210" s="28"/>
      <c r="K210" s="28"/>
      <c r="L210" s="28"/>
      <c r="M210" s="29"/>
      <c r="N210" s="28"/>
      <c r="O210" s="29"/>
      <c r="P210" s="30"/>
      <c r="Q210" s="28" t="s">
        <v>6219</v>
      </c>
      <c r="R210" s="28" t="s">
        <v>52</v>
      </c>
      <c r="S210" s="28" t="s">
        <v>4114</v>
      </c>
      <c r="T210" s="28">
        <v>1</v>
      </c>
      <c r="U210" s="28" t="s">
        <v>1722</v>
      </c>
      <c r="V210" s="28" t="s">
        <v>6220</v>
      </c>
      <c r="W210" s="28" t="s">
        <v>6221</v>
      </c>
      <c r="X210" s="138">
        <v>45708.611805555556</v>
      </c>
      <c r="Y210" s="28"/>
      <c r="Z210" s="28">
        <v>12.4</v>
      </c>
      <c r="AA210" s="28"/>
      <c r="AB210" s="28" t="s">
        <v>1723</v>
      </c>
      <c r="AC210" s="30" t="s">
        <v>4124</v>
      </c>
      <c r="AD210" s="28" t="s">
        <v>1724</v>
      </c>
      <c r="AE210" s="28"/>
      <c r="AF210" s="28"/>
      <c r="AG210" s="28"/>
      <c r="AH210" s="28"/>
      <c r="AI210" s="28"/>
      <c r="AJ210" s="28"/>
      <c r="AK210" s="28" t="s">
        <v>1724</v>
      </c>
      <c r="AL210" s="356" t="e">
        <f t="shared" si="12"/>
        <v>#VALUE!</v>
      </c>
    </row>
    <row r="211" spans="1:38" ht="21.6" customHeight="1">
      <c r="A211" s="31">
        <v>86</v>
      </c>
      <c r="B211" s="31" t="s">
        <v>1727</v>
      </c>
      <c r="C211" s="31">
        <v>2025022567</v>
      </c>
      <c r="D211" s="31"/>
      <c r="E211" s="31"/>
      <c r="F211" s="31">
        <v>4210</v>
      </c>
      <c r="G211" s="31" t="s">
        <v>330</v>
      </c>
      <c r="H211" s="31" t="s">
        <v>1750</v>
      </c>
      <c r="I211" s="31"/>
      <c r="J211" s="31"/>
      <c r="K211" s="31"/>
      <c r="L211" s="31"/>
      <c r="M211" s="32"/>
      <c r="N211" s="31"/>
      <c r="O211" s="32"/>
      <c r="P211" s="33"/>
      <c r="Q211" s="31" t="s">
        <v>6222</v>
      </c>
      <c r="R211" s="31" t="s">
        <v>52</v>
      </c>
      <c r="S211" s="31" t="s">
        <v>4114</v>
      </c>
      <c r="T211" s="31">
        <v>1</v>
      </c>
      <c r="U211" s="31" t="s">
        <v>1722</v>
      </c>
      <c r="V211" s="31" t="s">
        <v>6223</v>
      </c>
      <c r="W211" s="31" t="s">
        <v>6224</v>
      </c>
      <c r="X211" s="218">
        <v>45708.633333333331</v>
      </c>
      <c r="Y211" s="31"/>
      <c r="Z211" s="31">
        <v>0.4</v>
      </c>
      <c r="AA211" s="31"/>
      <c r="AB211" s="31" t="s">
        <v>1723</v>
      </c>
      <c r="AC211" s="33" t="s">
        <v>4124</v>
      </c>
      <c r="AD211" s="31" t="s">
        <v>1724</v>
      </c>
      <c r="AE211" s="31"/>
      <c r="AF211" s="31"/>
      <c r="AG211" s="31"/>
      <c r="AH211" s="31"/>
      <c r="AI211" s="31"/>
      <c r="AJ211" s="31"/>
      <c r="AK211" s="31" t="s">
        <v>1724</v>
      </c>
      <c r="AL211" s="356" t="e">
        <f t="shared" si="12"/>
        <v>#VALUE!</v>
      </c>
    </row>
    <row r="212" spans="1:38" ht="21.6" customHeight="1">
      <c r="A212" s="28">
        <v>87</v>
      </c>
      <c r="B212" s="28" t="s">
        <v>1727</v>
      </c>
      <c r="C212" s="28">
        <v>2025022589</v>
      </c>
      <c r="D212" s="28"/>
      <c r="E212" s="28"/>
      <c r="F212" s="28" t="s">
        <v>26</v>
      </c>
      <c r="G212" s="28" t="s">
        <v>641</v>
      </c>
      <c r="H212" s="28" t="s">
        <v>1750</v>
      </c>
      <c r="I212" s="28"/>
      <c r="J212" s="28"/>
      <c r="K212" s="28"/>
      <c r="L212" s="28"/>
      <c r="M212" s="29"/>
      <c r="N212" s="28"/>
      <c r="O212" s="29"/>
      <c r="P212" s="30"/>
      <c r="Q212" s="28" t="s">
        <v>6225</v>
      </c>
      <c r="R212" s="28" t="s">
        <v>52</v>
      </c>
      <c r="S212" s="28" t="s">
        <v>4114</v>
      </c>
      <c r="T212" s="28">
        <v>1</v>
      </c>
      <c r="U212" s="28" t="s">
        <v>1722</v>
      </c>
      <c r="V212" s="28" t="s">
        <v>6226</v>
      </c>
      <c r="W212" s="28" t="s">
        <v>6227</v>
      </c>
      <c r="X212" s="138">
        <v>45708.65902777778</v>
      </c>
      <c r="Y212" s="28"/>
      <c r="Z212" s="28">
        <v>0.3</v>
      </c>
      <c r="AA212" s="28"/>
      <c r="AB212" s="28" t="s">
        <v>1723</v>
      </c>
      <c r="AC212" s="30" t="s">
        <v>4124</v>
      </c>
      <c r="AD212" s="28" t="s">
        <v>1724</v>
      </c>
      <c r="AE212" s="28"/>
      <c r="AF212" s="28"/>
      <c r="AG212" s="28"/>
      <c r="AH212" s="28"/>
      <c r="AI212" s="28"/>
      <c r="AJ212" s="28"/>
      <c r="AK212" s="28" t="s">
        <v>1724</v>
      </c>
      <c r="AL212" s="356" t="e">
        <f t="shared" si="12"/>
        <v>#VALUE!</v>
      </c>
    </row>
    <row r="213" spans="1:38" ht="21.6" customHeight="1">
      <c r="A213" s="31">
        <v>88</v>
      </c>
      <c r="B213" s="31" t="s">
        <v>5039</v>
      </c>
      <c r="C213" s="31">
        <v>2025022676</v>
      </c>
      <c r="D213" s="31" t="s">
        <v>6228</v>
      </c>
      <c r="E213" s="31" t="s">
        <v>5510</v>
      </c>
      <c r="F213" s="31">
        <v>4906</v>
      </c>
      <c r="G213" s="31" t="s">
        <v>555</v>
      </c>
      <c r="H213" s="31" t="s">
        <v>3311</v>
      </c>
      <c r="I213" s="31" t="s">
        <v>6229</v>
      </c>
      <c r="J213" s="31" t="s">
        <v>5306</v>
      </c>
      <c r="K213" s="31" t="s">
        <v>5073</v>
      </c>
      <c r="L213" s="31" t="s">
        <v>5756</v>
      </c>
      <c r="M213" s="32" t="s">
        <v>5757</v>
      </c>
      <c r="N213" s="31">
        <v>5903</v>
      </c>
      <c r="O213" s="32" t="s">
        <v>5758</v>
      </c>
      <c r="P213" s="33" t="s">
        <v>6230</v>
      </c>
      <c r="Q213" s="31" t="s">
        <v>5778</v>
      </c>
      <c r="R213" s="31" t="s">
        <v>52</v>
      </c>
      <c r="S213" s="31" t="s">
        <v>4114</v>
      </c>
      <c r="T213" s="31">
        <v>1</v>
      </c>
      <c r="U213" s="31" t="s">
        <v>1722</v>
      </c>
      <c r="V213" s="31" t="s">
        <v>6231</v>
      </c>
      <c r="W213" s="31" t="s">
        <v>6232</v>
      </c>
      <c r="X213" s="218">
        <v>45709.488194444442</v>
      </c>
      <c r="Y213" s="31" t="s">
        <v>6233</v>
      </c>
      <c r="Z213" s="31">
        <v>0.5</v>
      </c>
      <c r="AA213" s="31"/>
      <c r="AB213" s="31" t="s">
        <v>5569</v>
      </c>
      <c r="AC213" s="33" t="s">
        <v>6234</v>
      </c>
      <c r="AD213" s="31"/>
      <c r="AE213" s="31"/>
      <c r="AF213" s="31"/>
      <c r="AG213" s="31"/>
      <c r="AH213" s="31"/>
      <c r="AI213" s="31"/>
      <c r="AJ213" s="31"/>
      <c r="AK213" s="31" t="s">
        <v>1724</v>
      </c>
      <c r="AL213" s="356">
        <f t="shared" si="12"/>
        <v>45709</v>
      </c>
    </row>
    <row r="214" spans="1:38" ht="21.6" customHeight="1">
      <c r="A214" s="28">
        <v>89</v>
      </c>
      <c r="B214" s="28" t="s">
        <v>1727</v>
      </c>
      <c r="C214" s="28">
        <v>2025022776</v>
      </c>
      <c r="D214" s="28"/>
      <c r="E214" s="28"/>
      <c r="F214" s="28">
        <v>3892</v>
      </c>
      <c r="G214" s="28" t="s">
        <v>254</v>
      </c>
      <c r="H214" s="28" t="s">
        <v>1728</v>
      </c>
      <c r="I214" s="28"/>
      <c r="J214" s="28"/>
      <c r="K214" s="28"/>
      <c r="L214" s="28"/>
      <c r="M214" s="29"/>
      <c r="N214" s="28"/>
      <c r="O214" s="29"/>
      <c r="P214" s="30"/>
      <c r="Q214" s="28" t="s">
        <v>6235</v>
      </c>
      <c r="R214" s="28" t="s">
        <v>52</v>
      </c>
      <c r="S214" s="28" t="s">
        <v>4114</v>
      </c>
      <c r="T214" s="28">
        <v>1</v>
      </c>
      <c r="U214" s="28" t="s">
        <v>1722</v>
      </c>
      <c r="V214" s="28" t="s">
        <v>6236</v>
      </c>
      <c r="W214" s="28" t="s">
        <v>6237</v>
      </c>
      <c r="X214" s="138">
        <v>45709.490277777775</v>
      </c>
      <c r="Y214" s="28"/>
      <c r="Z214" s="28">
        <v>0.4</v>
      </c>
      <c r="AA214" s="28"/>
      <c r="AB214" s="28" t="s">
        <v>1723</v>
      </c>
      <c r="AC214" s="30" t="s">
        <v>4124</v>
      </c>
      <c r="AD214" s="28" t="s">
        <v>1724</v>
      </c>
      <c r="AE214" s="28"/>
      <c r="AF214" s="28"/>
      <c r="AG214" s="28"/>
      <c r="AH214" s="28"/>
      <c r="AI214" s="28"/>
      <c r="AJ214" s="28"/>
      <c r="AK214" s="28" t="s">
        <v>1724</v>
      </c>
      <c r="AL214" s="356" t="e">
        <f t="shared" si="12"/>
        <v>#VALUE!</v>
      </c>
    </row>
    <row r="215" spans="1:38" ht="21.6" customHeight="1">
      <c r="A215" s="31">
        <v>90</v>
      </c>
      <c r="B215" s="31" t="s">
        <v>1727</v>
      </c>
      <c r="C215" s="31">
        <v>2025022777</v>
      </c>
      <c r="D215" s="31"/>
      <c r="E215" s="31"/>
      <c r="F215" s="31">
        <v>4125</v>
      </c>
      <c r="G215" s="31" t="s">
        <v>311</v>
      </c>
      <c r="H215" s="31" t="s">
        <v>1728</v>
      </c>
      <c r="I215" s="31"/>
      <c r="J215" s="31"/>
      <c r="K215" s="31"/>
      <c r="L215" s="31"/>
      <c r="M215" s="32"/>
      <c r="N215" s="31"/>
      <c r="O215" s="32"/>
      <c r="P215" s="33"/>
      <c r="Q215" s="31" t="s">
        <v>6238</v>
      </c>
      <c r="R215" s="31" t="s">
        <v>52</v>
      </c>
      <c r="S215" s="31" t="s">
        <v>4114</v>
      </c>
      <c r="T215" s="31">
        <v>1</v>
      </c>
      <c r="U215" s="31" t="s">
        <v>1722</v>
      </c>
      <c r="V215" s="31" t="s">
        <v>6239</v>
      </c>
      <c r="W215" s="31" t="s">
        <v>6240</v>
      </c>
      <c r="X215" s="218">
        <v>45709.506944444445</v>
      </c>
      <c r="Y215" s="31"/>
      <c r="Z215" s="31">
        <v>0.3</v>
      </c>
      <c r="AA215" s="31"/>
      <c r="AB215" s="31" t="s">
        <v>1723</v>
      </c>
      <c r="AC215" s="33" t="s">
        <v>4124</v>
      </c>
      <c r="AD215" s="31" t="s">
        <v>1724</v>
      </c>
      <c r="AE215" s="31"/>
      <c r="AF215" s="31"/>
      <c r="AG215" s="31"/>
      <c r="AH215" s="31"/>
      <c r="AI215" s="31"/>
      <c r="AJ215" s="31"/>
      <c r="AK215" s="31" t="s">
        <v>1724</v>
      </c>
      <c r="AL215" s="356" t="e">
        <f t="shared" si="12"/>
        <v>#VALUE!</v>
      </c>
    </row>
    <row r="216" spans="1:38" ht="21.6" customHeight="1">
      <c r="A216" s="28">
        <v>91</v>
      </c>
      <c r="B216" s="28" t="s">
        <v>5039</v>
      </c>
      <c r="C216" s="28">
        <v>2025022788</v>
      </c>
      <c r="D216" s="28" t="s">
        <v>6241</v>
      </c>
      <c r="E216" s="28" t="s">
        <v>5041</v>
      </c>
      <c r="F216" s="28">
        <v>3983</v>
      </c>
      <c r="G216" s="28" t="s">
        <v>279</v>
      </c>
      <c r="H216" s="28" t="s">
        <v>1750</v>
      </c>
      <c r="I216" s="28" t="s">
        <v>6242</v>
      </c>
      <c r="J216" s="28" t="s">
        <v>5306</v>
      </c>
      <c r="K216" s="28" t="s">
        <v>5045</v>
      </c>
      <c r="L216" s="28" t="s">
        <v>5074</v>
      </c>
      <c r="M216" s="29" t="s">
        <v>1726</v>
      </c>
      <c r="N216" s="28">
        <v>2305</v>
      </c>
      <c r="O216" s="29" t="s">
        <v>5075</v>
      </c>
      <c r="P216" s="30" t="s">
        <v>6243</v>
      </c>
      <c r="Q216" s="28" t="s">
        <v>5484</v>
      </c>
      <c r="R216" s="28" t="s">
        <v>52</v>
      </c>
      <c r="S216" s="28" t="s">
        <v>4114</v>
      </c>
      <c r="T216" s="28">
        <v>1</v>
      </c>
      <c r="U216" s="28" t="s">
        <v>1722</v>
      </c>
      <c r="V216" s="28" t="s">
        <v>6244</v>
      </c>
      <c r="W216" s="28" t="s">
        <v>6245</v>
      </c>
      <c r="X216" s="138">
        <v>45712.46875</v>
      </c>
      <c r="Y216" s="28" t="s">
        <v>6246</v>
      </c>
      <c r="Z216" s="28">
        <v>0.5</v>
      </c>
      <c r="AA216" s="28"/>
      <c r="AB216" s="28" t="s">
        <v>1723</v>
      </c>
      <c r="AC216" s="30" t="s">
        <v>6247</v>
      </c>
      <c r="AD216" s="28"/>
      <c r="AE216" s="28"/>
      <c r="AF216" s="28"/>
      <c r="AG216" s="28"/>
      <c r="AH216" s="28"/>
      <c r="AI216" s="28"/>
      <c r="AJ216" s="28"/>
      <c r="AK216" s="28" t="s">
        <v>1724</v>
      </c>
      <c r="AL216" s="356">
        <f t="shared" si="12"/>
        <v>45709</v>
      </c>
    </row>
    <row r="217" spans="1:38" ht="21.6" customHeight="1">
      <c r="A217" s="31">
        <v>92</v>
      </c>
      <c r="B217" s="31" t="s">
        <v>1727</v>
      </c>
      <c r="C217" s="31">
        <v>2025022802</v>
      </c>
      <c r="D217" s="31"/>
      <c r="E217" s="31"/>
      <c r="F217" s="31">
        <v>4609</v>
      </c>
      <c r="G217" s="31" t="s">
        <v>454</v>
      </c>
      <c r="H217" s="31" t="s">
        <v>1728</v>
      </c>
      <c r="I217" s="31"/>
      <c r="J217" s="31"/>
      <c r="K217" s="31"/>
      <c r="L217" s="31"/>
      <c r="M217" s="32"/>
      <c r="N217" s="31"/>
      <c r="O217" s="32"/>
      <c r="P217" s="33"/>
      <c r="Q217" s="31" t="s">
        <v>6248</v>
      </c>
      <c r="R217" s="31" t="s">
        <v>52</v>
      </c>
      <c r="S217" s="31" t="s">
        <v>4114</v>
      </c>
      <c r="T217" s="31">
        <v>1</v>
      </c>
      <c r="U217" s="31" t="s">
        <v>1722</v>
      </c>
      <c r="V217" s="31" t="s">
        <v>6249</v>
      </c>
      <c r="W217" s="31" t="s">
        <v>6250</v>
      </c>
      <c r="X217" s="218">
        <v>45709.600694444445</v>
      </c>
      <c r="Y217" s="31"/>
      <c r="Z217" s="31">
        <v>0.3</v>
      </c>
      <c r="AA217" s="31"/>
      <c r="AB217" s="31" t="s">
        <v>1723</v>
      </c>
      <c r="AC217" s="33" t="s">
        <v>4124</v>
      </c>
      <c r="AD217" s="31" t="s">
        <v>1724</v>
      </c>
      <c r="AE217" s="31"/>
      <c r="AF217" s="31"/>
      <c r="AG217" s="31"/>
      <c r="AH217" s="31"/>
      <c r="AI217" s="31"/>
      <c r="AJ217" s="31"/>
      <c r="AK217" s="31" t="s">
        <v>1724</v>
      </c>
      <c r="AL217" s="356" t="e">
        <f t="shared" si="12"/>
        <v>#VALUE!</v>
      </c>
    </row>
    <row r="218" spans="1:38" ht="21.6" customHeight="1">
      <c r="A218" s="28">
        <v>93</v>
      </c>
      <c r="B218" s="28" t="s">
        <v>1727</v>
      </c>
      <c r="C218" s="28">
        <v>2025022808</v>
      </c>
      <c r="D218" s="28"/>
      <c r="E218" s="28"/>
      <c r="F218" s="28">
        <v>2958</v>
      </c>
      <c r="G218" s="28" t="s">
        <v>148</v>
      </c>
      <c r="H218" s="28" t="s">
        <v>1728</v>
      </c>
      <c r="I218" s="28"/>
      <c r="J218" s="28"/>
      <c r="K218" s="28"/>
      <c r="L218" s="28"/>
      <c r="M218" s="29"/>
      <c r="N218" s="28"/>
      <c r="O218" s="29"/>
      <c r="P218" s="30"/>
      <c r="Q218" s="28" t="s">
        <v>6251</v>
      </c>
      <c r="R218" s="28" t="s">
        <v>52</v>
      </c>
      <c r="S218" s="28" t="s">
        <v>4114</v>
      </c>
      <c r="T218" s="28">
        <v>1</v>
      </c>
      <c r="U218" s="28" t="s">
        <v>1722</v>
      </c>
      <c r="V218" s="28" t="s">
        <v>6252</v>
      </c>
      <c r="W218" s="28" t="s">
        <v>6253</v>
      </c>
      <c r="X218" s="138">
        <v>45709.619444444441</v>
      </c>
      <c r="Y218" s="28"/>
      <c r="Z218" s="28">
        <v>0.4</v>
      </c>
      <c r="AA218" s="28"/>
      <c r="AB218" s="28" t="s">
        <v>1723</v>
      </c>
      <c r="AC218" s="30" t="s">
        <v>4124</v>
      </c>
      <c r="AD218" s="28" t="s">
        <v>1724</v>
      </c>
      <c r="AE218" s="28"/>
      <c r="AF218" s="28"/>
      <c r="AG218" s="28"/>
      <c r="AH218" s="28"/>
      <c r="AI218" s="28"/>
      <c r="AJ218" s="28"/>
      <c r="AK218" s="28" t="s">
        <v>1724</v>
      </c>
      <c r="AL218" s="356" t="e">
        <f t="shared" si="12"/>
        <v>#VALUE!</v>
      </c>
    </row>
    <row r="219" spans="1:38" ht="21.6" customHeight="1">
      <c r="A219" s="31">
        <v>94</v>
      </c>
      <c r="B219" s="31" t="s">
        <v>5039</v>
      </c>
      <c r="C219" s="31">
        <v>2025022837</v>
      </c>
      <c r="D219" s="31" t="s">
        <v>6254</v>
      </c>
      <c r="E219" s="31" t="s">
        <v>5041</v>
      </c>
      <c r="F219" s="31">
        <v>5082</v>
      </c>
      <c r="G219" s="31" t="s">
        <v>583</v>
      </c>
      <c r="H219" s="31" t="s">
        <v>1728</v>
      </c>
      <c r="I219" s="31" t="s">
        <v>6255</v>
      </c>
      <c r="J219" s="31" t="s">
        <v>5306</v>
      </c>
      <c r="K219" s="31" t="s">
        <v>5045</v>
      </c>
      <c r="L219" s="31" t="s">
        <v>5074</v>
      </c>
      <c r="M219" s="32" t="s">
        <v>1726</v>
      </c>
      <c r="N219" s="31">
        <v>2302</v>
      </c>
      <c r="O219" s="32" t="s">
        <v>5289</v>
      </c>
      <c r="P219" s="33" t="s">
        <v>6256</v>
      </c>
      <c r="Q219" s="31" t="s">
        <v>5432</v>
      </c>
      <c r="R219" s="31" t="s">
        <v>52</v>
      </c>
      <c r="S219" s="31" t="s">
        <v>4114</v>
      </c>
      <c r="T219" s="31">
        <v>1</v>
      </c>
      <c r="U219" s="31" t="s">
        <v>1722</v>
      </c>
      <c r="V219" s="31" t="s">
        <v>6257</v>
      </c>
      <c r="W219" s="31" t="s">
        <v>6258</v>
      </c>
      <c r="X219" s="218">
        <v>45712.584722222222</v>
      </c>
      <c r="Y219" s="31" t="s">
        <v>6259</v>
      </c>
      <c r="Z219" s="31">
        <v>0.5</v>
      </c>
      <c r="AA219" s="31"/>
      <c r="AB219" s="31" t="s">
        <v>1723</v>
      </c>
      <c r="AC219" s="33" t="s">
        <v>6260</v>
      </c>
      <c r="AD219" s="31"/>
      <c r="AE219" s="31"/>
      <c r="AF219" s="31"/>
      <c r="AG219" s="31"/>
      <c r="AH219" s="31"/>
      <c r="AI219" s="31"/>
      <c r="AJ219" s="31"/>
      <c r="AK219" s="31" t="s">
        <v>1724</v>
      </c>
      <c r="AL219" s="356">
        <f t="shared" si="12"/>
        <v>45709</v>
      </c>
    </row>
    <row r="220" spans="1:38" ht="21.6" customHeight="1">
      <c r="A220" s="28">
        <v>95</v>
      </c>
      <c r="B220" s="28" t="s">
        <v>5039</v>
      </c>
      <c r="C220" s="28">
        <v>2025022874</v>
      </c>
      <c r="D220" s="28" t="s">
        <v>6261</v>
      </c>
      <c r="E220" s="28" t="s">
        <v>5041</v>
      </c>
      <c r="F220" s="28" t="s">
        <v>19</v>
      </c>
      <c r="G220" s="28" t="s">
        <v>632</v>
      </c>
      <c r="H220" s="28" t="s">
        <v>1750</v>
      </c>
      <c r="I220" s="28" t="s">
        <v>6262</v>
      </c>
      <c r="J220" s="28" t="s">
        <v>5306</v>
      </c>
      <c r="K220" s="28" t="s">
        <v>5045</v>
      </c>
      <c r="L220" s="28" t="s">
        <v>5512</v>
      </c>
      <c r="M220" s="29" t="s">
        <v>5513</v>
      </c>
      <c r="N220" s="28">
        <v>2402</v>
      </c>
      <c r="O220" s="29" t="s">
        <v>6263</v>
      </c>
      <c r="P220" s="30" t="s">
        <v>6264</v>
      </c>
      <c r="Q220" s="28" t="s">
        <v>5211</v>
      </c>
      <c r="R220" s="28" t="s">
        <v>52</v>
      </c>
      <c r="S220" s="28" t="s">
        <v>4114</v>
      </c>
      <c r="T220" s="28">
        <v>1</v>
      </c>
      <c r="U220" s="28" t="s">
        <v>1722</v>
      </c>
      <c r="V220" s="28" t="s">
        <v>6265</v>
      </c>
      <c r="W220" s="28" t="s">
        <v>6266</v>
      </c>
      <c r="X220" s="138">
        <v>45712.586805555555</v>
      </c>
      <c r="Y220" s="28" t="s">
        <v>6267</v>
      </c>
      <c r="Z220" s="28">
        <v>0.5</v>
      </c>
      <c r="AA220" s="28"/>
      <c r="AB220" s="28" t="s">
        <v>1723</v>
      </c>
      <c r="AC220" s="30" t="s">
        <v>6268</v>
      </c>
      <c r="AD220" s="28"/>
      <c r="AE220" s="28"/>
      <c r="AF220" s="28"/>
      <c r="AG220" s="28"/>
      <c r="AH220" s="28"/>
      <c r="AI220" s="28"/>
      <c r="AJ220" s="28"/>
      <c r="AK220" s="28" t="s">
        <v>1724</v>
      </c>
      <c r="AL220" s="356">
        <f t="shared" si="12"/>
        <v>45709</v>
      </c>
    </row>
    <row r="221" spans="1:38" ht="21.6" customHeight="1">
      <c r="A221" s="31">
        <v>96</v>
      </c>
      <c r="B221" s="31" t="s">
        <v>5039</v>
      </c>
      <c r="C221" s="31">
        <v>2025022883</v>
      </c>
      <c r="D221" s="31" t="s">
        <v>6269</v>
      </c>
      <c r="E221" s="31" t="s">
        <v>5041</v>
      </c>
      <c r="F221" s="31">
        <v>4701</v>
      </c>
      <c r="G221" s="31" t="s">
        <v>484</v>
      </c>
      <c r="H221" s="31" t="s">
        <v>1751</v>
      </c>
      <c r="I221" s="31" t="s">
        <v>6270</v>
      </c>
      <c r="J221" s="31" t="s">
        <v>5582</v>
      </c>
      <c r="K221" s="31" t="s">
        <v>5458</v>
      </c>
      <c r="L221" s="31" t="s">
        <v>5234</v>
      </c>
      <c r="M221" s="32" t="s">
        <v>5235</v>
      </c>
      <c r="N221" s="31" t="s">
        <v>5236</v>
      </c>
      <c r="O221" s="32" t="s">
        <v>5237</v>
      </c>
      <c r="P221" s="33" t="s">
        <v>6271</v>
      </c>
      <c r="Q221" s="31" t="s">
        <v>6272</v>
      </c>
      <c r="R221" s="31" t="s">
        <v>52</v>
      </c>
      <c r="S221" s="31" t="s">
        <v>16</v>
      </c>
      <c r="T221" s="31">
        <v>1</v>
      </c>
      <c r="U221" s="31" t="s">
        <v>1722</v>
      </c>
      <c r="V221" s="31" t="s">
        <v>6273</v>
      </c>
      <c r="W221" s="31" t="s">
        <v>6274</v>
      </c>
      <c r="X221" s="218">
        <v>45712.583333333336</v>
      </c>
      <c r="Y221" s="31" t="s">
        <v>6276</v>
      </c>
      <c r="Z221" s="31">
        <v>0.5</v>
      </c>
      <c r="AA221" s="31"/>
      <c r="AB221" s="31" t="s">
        <v>1723</v>
      </c>
      <c r="AC221" s="33" t="s">
        <v>6277</v>
      </c>
      <c r="AD221" s="31"/>
      <c r="AE221" s="31"/>
      <c r="AF221" s="31"/>
      <c r="AG221" s="31"/>
      <c r="AH221" s="31"/>
      <c r="AI221" s="31"/>
      <c r="AJ221" s="31"/>
      <c r="AK221" s="31" t="s">
        <v>1724</v>
      </c>
      <c r="AL221" s="356">
        <f t="shared" si="12"/>
        <v>45710</v>
      </c>
    </row>
    <row r="222" spans="1:38" ht="21.6" customHeight="1">
      <c r="A222" s="28">
        <v>97</v>
      </c>
      <c r="B222" s="28" t="s">
        <v>5039</v>
      </c>
      <c r="C222" s="28">
        <v>2025022909</v>
      </c>
      <c r="D222" s="28" t="s">
        <v>6278</v>
      </c>
      <c r="E222" s="28" t="s">
        <v>5041</v>
      </c>
      <c r="F222" s="28">
        <v>4084</v>
      </c>
      <c r="G222" s="28" t="s">
        <v>305</v>
      </c>
      <c r="H222" s="28" t="s">
        <v>1750</v>
      </c>
      <c r="I222" s="28" t="s">
        <v>6279</v>
      </c>
      <c r="J222" s="28" t="s">
        <v>5044</v>
      </c>
      <c r="K222" s="28" t="s">
        <v>5073</v>
      </c>
      <c r="L222" s="28" t="s">
        <v>5268</v>
      </c>
      <c r="M222" s="29" t="s">
        <v>5269</v>
      </c>
      <c r="N222" s="28">
        <v>5804</v>
      </c>
      <c r="O222" s="29" t="s">
        <v>5315</v>
      </c>
      <c r="P222" s="30" t="s">
        <v>6280</v>
      </c>
      <c r="Q222" s="28" t="s">
        <v>5081</v>
      </c>
      <c r="R222" s="28" t="s">
        <v>52</v>
      </c>
      <c r="S222" s="28" t="s">
        <v>4114</v>
      </c>
      <c r="T222" s="28">
        <v>1</v>
      </c>
      <c r="U222" s="28" t="s">
        <v>1722</v>
      </c>
      <c r="V222" s="28" t="s">
        <v>6281</v>
      </c>
      <c r="W222" s="28" t="s">
        <v>6282</v>
      </c>
      <c r="X222" s="138">
        <v>45712.513888888891</v>
      </c>
      <c r="Y222" s="28" t="s">
        <v>6283</v>
      </c>
      <c r="Z222" s="28">
        <v>0.1</v>
      </c>
      <c r="AA222" s="28"/>
      <c r="AB222" s="28" t="s">
        <v>5569</v>
      </c>
      <c r="AC222" s="30" t="s">
        <v>5396</v>
      </c>
      <c r="AD222" s="28"/>
      <c r="AE222" s="28"/>
      <c r="AF222" s="28"/>
      <c r="AG222" s="28"/>
      <c r="AH222" s="28"/>
      <c r="AI222" s="28"/>
      <c r="AJ222" s="28"/>
      <c r="AK222" s="28" t="s">
        <v>1724</v>
      </c>
      <c r="AL222" s="356">
        <f t="shared" si="12"/>
        <v>45712</v>
      </c>
    </row>
    <row r="223" spans="1:38" ht="21.6" customHeight="1">
      <c r="A223" s="31">
        <v>98</v>
      </c>
      <c r="B223" s="31" t="s">
        <v>5039</v>
      </c>
      <c r="C223" s="31">
        <v>2025022919</v>
      </c>
      <c r="D223" s="31" t="s">
        <v>6284</v>
      </c>
      <c r="E223" s="31" t="s">
        <v>5041</v>
      </c>
      <c r="F223" s="31">
        <v>4167</v>
      </c>
      <c r="G223" s="31" t="s">
        <v>319</v>
      </c>
      <c r="H223" s="31" t="s">
        <v>1725</v>
      </c>
      <c r="I223" s="31" t="s">
        <v>6285</v>
      </c>
      <c r="J223" s="31" t="s">
        <v>5044</v>
      </c>
      <c r="K223" s="31" t="s">
        <v>5073</v>
      </c>
      <c r="L223" s="31" t="s">
        <v>5074</v>
      </c>
      <c r="M223" s="32" t="s">
        <v>1726</v>
      </c>
      <c r="N223" s="31">
        <v>2307</v>
      </c>
      <c r="O223" s="32" t="s">
        <v>5390</v>
      </c>
      <c r="P223" s="33" t="s">
        <v>6286</v>
      </c>
      <c r="Q223" s="31" t="s">
        <v>6000</v>
      </c>
      <c r="R223" s="31" t="s">
        <v>52</v>
      </c>
      <c r="S223" s="31" t="s">
        <v>1157</v>
      </c>
      <c r="T223" s="31">
        <v>1</v>
      </c>
      <c r="U223" s="31" t="s">
        <v>1722</v>
      </c>
      <c r="V223" s="31" t="s">
        <v>6287</v>
      </c>
      <c r="W223" s="31" t="s">
        <v>6288</v>
      </c>
      <c r="X223" s="218">
        <v>45713.604166666664</v>
      </c>
      <c r="Y223" s="31" t="s">
        <v>6289</v>
      </c>
      <c r="Z223" s="31">
        <v>1</v>
      </c>
      <c r="AA223" s="31"/>
      <c r="AB223" s="31" t="s">
        <v>1723</v>
      </c>
      <c r="AC223" s="33" t="s">
        <v>6290</v>
      </c>
      <c r="AD223" s="31"/>
      <c r="AE223" s="31"/>
      <c r="AF223" s="31"/>
      <c r="AG223" s="31"/>
      <c r="AH223" s="31"/>
      <c r="AI223" s="31"/>
      <c r="AJ223" s="31"/>
      <c r="AK223" s="31" t="s">
        <v>1724</v>
      </c>
      <c r="AL223" s="356">
        <f t="shared" si="12"/>
        <v>45712</v>
      </c>
    </row>
    <row r="224" spans="1:38" ht="21.6" customHeight="1">
      <c r="A224" s="28">
        <v>99</v>
      </c>
      <c r="B224" s="28" t="s">
        <v>1727</v>
      </c>
      <c r="C224" s="28">
        <v>2025022953</v>
      </c>
      <c r="D224" s="28"/>
      <c r="E224" s="28"/>
      <c r="F224" s="28">
        <v>4701</v>
      </c>
      <c r="G224" s="28" t="s">
        <v>484</v>
      </c>
      <c r="H224" s="28" t="s">
        <v>1751</v>
      </c>
      <c r="I224" s="28"/>
      <c r="J224" s="28"/>
      <c r="K224" s="28"/>
      <c r="L224" s="28"/>
      <c r="M224" s="29"/>
      <c r="N224" s="28"/>
      <c r="O224" s="29"/>
      <c r="P224" s="30"/>
      <c r="Q224" s="28" t="s">
        <v>6272</v>
      </c>
      <c r="R224" s="28" t="s">
        <v>52</v>
      </c>
      <c r="S224" s="28" t="s">
        <v>16</v>
      </c>
      <c r="T224" s="28">
        <v>1</v>
      </c>
      <c r="U224" s="28" t="s">
        <v>1722</v>
      </c>
      <c r="V224" s="28" t="s">
        <v>6291</v>
      </c>
      <c r="W224" s="28" t="s">
        <v>6275</v>
      </c>
      <c r="X224" s="138">
        <v>45712.604166666664</v>
      </c>
      <c r="Y224" s="28"/>
      <c r="Z224" s="28">
        <v>0.5</v>
      </c>
      <c r="AA224" s="28"/>
      <c r="AB224" s="28" t="s">
        <v>1723</v>
      </c>
      <c r="AC224" s="30" t="s">
        <v>4124</v>
      </c>
      <c r="AD224" s="28" t="s">
        <v>1724</v>
      </c>
      <c r="AE224" s="28"/>
      <c r="AF224" s="28"/>
      <c r="AG224" s="28"/>
      <c r="AH224" s="28"/>
      <c r="AI224" s="28"/>
      <c r="AJ224" s="28"/>
      <c r="AK224" s="28" t="s">
        <v>1724</v>
      </c>
      <c r="AL224" s="356" t="e">
        <f t="shared" si="12"/>
        <v>#VALUE!</v>
      </c>
    </row>
    <row r="225" spans="1:38" ht="21.6" customHeight="1">
      <c r="A225" s="31">
        <v>100</v>
      </c>
      <c r="B225" s="31" t="s">
        <v>1727</v>
      </c>
      <c r="C225" s="31">
        <v>2025022980</v>
      </c>
      <c r="D225" s="31"/>
      <c r="E225" s="31"/>
      <c r="F225" s="31">
        <v>3999</v>
      </c>
      <c r="G225" s="31" t="s">
        <v>282</v>
      </c>
      <c r="H225" s="31" t="s">
        <v>1751</v>
      </c>
      <c r="I225" s="31"/>
      <c r="J225" s="31"/>
      <c r="K225" s="31"/>
      <c r="L225" s="31"/>
      <c r="M225" s="32"/>
      <c r="N225" s="31"/>
      <c r="O225" s="32"/>
      <c r="P225" s="33"/>
      <c r="Q225" s="31" t="s">
        <v>6292</v>
      </c>
      <c r="R225" s="31" t="s">
        <v>52</v>
      </c>
      <c r="S225" s="31" t="s">
        <v>16</v>
      </c>
      <c r="T225" s="31">
        <v>1</v>
      </c>
      <c r="U225" s="31" t="s">
        <v>1722</v>
      </c>
      <c r="V225" s="31" t="s">
        <v>6293</v>
      </c>
      <c r="W225" s="31" t="s">
        <v>6294</v>
      </c>
      <c r="X225" s="218">
        <v>45712.618055555555</v>
      </c>
      <c r="Y225" s="31"/>
      <c r="Z225" s="31">
        <v>0.3</v>
      </c>
      <c r="AA225" s="31"/>
      <c r="AB225" s="31" t="s">
        <v>1723</v>
      </c>
      <c r="AC225" s="33" t="s">
        <v>4124</v>
      </c>
      <c r="AD225" s="31" t="s">
        <v>1724</v>
      </c>
      <c r="AE225" s="31"/>
      <c r="AF225" s="31"/>
      <c r="AG225" s="31"/>
      <c r="AH225" s="31"/>
      <c r="AI225" s="31"/>
      <c r="AJ225" s="31"/>
      <c r="AK225" s="31" t="s">
        <v>1724</v>
      </c>
      <c r="AL225" s="356" t="e">
        <f t="shared" si="12"/>
        <v>#VALUE!</v>
      </c>
    </row>
    <row r="226" spans="1:38" ht="21.6" customHeight="1">
      <c r="A226" s="28">
        <v>101</v>
      </c>
      <c r="B226" s="28" t="s">
        <v>1727</v>
      </c>
      <c r="C226" s="28">
        <v>2025023019</v>
      </c>
      <c r="D226" s="28"/>
      <c r="E226" s="28"/>
      <c r="F226" s="28">
        <v>4762</v>
      </c>
      <c r="G226" s="28" t="s">
        <v>514</v>
      </c>
      <c r="H226" s="28" t="s">
        <v>1751</v>
      </c>
      <c r="I226" s="28"/>
      <c r="J226" s="28"/>
      <c r="K226" s="28"/>
      <c r="L226" s="28"/>
      <c r="M226" s="29"/>
      <c r="N226" s="28"/>
      <c r="O226" s="29"/>
      <c r="P226" s="30"/>
      <c r="Q226" s="28" t="s">
        <v>5105</v>
      </c>
      <c r="R226" s="28" t="s">
        <v>52</v>
      </c>
      <c r="S226" s="28" t="s">
        <v>16</v>
      </c>
      <c r="T226" s="28">
        <v>1</v>
      </c>
      <c r="U226" s="28" t="s">
        <v>1722</v>
      </c>
      <c r="V226" s="28" t="s">
        <v>6295</v>
      </c>
      <c r="W226" s="28" t="s">
        <v>6296</v>
      </c>
      <c r="X226" s="138">
        <v>45712.631944444445</v>
      </c>
      <c r="Y226" s="28"/>
      <c r="Z226" s="28">
        <v>0.3</v>
      </c>
      <c r="AA226" s="28"/>
      <c r="AB226" s="28" t="s">
        <v>1723</v>
      </c>
      <c r="AC226" s="30" t="s">
        <v>4124</v>
      </c>
      <c r="AD226" s="28" t="s">
        <v>1724</v>
      </c>
      <c r="AE226" s="28"/>
      <c r="AF226" s="28"/>
      <c r="AG226" s="28"/>
      <c r="AH226" s="28"/>
      <c r="AI226" s="28"/>
      <c r="AJ226" s="28"/>
      <c r="AK226" s="28" t="s">
        <v>1724</v>
      </c>
      <c r="AL226" s="356" t="e">
        <f t="shared" si="12"/>
        <v>#VALUE!</v>
      </c>
    </row>
    <row r="227" spans="1:38" ht="21.6" customHeight="1">
      <c r="A227" s="31">
        <v>102</v>
      </c>
      <c r="B227" s="31" t="s">
        <v>5039</v>
      </c>
      <c r="C227" s="31">
        <v>2025023023</v>
      </c>
      <c r="D227" s="31" t="s">
        <v>6297</v>
      </c>
      <c r="E227" s="31" t="s">
        <v>5041</v>
      </c>
      <c r="F227" s="31">
        <v>3811</v>
      </c>
      <c r="G227" s="31" t="s">
        <v>4086</v>
      </c>
      <c r="H227" s="31" t="s">
        <v>1750</v>
      </c>
      <c r="I227" s="31" t="s">
        <v>6298</v>
      </c>
      <c r="J227" s="31" t="s">
        <v>5044</v>
      </c>
      <c r="K227" s="31" t="s">
        <v>5045</v>
      </c>
      <c r="L227" s="31" t="s">
        <v>5596</v>
      </c>
      <c r="M227" s="32" t="s">
        <v>5597</v>
      </c>
      <c r="N227" s="31" t="s">
        <v>673</v>
      </c>
      <c r="O227" s="32" t="s">
        <v>5315</v>
      </c>
      <c r="P227" s="33" t="s">
        <v>6299</v>
      </c>
      <c r="Q227" s="31" t="s">
        <v>6300</v>
      </c>
      <c r="R227" s="31" t="s">
        <v>52</v>
      </c>
      <c r="S227" s="31" t="s">
        <v>4114</v>
      </c>
      <c r="T227" s="31">
        <v>1</v>
      </c>
      <c r="U227" s="31" t="s">
        <v>1722</v>
      </c>
      <c r="V227" s="31" t="s">
        <v>6301</v>
      </c>
      <c r="W227" s="31" t="s">
        <v>6302</v>
      </c>
      <c r="X227" s="218">
        <v>45713.768750000003</v>
      </c>
      <c r="Y227" s="31" t="s">
        <v>6303</v>
      </c>
      <c r="Z227" s="31">
        <v>0.5</v>
      </c>
      <c r="AA227" s="31"/>
      <c r="AB227" s="31" t="s">
        <v>1723</v>
      </c>
      <c r="AC227" s="33" t="s">
        <v>6304</v>
      </c>
      <c r="AD227" s="31"/>
      <c r="AE227" s="31"/>
      <c r="AF227" s="31"/>
      <c r="AG227" s="31"/>
      <c r="AH227" s="31"/>
      <c r="AI227" s="31"/>
      <c r="AJ227" s="31"/>
      <c r="AK227" s="31" t="s">
        <v>1724</v>
      </c>
      <c r="AL227" s="356">
        <f t="shared" si="12"/>
        <v>45712</v>
      </c>
    </row>
    <row r="228" spans="1:38" ht="21.6" customHeight="1">
      <c r="A228" s="28">
        <v>103</v>
      </c>
      <c r="B228" s="28" t="s">
        <v>5039</v>
      </c>
      <c r="C228" s="28">
        <v>2025023035</v>
      </c>
      <c r="D228" s="28" t="s">
        <v>6305</v>
      </c>
      <c r="E228" s="28" t="s">
        <v>5041</v>
      </c>
      <c r="F228" s="28">
        <v>4163</v>
      </c>
      <c r="G228" s="28" t="s">
        <v>318</v>
      </c>
      <c r="H228" s="28" t="s">
        <v>1751</v>
      </c>
      <c r="I228" s="28" t="s">
        <v>6306</v>
      </c>
      <c r="J228" s="28" t="s">
        <v>5044</v>
      </c>
      <c r="K228" s="28" t="s">
        <v>5422</v>
      </c>
      <c r="L228" s="28" t="s">
        <v>5756</v>
      </c>
      <c r="M228" s="29" t="s">
        <v>5757</v>
      </c>
      <c r="N228" s="28">
        <v>5902</v>
      </c>
      <c r="O228" s="29" t="s">
        <v>6061</v>
      </c>
      <c r="P228" s="30" t="s">
        <v>6307</v>
      </c>
      <c r="Q228" s="28" t="s">
        <v>5503</v>
      </c>
      <c r="R228" s="28" t="s">
        <v>52</v>
      </c>
      <c r="S228" s="28" t="s">
        <v>16</v>
      </c>
      <c r="T228" s="28">
        <v>1</v>
      </c>
      <c r="U228" s="28" t="s">
        <v>1722</v>
      </c>
      <c r="V228" s="28" t="s">
        <v>6308</v>
      </c>
      <c r="W228" s="28" t="s">
        <v>6309</v>
      </c>
      <c r="X228" s="138">
        <v>45713.412499999999</v>
      </c>
      <c r="Y228" s="28" t="s">
        <v>6310</v>
      </c>
      <c r="Z228" s="28">
        <v>0.9</v>
      </c>
      <c r="AA228" s="28"/>
      <c r="AB228" s="28" t="s">
        <v>1723</v>
      </c>
      <c r="AC228" s="30" t="s">
        <v>6311</v>
      </c>
      <c r="AD228" s="28"/>
      <c r="AE228" s="28"/>
      <c r="AF228" s="28"/>
      <c r="AG228" s="28"/>
      <c r="AH228" s="28"/>
      <c r="AI228" s="28"/>
      <c r="AJ228" s="28"/>
      <c r="AK228" s="28" t="s">
        <v>1724</v>
      </c>
      <c r="AL228" s="356">
        <f t="shared" si="12"/>
        <v>45712</v>
      </c>
    </row>
    <row r="229" spans="1:38" ht="21.6" customHeight="1">
      <c r="A229" s="31">
        <v>104</v>
      </c>
      <c r="B229" s="31" t="s">
        <v>5039</v>
      </c>
      <c r="C229" s="31">
        <v>2025023068</v>
      </c>
      <c r="D229" s="31" t="s">
        <v>6312</v>
      </c>
      <c r="E229" s="31" t="s">
        <v>5041</v>
      </c>
      <c r="F229" s="31">
        <v>4093</v>
      </c>
      <c r="G229" s="31" t="s">
        <v>1475</v>
      </c>
      <c r="H229" s="31" t="s">
        <v>3324</v>
      </c>
      <c r="I229" s="31" t="s">
        <v>6313</v>
      </c>
      <c r="J229" s="31" t="s">
        <v>5259</v>
      </c>
      <c r="K229" s="31" t="s">
        <v>5045</v>
      </c>
      <c r="L229" s="31" t="s">
        <v>5046</v>
      </c>
      <c r="M229" s="32" t="s">
        <v>4060</v>
      </c>
      <c r="N229" s="31">
        <v>2501</v>
      </c>
      <c r="O229" s="32" t="s">
        <v>5047</v>
      </c>
      <c r="P229" s="33" t="s">
        <v>6314</v>
      </c>
      <c r="Q229" s="31" t="s">
        <v>6315</v>
      </c>
      <c r="R229" s="31" t="s">
        <v>52</v>
      </c>
      <c r="S229" s="31" t="s">
        <v>4114</v>
      </c>
      <c r="T229" s="31">
        <v>1</v>
      </c>
      <c r="U229" s="31" t="s">
        <v>1722</v>
      </c>
      <c r="V229" s="31" t="s">
        <v>6316</v>
      </c>
      <c r="W229" s="31" t="s">
        <v>6317</v>
      </c>
      <c r="X229" s="218">
        <v>45714.538194444445</v>
      </c>
      <c r="Y229" s="31" t="s">
        <v>6318</v>
      </c>
      <c r="Z229" s="31">
        <v>0.9</v>
      </c>
      <c r="AA229" s="31"/>
      <c r="AB229" s="31" t="s">
        <v>1723</v>
      </c>
      <c r="AC229" s="33" t="s">
        <v>6319</v>
      </c>
      <c r="AD229" s="31"/>
      <c r="AE229" s="31"/>
      <c r="AF229" s="31"/>
      <c r="AG229" s="31"/>
      <c r="AH229" s="31"/>
      <c r="AI229" s="31"/>
      <c r="AJ229" s="31"/>
      <c r="AK229" s="31" t="s">
        <v>1724</v>
      </c>
      <c r="AL229" s="356">
        <f t="shared" si="12"/>
        <v>45713</v>
      </c>
    </row>
    <row r="230" spans="1:38" ht="21.6" customHeight="1">
      <c r="A230" s="28">
        <v>105</v>
      </c>
      <c r="B230" s="28" t="s">
        <v>5039</v>
      </c>
      <c r="C230" s="28">
        <v>2025023107</v>
      </c>
      <c r="D230" s="28" t="s">
        <v>6320</v>
      </c>
      <c r="E230" s="28" t="s">
        <v>5041</v>
      </c>
      <c r="F230" s="28">
        <v>2069</v>
      </c>
      <c r="G230" s="28" t="s">
        <v>4116</v>
      </c>
      <c r="H230" s="28" t="s">
        <v>1725</v>
      </c>
      <c r="I230" s="28" t="s">
        <v>6321</v>
      </c>
      <c r="J230" s="28" t="s">
        <v>5259</v>
      </c>
      <c r="K230" s="28" t="s">
        <v>5045</v>
      </c>
      <c r="L230" s="28" t="s">
        <v>5375</v>
      </c>
      <c r="M230" s="29" t="s">
        <v>5376</v>
      </c>
      <c r="N230" s="28">
        <v>2702</v>
      </c>
      <c r="O230" s="29" t="s">
        <v>5689</v>
      </c>
      <c r="P230" s="30" t="s">
        <v>6322</v>
      </c>
      <c r="Q230" s="28" t="s">
        <v>6323</v>
      </c>
      <c r="R230" s="28" t="s">
        <v>52</v>
      </c>
      <c r="S230" s="28" t="s">
        <v>1157</v>
      </c>
      <c r="T230" s="28">
        <v>1</v>
      </c>
      <c r="U230" s="28" t="s">
        <v>1722</v>
      </c>
      <c r="V230" s="28" t="s">
        <v>6324</v>
      </c>
      <c r="W230" s="28" t="s">
        <v>6325</v>
      </c>
      <c r="X230" s="138">
        <v>45714.642361111109</v>
      </c>
      <c r="Y230" s="28" t="s">
        <v>6326</v>
      </c>
      <c r="Z230" s="28">
        <v>0.8</v>
      </c>
      <c r="AA230" s="28"/>
      <c r="AB230" s="28" t="s">
        <v>1723</v>
      </c>
      <c r="AC230" s="30" t="s">
        <v>6327</v>
      </c>
      <c r="AD230" s="28"/>
      <c r="AE230" s="28"/>
      <c r="AF230" s="28"/>
      <c r="AG230" s="28"/>
      <c r="AH230" s="28"/>
      <c r="AI230" s="28"/>
      <c r="AJ230" s="28"/>
      <c r="AK230" s="28" t="s">
        <v>1724</v>
      </c>
      <c r="AL230" s="356">
        <f t="shared" si="12"/>
        <v>45713</v>
      </c>
    </row>
    <row r="231" spans="1:38" ht="21.6" customHeight="1">
      <c r="A231" s="31">
        <v>106</v>
      </c>
      <c r="B231" s="31" t="s">
        <v>5039</v>
      </c>
      <c r="C231" s="31">
        <v>2025023146</v>
      </c>
      <c r="D231" s="31" t="s">
        <v>6328</v>
      </c>
      <c r="E231" s="31" t="s">
        <v>5041</v>
      </c>
      <c r="F231" s="31">
        <v>3362</v>
      </c>
      <c r="G231" s="31" t="s">
        <v>180</v>
      </c>
      <c r="H231" s="31" t="s">
        <v>1750</v>
      </c>
      <c r="I231" s="31" t="s">
        <v>6329</v>
      </c>
      <c r="J231" s="31" t="s">
        <v>5259</v>
      </c>
      <c r="K231" s="31" t="s">
        <v>5045</v>
      </c>
      <c r="L231" s="31" t="s">
        <v>5046</v>
      </c>
      <c r="M231" s="32" t="s">
        <v>4060</v>
      </c>
      <c r="N231" s="31">
        <v>2501</v>
      </c>
      <c r="O231" s="32" t="s">
        <v>5047</v>
      </c>
      <c r="P231" s="33" t="s">
        <v>6330</v>
      </c>
      <c r="Q231" s="31" t="s">
        <v>5282</v>
      </c>
      <c r="R231" s="31" t="s">
        <v>52</v>
      </c>
      <c r="S231" s="31" t="s">
        <v>4114</v>
      </c>
      <c r="T231" s="31">
        <v>1</v>
      </c>
      <c r="U231" s="31" t="s">
        <v>1722</v>
      </c>
      <c r="V231" s="31" t="s">
        <v>6331</v>
      </c>
      <c r="W231" s="31" t="s">
        <v>6332</v>
      </c>
      <c r="X231" s="218">
        <v>45714.637499999997</v>
      </c>
      <c r="Y231" s="31" t="s">
        <v>6333</v>
      </c>
      <c r="Z231" s="31">
        <v>0.5</v>
      </c>
      <c r="AA231" s="31"/>
      <c r="AB231" s="31" t="s">
        <v>1723</v>
      </c>
      <c r="AC231" s="33" t="s">
        <v>6334</v>
      </c>
      <c r="AD231" s="31"/>
      <c r="AE231" s="31"/>
      <c r="AF231" s="31"/>
      <c r="AG231" s="31"/>
      <c r="AH231" s="31"/>
      <c r="AI231" s="31"/>
      <c r="AJ231" s="31"/>
      <c r="AK231" s="31" t="s">
        <v>1724</v>
      </c>
      <c r="AL231" s="356">
        <f t="shared" si="12"/>
        <v>45713</v>
      </c>
    </row>
    <row r="232" spans="1:38" ht="21.6" customHeight="1">
      <c r="A232" s="28">
        <v>107</v>
      </c>
      <c r="B232" s="28" t="s">
        <v>1727</v>
      </c>
      <c r="C232" s="28">
        <v>2025023372</v>
      </c>
      <c r="D232" s="28"/>
      <c r="E232" s="28"/>
      <c r="F232" s="28">
        <v>2069</v>
      </c>
      <c r="G232" s="28" t="s">
        <v>4116</v>
      </c>
      <c r="H232" s="28" t="s">
        <v>1725</v>
      </c>
      <c r="I232" s="28"/>
      <c r="J232" s="28"/>
      <c r="K232" s="28"/>
      <c r="L232" s="28"/>
      <c r="M232" s="29"/>
      <c r="N232" s="28"/>
      <c r="O232" s="29"/>
      <c r="P232" s="30"/>
      <c r="Q232" s="28" t="s">
        <v>6323</v>
      </c>
      <c r="R232" s="28" t="s">
        <v>52</v>
      </c>
      <c r="S232" s="28" t="s">
        <v>1157</v>
      </c>
      <c r="T232" s="28">
        <v>1</v>
      </c>
      <c r="U232" s="28" t="s">
        <v>1722</v>
      </c>
      <c r="V232" s="28" t="s">
        <v>6335</v>
      </c>
      <c r="W232" s="28" t="s">
        <v>6325</v>
      </c>
      <c r="X232" s="138">
        <v>45714.642361111109</v>
      </c>
      <c r="Y232" s="28"/>
      <c r="Z232" s="28">
        <v>0.8</v>
      </c>
      <c r="AA232" s="28"/>
      <c r="AB232" s="28" t="s">
        <v>1723</v>
      </c>
      <c r="AC232" s="30" t="s">
        <v>4124</v>
      </c>
      <c r="AD232" s="28" t="s">
        <v>1724</v>
      </c>
      <c r="AE232" s="28"/>
      <c r="AF232" s="28"/>
      <c r="AG232" s="28"/>
      <c r="AH232" s="28"/>
      <c r="AI232" s="28"/>
      <c r="AJ232" s="28"/>
      <c r="AK232" s="28" t="s">
        <v>1724</v>
      </c>
      <c r="AL232" s="356" t="e">
        <f t="shared" si="12"/>
        <v>#VALUE!</v>
      </c>
    </row>
    <row r="233" spans="1:38" ht="21.6" customHeight="1">
      <c r="A233" s="31">
        <v>108</v>
      </c>
      <c r="B233" s="31" t="s">
        <v>1727</v>
      </c>
      <c r="C233" s="31">
        <v>2025023434</v>
      </c>
      <c r="D233" s="31"/>
      <c r="E233" s="31"/>
      <c r="F233" s="31" t="s">
        <v>27</v>
      </c>
      <c r="G233" s="31" t="s">
        <v>4104</v>
      </c>
      <c r="H233" s="31" t="s">
        <v>1750</v>
      </c>
      <c r="I233" s="31"/>
      <c r="J233" s="31"/>
      <c r="K233" s="31"/>
      <c r="L233" s="31"/>
      <c r="M233" s="32"/>
      <c r="N233" s="31"/>
      <c r="O233" s="32"/>
      <c r="P233" s="33"/>
      <c r="Q233" s="31" t="s">
        <v>6336</v>
      </c>
      <c r="R233" s="31" t="s">
        <v>52</v>
      </c>
      <c r="S233" s="31" t="s">
        <v>4114</v>
      </c>
      <c r="T233" s="31">
        <v>1</v>
      </c>
      <c r="U233" s="31" t="s">
        <v>1722</v>
      </c>
      <c r="V233" s="31" t="s">
        <v>6337</v>
      </c>
      <c r="W233" s="31" t="s">
        <v>6338</v>
      </c>
      <c r="X233" s="218">
        <v>45715.510416666664</v>
      </c>
      <c r="Y233" s="31"/>
      <c r="Z233" s="31">
        <v>0.4</v>
      </c>
      <c r="AA233" s="31"/>
      <c r="AB233" s="31" t="s">
        <v>1723</v>
      </c>
      <c r="AC233" s="33" t="s">
        <v>4124</v>
      </c>
      <c r="AD233" s="31" t="s">
        <v>1724</v>
      </c>
      <c r="AE233" s="31"/>
      <c r="AF233" s="31"/>
      <c r="AG233" s="31"/>
      <c r="AH233" s="31"/>
      <c r="AI233" s="31"/>
      <c r="AJ233" s="31"/>
      <c r="AK233" s="31" t="s">
        <v>1724</v>
      </c>
      <c r="AL233" s="356" t="e">
        <f t="shared" si="12"/>
        <v>#VALUE!</v>
      </c>
    </row>
    <row r="234" spans="1:38" ht="21.6" customHeight="1">
      <c r="A234" s="28">
        <v>109</v>
      </c>
      <c r="B234" s="28" t="s">
        <v>1727</v>
      </c>
      <c r="C234" s="28">
        <v>2025023454</v>
      </c>
      <c r="D234" s="28"/>
      <c r="E234" s="28"/>
      <c r="F234" s="28">
        <v>2222</v>
      </c>
      <c r="G234" s="28" t="s">
        <v>1538</v>
      </c>
      <c r="H234" s="28" t="s">
        <v>1750</v>
      </c>
      <c r="I234" s="28"/>
      <c r="J234" s="28"/>
      <c r="K234" s="28"/>
      <c r="L234" s="28"/>
      <c r="M234" s="29"/>
      <c r="N234" s="28"/>
      <c r="O234" s="29"/>
      <c r="P234" s="30"/>
      <c r="Q234" s="28" t="s">
        <v>6339</v>
      </c>
      <c r="R234" s="28" t="s">
        <v>52</v>
      </c>
      <c r="S234" s="28" t="s">
        <v>4114</v>
      </c>
      <c r="T234" s="28">
        <v>1</v>
      </c>
      <c r="U234" s="28" t="s">
        <v>1722</v>
      </c>
      <c r="V234" s="28" t="s">
        <v>6340</v>
      </c>
      <c r="W234" s="28" t="s">
        <v>6341</v>
      </c>
      <c r="X234" s="138">
        <v>45715.615277777775</v>
      </c>
      <c r="Y234" s="28"/>
      <c r="Z234" s="28">
        <v>0.4</v>
      </c>
      <c r="AA234" s="28"/>
      <c r="AB234" s="28" t="s">
        <v>1723</v>
      </c>
      <c r="AC234" s="30" t="s">
        <v>4124</v>
      </c>
      <c r="AD234" s="28" t="s">
        <v>1724</v>
      </c>
      <c r="AE234" s="28"/>
      <c r="AF234" s="28"/>
      <c r="AG234" s="28"/>
      <c r="AH234" s="28"/>
      <c r="AI234" s="28"/>
      <c r="AJ234" s="28"/>
      <c r="AK234" s="28" t="s">
        <v>1724</v>
      </c>
      <c r="AL234" s="356" t="e">
        <f t="shared" si="12"/>
        <v>#VALUE!</v>
      </c>
    </row>
    <row r="235" spans="1:38" ht="21.6" customHeight="1">
      <c r="A235" s="31">
        <v>110</v>
      </c>
      <c r="B235" s="31" t="s">
        <v>1727</v>
      </c>
      <c r="C235" s="31">
        <v>2025023469</v>
      </c>
      <c r="D235" s="31"/>
      <c r="E235" s="31"/>
      <c r="F235" s="31">
        <v>3772</v>
      </c>
      <c r="G235" s="31" t="s">
        <v>4143</v>
      </c>
      <c r="H235" s="31" t="s">
        <v>1750</v>
      </c>
      <c r="I235" s="31"/>
      <c r="J235" s="31"/>
      <c r="K235" s="31"/>
      <c r="L235" s="31"/>
      <c r="M235" s="32"/>
      <c r="N235" s="31"/>
      <c r="O235" s="32"/>
      <c r="P235" s="32"/>
      <c r="Q235" s="31" t="s">
        <v>5162</v>
      </c>
      <c r="R235" s="31" t="s">
        <v>52</v>
      </c>
      <c r="S235" s="31" t="s">
        <v>4114</v>
      </c>
      <c r="T235" s="31">
        <v>1</v>
      </c>
      <c r="U235" s="31" t="s">
        <v>1722</v>
      </c>
      <c r="V235" s="31" t="s">
        <v>6342</v>
      </c>
      <c r="W235" s="31" t="s">
        <v>6343</v>
      </c>
      <c r="X235" s="218">
        <v>45715.642361111109</v>
      </c>
      <c r="Y235" s="31"/>
      <c r="Z235" s="31">
        <v>0.4</v>
      </c>
      <c r="AA235" s="31"/>
      <c r="AB235" s="31" t="s">
        <v>1723</v>
      </c>
      <c r="AC235" s="32" t="s">
        <v>4124</v>
      </c>
      <c r="AD235" s="31" t="s">
        <v>1724</v>
      </c>
      <c r="AE235" s="31"/>
      <c r="AF235" s="31"/>
      <c r="AG235" s="31"/>
      <c r="AH235" s="31"/>
      <c r="AI235" s="31"/>
      <c r="AJ235" s="31"/>
      <c r="AK235" s="31" t="s">
        <v>1724</v>
      </c>
      <c r="AL235" s="356" t="e">
        <f t="shared" si="12"/>
        <v>#VALUE!</v>
      </c>
    </row>
    <row r="236" spans="1:38" ht="21.6" customHeight="1">
      <c r="A236" s="28">
        <v>1</v>
      </c>
      <c r="B236" s="28" t="s">
        <v>5039</v>
      </c>
      <c r="C236" s="28">
        <v>2025030001</v>
      </c>
      <c r="D236" s="28" t="s">
        <v>6344</v>
      </c>
      <c r="E236" s="28" t="s">
        <v>5041</v>
      </c>
      <c r="F236" s="28">
        <v>3380</v>
      </c>
      <c r="G236" s="28" t="s">
        <v>182</v>
      </c>
      <c r="H236" s="28" t="s">
        <v>1751</v>
      </c>
      <c r="I236" s="28" t="s">
        <v>6345</v>
      </c>
      <c r="J236" s="28" t="s">
        <v>5306</v>
      </c>
      <c r="K236" s="28" t="s">
        <v>5422</v>
      </c>
      <c r="L236" s="28" t="s">
        <v>5074</v>
      </c>
      <c r="M236" s="29" t="s">
        <v>1726</v>
      </c>
      <c r="N236" s="28">
        <v>2304</v>
      </c>
      <c r="O236" s="29" t="s">
        <v>5103</v>
      </c>
      <c r="P236" s="30" t="s">
        <v>6346</v>
      </c>
      <c r="Q236" s="28" t="s">
        <v>5417</v>
      </c>
      <c r="R236" s="28" t="s">
        <v>52</v>
      </c>
      <c r="S236" s="28" t="s">
        <v>16</v>
      </c>
      <c r="T236" s="28">
        <v>1</v>
      </c>
      <c r="U236" s="28" t="s">
        <v>1722</v>
      </c>
      <c r="V236" s="28" t="s">
        <v>6347</v>
      </c>
      <c r="W236" s="28" t="s">
        <v>6348</v>
      </c>
      <c r="X236" s="138">
        <v>45719.4375</v>
      </c>
      <c r="Y236" s="28" t="s">
        <v>6349</v>
      </c>
      <c r="Z236" s="28">
        <v>1</v>
      </c>
      <c r="AA236" s="28"/>
      <c r="AB236" s="28" t="s">
        <v>1723</v>
      </c>
      <c r="AC236" s="30" t="s">
        <v>6350</v>
      </c>
      <c r="AD236" s="28"/>
      <c r="AE236" s="28"/>
      <c r="AF236" s="28"/>
      <c r="AG236" s="28"/>
      <c r="AH236" s="28"/>
      <c r="AI236" s="28"/>
      <c r="AJ236" s="28"/>
      <c r="AK236" s="28" t="s">
        <v>1724</v>
      </c>
      <c r="AL236" s="356">
        <f t="shared" si="12"/>
        <v>45716</v>
      </c>
    </row>
    <row r="237" spans="1:38" ht="21.6" customHeight="1">
      <c r="A237" s="31">
        <v>2</v>
      </c>
      <c r="B237" s="31" t="s">
        <v>5039</v>
      </c>
      <c r="C237" s="31">
        <v>2025030006</v>
      </c>
      <c r="D237" s="31" t="s">
        <v>6351</v>
      </c>
      <c r="E237" s="31" t="s">
        <v>5041</v>
      </c>
      <c r="F237" s="31">
        <v>3601</v>
      </c>
      <c r="G237" s="31" t="s">
        <v>203</v>
      </c>
      <c r="H237" s="31" t="s">
        <v>1750</v>
      </c>
      <c r="I237" s="31" t="s">
        <v>6352</v>
      </c>
      <c r="J237" s="31" t="s">
        <v>5582</v>
      </c>
      <c r="K237" s="31" t="s">
        <v>5422</v>
      </c>
      <c r="L237" s="31" t="s">
        <v>5074</v>
      </c>
      <c r="M237" s="32" t="s">
        <v>1726</v>
      </c>
      <c r="N237" s="31">
        <v>2302</v>
      </c>
      <c r="O237" s="32" t="s">
        <v>5289</v>
      </c>
      <c r="P237" s="33" t="s">
        <v>6353</v>
      </c>
      <c r="Q237" s="31" t="s">
        <v>6354</v>
      </c>
      <c r="R237" s="31" t="s">
        <v>52</v>
      </c>
      <c r="S237" s="31" t="s">
        <v>4114</v>
      </c>
      <c r="T237" s="31">
        <v>1</v>
      </c>
      <c r="U237" s="31" t="s">
        <v>1722</v>
      </c>
      <c r="V237" s="31" t="s">
        <v>6355</v>
      </c>
      <c r="W237" s="31" t="s">
        <v>6356</v>
      </c>
      <c r="X237" s="218">
        <v>45719.421527777777</v>
      </c>
      <c r="Y237" s="31" t="s">
        <v>6349</v>
      </c>
      <c r="Z237" s="31">
        <v>0.5</v>
      </c>
      <c r="AA237" s="31"/>
      <c r="AB237" s="31" t="s">
        <v>1723</v>
      </c>
      <c r="AC237" s="33" t="s">
        <v>6357</v>
      </c>
      <c r="AD237" s="31"/>
      <c r="AE237" s="31"/>
      <c r="AF237" s="31"/>
      <c r="AG237" s="31"/>
      <c r="AH237" s="31"/>
      <c r="AI237" s="31"/>
      <c r="AJ237" s="31"/>
      <c r="AK237" s="31" t="s">
        <v>1724</v>
      </c>
      <c r="AL237" s="356">
        <f t="shared" si="12"/>
        <v>45717</v>
      </c>
    </row>
    <row r="238" spans="1:38" ht="21.6" customHeight="1">
      <c r="A238" s="28">
        <v>3</v>
      </c>
      <c r="B238" s="28" t="s">
        <v>1727</v>
      </c>
      <c r="C238" s="28">
        <v>2025030070</v>
      </c>
      <c r="D238" s="28"/>
      <c r="E238" s="28"/>
      <c r="F238" s="28">
        <v>3601</v>
      </c>
      <c r="G238" s="28" t="s">
        <v>203</v>
      </c>
      <c r="H238" s="28" t="s">
        <v>1750</v>
      </c>
      <c r="I238" s="28"/>
      <c r="J238" s="28"/>
      <c r="K238" s="28"/>
      <c r="L238" s="28"/>
      <c r="M238" s="29"/>
      <c r="N238" s="28"/>
      <c r="O238" s="29"/>
      <c r="P238" s="30"/>
      <c r="Q238" s="28" t="s">
        <v>6354</v>
      </c>
      <c r="R238" s="28" t="s">
        <v>52</v>
      </c>
      <c r="S238" s="28" t="s">
        <v>4114</v>
      </c>
      <c r="T238" s="28">
        <v>1</v>
      </c>
      <c r="U238" s="28" t="s">
        <v>1722</v>
      </c>
      <c r="V238" s="28" t="s">
        <v>6358</v>
      </c>
      <c r="W238" s="28" t="s">
        <v>6359</v>
      </c>
      <c r="X238" s="138">
        <v>45719.445833333331</v>
      </c>
      <c r="Y238" s="28"/>
      <c r="Z238" s="28">
        <v>0.4</v>
      </c>
      <c r="AA238" s="28"/>
      <c r="AB238" s="28" t="s">
        <v>1723</v>
      </c>
      <c r="AC238" s="30" t="s">
        <v>4124</v>
      </c>
      <c r="AD238" s="28" t="s">
        <v>1724</v>
      </c>
      <c r="AE238" s="28"/>
      <c r="AF238" s="28"/>
      <c r="AG238" s="28"/>
      <c r="AH238" s="28"/>
      <c r="AI238" s="28"/>
      <c r="AJ238" s="28"/>
      <c r="AK238" s="28" t="s">
        <v>1724</v>
      </c>
      <c r="AL238" s="356" t="e">
        <f t="shared" si="12"/>
        <v>#VALUE!</v>
      </c>
    </row>
    <row r="239" spans="1:38" ht="21.6" customHeight="1">
      <c r="A239" s="31">
        <v>4</v>
      </c>
      <c r="B239" s="31" t="s">
        <v>1727</v>
      </c>
      <c r="C239" s="31">
        <v>2025030082</v>
      </c>
      <c r="D239" s="31"/>
      <c r="E239" s="31"/>
      <c r="F239" s="31">
        <v>3840</v>
      </c>
      <c r="G239" s="31" t="s">
        <v>243</v>
      </c>
      <c r="H239" s="31" t="s">
        <v>1750</v>
      </c>
      <c r="I239" s="31"/>
      <c r="J239" s="31"/>
      <c r="K239" s="31"/>
      <c r="L239" s="31"/>
      <c r="M239" s="32"/>
      <c r="N239" s="31"/>
      <c r="O239" s="32"/>
      <c r="P239" s="33"/>
      <c r="Q239" s="31" t="s">
        <v>6360</v>
      </c>
      <c r="R239" s="31" t="s">
        <v>52</v>
      </c>
      <c r="S239" s="31" t="s">
        <v>4114</v>
      </c>
      <c r="T239" s="31">
        <v>1</v>
      </c>
      <c r="U239" s="31" t="s">
        <v>1722</v>
      </c>
      <c r="V239" s="31" t="s">
        <v>6361</v>
      </c>
      <c r="W239" s="31" t="s">
        <v>6362</v>
      </c>
      <c r="X239" s="218">
        <v>45719.486805555556</v>
      </c>
      <c r="Y239" s="31"/>
      <c r="Z239" s="31">
        <v>0.4</v>
      </c>
      <c r="AA239" s="31"/>
      <c r="AB239" s="31" t="s">
        <v>1723</v>
      </c>
      <c r="AC239" s="33" t="s">
        <v>4124</v>
      </c>
      <c r="AD239" s="31" t="s">
        <v>1724</v>
      </c>
      <c r="AE239" s="31"/>
      <c r="AF239" s="31"/>
      <c r="AG239" s="31"/>
      <c r="AH239" s="31"/>
      <c r="AI239" s="31"/>
      <c r="AJ239" s="31"/>
      <c r="AK239" s="31" t="s">
        <v>1724</v>
      </c>
      <c r="AL239" s="356" t="e">
        <f t="shared" si="12"/>
        <v>#VALUE!</v>
      </c>
    </row>
    <row r="240" spans="1:38" ht="21.6" customHeight="1">
      <c r="A240" s="28">
        <v>5</v>
      </c>
      <c r="B240" s="28" t="s">
        <v>1727</v>
      </c>
      <c r="C240" s="28">
        <v>2025030101</v>
      </c>
      <c r="D240" s="28"/>
      <c r="E240" s="28"/>
      <c r="F240" s="28">
        <v>4352</v>
      </c>
      <c r="G240" s="28" t="s">
        <v>370</v>
      </c>
      <c r="H240" s="28" t="s">
        <v>1750</v>
      </c>
      <c r="I240" s="28"/>
      <c r="J240" s="28"/>
      <c r="K240" s="28"/>
      <c r="L240" s="28"/>
      <c r="M240" s="29"/>
      <c r="N240" s="28"/>
      <c r="O240" s="29"/>
      <c r="P240" s="30"/>
      <c r="Q240" s="28" t="s">
        <v>6184</v>
      </c>
      <c r="R240" s="28" t="s">
        <v>52</v>
      </c>
      <c r="S240" s="28" t="s">
        <v>4114</v>
      </c>
      <c r="T240" s="28">
        <v>1</v>
      </c>
      <c r="U240" s="28" t="s">
        <v>1722</v>
      </c>
      <c r="V240" s="28" t="s">
        <v>6363</v>
      </c>
      <c r="W240" s="28" t="s">
        <v>6364</v>
      </c>
      <c r="X240" s="138">
        <v>45719.584027777775</v>
      </c>
      <c r="Y240" s="28"/>
      <c r="Z240" s="28">
        <v>0.4</v>
      </c>
      <c r="AA240" s="28"/>
      <c r="AB240" s="28" t="s">
        <v>1723</v>
      </c>
      <c r="AC240" s="30" t="s">
        <v>4124</v>
      </c>
      <c r="AD240" s="28" t="s">
        <v>1724</v>
      </c>
      <c r="AE240" s="28"/>
      <c r="AF240" s="28"/>
      <c r="AG240" s="28"/>
      <c r="AH240" s="28"/>
      <c r="AI240" s="28"/>
      <c r="AJ240" s="28"/>
      <c r="AK240" s="28" t="s">
        <v>1724</v>
      </c>
      <c r="AL240" s="356" t="e">
        <f t="shared" si="12"/>
        <v>#VALUE!</v>
      </c>
    </row>
    <row r="241" spans="1:38" ht="21.6" customHeight="1">
      <c r="A241" s="31">
        <v>6</v>
      </c>
      <c r="B241" s="31" t="s">
        <v>1727</v>
      </c>
      <c r="C241" s="31">
        <v>2025030104</v>
      </c>
      <c r="D241" s="31"/>
      <c r="E241" s="31"/>
      <c r="F241" s="31">
        <v>4241</v>
      </c>
      <c r="G241" s="31" t="s">
        <v>1493</v>
      </c>
      <c r="H241" s="31" t="s">
        <v>1750</v>
      </c>
      <c r="I241" s="31"/>
      <c r="J241" s="31"/>
      <c r="K241" s="31"/>
      <c r="L241" s="31"/>
      <c r="M241" s="32"/>
      <c r="N241" s="31"/>
      <c r="O241" s="32"/>
      <c r="P241" s="33"/>
      <c r="Q241" s="31" t="s">
        <v>5064</v>
      </c>
      <c r="R241" s="31" t="s">
        <v>52</v>
      </c>
      <c r="S241" s="31" t="s">
        <v>4114</v>
      </c>
      <c r="T241" s="31">
        <v>1</v>
      </c>
      <c r="U241" s="31" t="s">
        <v>1722</v>
      </c>
      <c r="V241" s="31" t="s">
        <v>6365</v>
      </c>
      <c r="W241" s="31" t="s">
        <v>6366</v>
      </c>
      <c r="X241" s="218">
        <v>45719.606944444444</v>
      </c>
      <c r="Y241" s="31"/>
      <c r="Z241" s="31">
        <v>0.3</v>
      </c>
      <c r="AA241" s="31"/>
      <c r="AB241" s="31" t="s">
        <v>1723</v>
      </c>
      <c r="AC241" s="33" t="s">
        <v>4124</v>
      </c>
      <c r="AD241" s="31" t="s">
        <v>1724</v>
      </c>
      <c r="AE241" s="31"/>
      <c r="AF241" s="31"/>
      <c r="AG241" s="31"/>
      <c r="AH241" s="31"/>
      <c r="AI241" s="31"/>
      <c r="AJ241" s="31"/>
      <c r="AK241" s="31" t="s">
        <v>1724</v>
      </c>
      <c r="AL241" s="356" t="e">
        <f t="shared" si="12"/>
        <v>#VALUE!</v>
      </c>
    </row>
    <row r="242" spans="1:38" ht="21.6" customHeight="1">
      <c r="A242" s="28">
        <v>7</v>
      </c>
      <c r="B242" s="28" t="s">
        <v>1727</v>
      </c>
      <c r="C242" s="28">
        <v>2025030126</v>
      </c>
      <c r="D242" s="28"/>
      <c r="E242" s="28"/>
      <c r="F242" s="28">
        <v>3796</v>
      </c>
      <c r="G242" s="28" t="s">
        <v>4117</v>
      </c>
      <c r="H242" s="28" t="s">
        <v>1750</v>
      </c>
      <c r="I242" s="28"/>
      <c r="J242" s="28"/>
      <c r="K242" s="28"/>
      <c r="L242" s="28"/>
      <c r="M242" s="29"/>
      <c r="N242" s="28"/>
      <c r="O242" s="29"/>
      <c r="P242" s="30"/>
      <c r="Q242" s="28" t="s">
        <v>6367</v>
      </c>
      <c r="R242" s="28" t="s">
        <v>52</v>
      </c>
      <c r="S242" s="28" t="s">
        <v>4114</v>
      </c>
      <c r="T242" s="28">
        <v>1</v>
      </c>
      <c r="U242" s="28" t="s">
        <v>1722</v>
      </c>
      <c r="V242" s="28" t="s">
        <v>6368</v>
      </c>
      <c r="W242" s="28" t="s">
        <v>6369</v>
      </c>
      <c r="X242" s="138">
        <v>45719.634722222225</v>
      </c>
      <c r="Y242" s="28"/>
      <c r="Z242" s="28">
        <v>0.3</v>
      </c>
      <c r="AA242" s="28"/>
      <c r="AB242" s="28" t="s">
        <v>1723</v>
      </c>
      <c r="AC242" s="30" t="s">
        <v>4124</v>
      </c>
      <c r="AD242" s="28" t="s">
        <v>1724</v>
      </c>
      <c r="AE242" s="28"/>
      <c r="AF242" s="28"/>
      <c r="AG242" s="28"/>
      <c r="AH242" s="28"/>
      <c r="AI242" s="28"/>
      <c r="AJ242" s="28"/>
      <c r="AK242" s="28" t="s">
        <v>1724</v>
      </c>
      <c r="AL242" s="356" t="e">
        <f t="shared" si="12"/>
        <v>#VALUE!</v>
      </c>
    </row>
    <row r="243" spans="1:38" ht="21.6" customHeight="1">
      <c r="A243" s="31">
        <v>8</v>
      </c>
      <c r="B243" s="31" t="s">
        <v>1727</v>
      </c>
      <c r="C243" s="31">
        <v>2025030148</v>
      </c>
      <c r="D243" s="31"/>
      <c r="E243" s="31"/>
      <c r="F243" s="31" t="s">
        <v>39</v>
      </c>
      <c r="G243" s="31" t="s">
        <v>649</v>
      </c>
      <c r="H243" s="31" t="s">
        <v>1750</v>
      </c>
      <c r="I243" s="31"/>
      <c r="J243" s="31"/>
      <c r="K243" s="31"/>
      <c r="L243" s="31"/>
      <c r="M243" s="32"/>
      <c r="N243" s="31"/>
      <c r="O243" s="32"/>
      <c r="P243" s="33"/>
      <c r="Q243" s="31" t="s">
        <v>6370</v>
      </c>
      <c r="R243" s="31" t="s">
        <v>52</v>
      </c>
      <c r="S243" s="31" t="s">
        <v>4114</v>
      </c>
      <c r="T243" s="31">
        <v>1</v>
      </c>
      <c r="U243" s="31" t="s">
        <v>1722</v>
      </c>
      <c r="V243" s="31" t="s">
        <v>6371</v>
      </c>
      <c r="W243" s="31" t="s">
        <v>6372</v>
      </c>
      <c r="X243" s="218">
        <v>45719.661805555559</v>
      </c>
      <c r="Y243" s="31"/>
      <c r="Z243" s="31">
        <v>0.4</v>
      </c>
      <c r="AA243" s="31"/>
      <c r="AB243" s="31" t="s">
        <v>1723</v>
      </c>
      <c r="AC243" s="33" t="s">
        <v>4124</v>
      </c>
      <c r="AD243" s="31" t="s">
        <v>1724</v>
      </c>
      <c r="AE243" s="31"/>
      <c r="AF243" s="31"/>
      <c r="AG243" s="31"/>
      <c r="AH243" s="31"/>
      <c r="AI243" s="31"/>
      <c r="AJ243" s="31"/>
      <c r="AK243" s="31" t="s">
        <v>1724</v>
      </c>
      <c r="AL243" s="356" t="e">
        <f t="shared" si="12"/>
        <v>#VALUE!</v>
      </c>
    </row>
    <row r="244" spans="1:38" ht="21.6" customHeight="1">
      <c r="A244" s="28">
        <v>9</v>
      </c>
      <c r="B244" s="28" t="s">
        <v>1727</v>
      </c>
      <c r="C244" s="28">
        <v>2025030302</v>
      </c>
      <c r="D244" s="28"/>
      <c r="E244" s="28"/>
      <c r="F244" s="28" t="s">
        <v>28</v>
      </c>
      <c r="G244" s="28" t="s">
        <v>4096</v>
      </c>
      <c r="H244" s="28" t="s">
        <v>1750</v>
      </c>
      <c r="I244" s="28"/>
      <c r="J244" s="28"/>
      <c r="K244" s="28"/>
      <c r="L244" s="28"/>
      <c r="M244" s="29"/>
      <c r="N244" s="28"/>
      <c r="O244" s="29"/>
      <c r="P244" s="30"/>
      <c r="Q244" s="28" t="s">
        <v>6373</v>
      </c>
      <c r="R244" s="28" t="s">
        <v>52</v>
      </c>
      <c r="S244" s="28" t="s">
        <v>4114</v>
      </c>
      <c r="T244" s="28">
        <v>1</v>
      </c>
      <c r="U244" s="28" t="s">
        <v>1722</v>
      </c>
      <c r="V244" s="28" t="s">
        <v>6374</v>
      </c>
      <c r="W244" s="28" t="s">
        <v>6375</v>
      </c>
      <c r="X244" s="138">
        <v>45719.701388888891</v>
      </c>
      <c r="Y244" s="28"/>
      <c r="Z244" s="28">
        <v>12.3</v>
      </c>
      <c r="AA244" s="28"/>
      <c r="AB244" s="28" t="s">
        <v>1723</v>
      </c>
      <c r="AC244" s="30" t="s">
        <v>4124</v>
      </c>
      <c r="AD244" s="28" t="s">
        <v>1724</v>
      </c>
      <c r="AE244" s="28"/>
      <c r="AF244" s="28"/>
      <c r="AG244" s="28"/>
      <c r="AH244" s="28"/>
      <c r="AI244" s="28"/>
      <c r="AJ244" s="28"/>
      <c r="AK244" s="28" t="s">
        <v>1724</v>
      </c>
      <c r="AL244" s="356" t="e">
        <f t="shared" si="12"/>
        <v>#VALUE!</v>
      </c>
    </row>
    <row r="245" spans="1:38" ht="21.6" customHeight="1">
      <c r="A245" s="31">
        <v>10</v>
      </c>
      <c r="B245" s="31" t="s">
        <v>5039</v>
      </c>
      <c r="C245" s="31">
        <v>2025030330</v>
      </c>
      <c r="D245" s="31" t="s">
        <v>6376</v>
      </c>
      <c r="E245" s="31" t="s">
        <v>5510</v>
      </c>
      <c r="F245" s="31">
        <v>2691</v>
      </c>
      <c r="G245" s="31" t="s">
        <v>4110</v>
      </c>
      <c r="H245" s="31" t="s">
        <v>3320</v>
      </c>
      <c r="I245" s="31" t="s">
        <v>6377</v>
      </c>
      <c r="J245" s="31" t="s">
        <v>5259</v>
      </c>
      <c r="K245" s="31" t="s">
        <v>5073</v>
      </c>
      <c r="L245" s="31" t="s">
        <v>5512</v>
      </c>
      <c r="M245" s="32" t="s">
        <v>5513</v>
      </c>
      <c r="N245" s="31">
        <v>2401</v>
      </c>
      <c r="O245" s="32" t="s">
        <v>5514</v>
      </c>
      <c r="P245" s="33" t="s">
        <v>6378</v>
      </c>
      <c r="Q245" s="31" t="s">
        <v>5640</v>
      </c>
      <c r="R245" s="31" t="s">
        <v>52</v>
      </c>
      <c r="S245" s="31" t="s">
        <v>16</v>
      </c>
      <c r="T245" s="31">
        <v>1</v>
      </c>
      <c r="U245" s="31" t="s">
        <v>1722</v>
      </c>
      <c r="V245" s="31" t="s">
        <v>6379</v>
      </c>
      <c r="W245" s="31" t="s">
        <v>6380</v>
      </c>
      <c r="X245" s="218">
        <v>45720.423611111109</v>
      </c>
      <c r="Y245" s="31" t="s">
        <v>6381</v>
      </c>
      <c r="Z245" s="31">
        <v>0.5</v>
      </c>
      <c r="AA245" s="31"/>
      <c r="AB245" s="31" t="s">
        <v>1723</v>
      </c>
      <c r="AC245" s="33" t="s">
        <v>6382</v>
      </c>
      <c r="AD245" s="31"/>
      <c r="AE245" s="31"/>
      <c r="AF245" s="31"/>
      <c r="AG245" s="31"/>
      <c r="AH245" s="31"/>
      <c r="AI245" s="31"/>
      <c r="AJ245" s="31"/>
      <c r="AK245" s="31" t="s">
        <v>1724</v>
      </c>
      <c r="AL245" s="356">
        <f t="shared" si="12"/>
        <v>45720</v>
      </c>
    </row>
    <row r="246" spans="1:38" ht="21.6" customHeight="1">
      <c r="A246" s="28">
        <v>11</v>
      </c>
      <c r="B246" s="28" t="s">
        <v>1727</v>
      </c>
      <c r="C246" s="28">
        <v>2025030359</v>
      </c>
      <c r="D246" s="28"/>
      <c r="E246" s="28"/>
      <c r="F246" s="28">
        <v>2303</v>
      </c>
      <c r="G246" s="28" t="s">
        <v>86</v>
      </c>
      <c r="H246" s="28" t="s">
        <v>1750</v>
      </c>
      <c r="I246" s="28"/>
      <c r="J246" s="28"/>
      <c r="K246" s="28"/>
      <c r="L246" s="28"/>
      <c r="M246" s="29"/>
      <c r="N246" s="28"/>
      <c r="O246" s="29"/>
      <c r="P246" s="30"/>
      <c r="Q246" s="28" t="s">
        <v>6383</v>
      </c>
      <c r="R246" s="28" t="s">
        <v>52</v>
      </c>
      <c r="S246" s="28" t="s">
        <v>4114</v>
      </c>
      <c r="T246" s="28">
        <v>1</v>
      </c>
      <c r="U246" s="28" t="s">
        <v>1722</v>
      </c>
      <c r="V246" s="28" t="s">
        <v>6384</v>
      </c>
      <c r="W246" s="28" t="s">
        <v>6385</v>
      </c>
      <c r="X246" s="138">
        <v>45720.458333333336</v>
      </c>
      <c r="Y246" s="28"/>
      <c r="Z246" s="28">
        <v>0.3</v>
      </c>
      <c r="AA246" s="28"/>
      <c r="AB246" s="28" t="s">
        <v>1723</v>
      </c>
      <c r="AC246" s="30" t="s">
        <v>4124</v>
      </c>
      <c r="AD246" s="28" t="s">
        <v>1724</v>
      </c>
      <c r="AE246" s="28"/>
      <c r="AF246" s="28"/>
      <c r="AG246" s="28"/>
      <c r="AH246" s="28"/>
      <c r="AI246" s="28"/>
      <c r="AJ246" s="28"/>
      <c r="AK246" s="28" t="s">
        <v>1724</v>
      </c>
      <c r="AL246" s="356" t="e">
        <f t="shared" si="12"/>
        <v>#VALUE!</v>
      </c>
    </row>
    <row r="247" spans="1:38" ht="21.6" customHeight="1">
      <c r="A247" s="31">
        <v>12</v>
      </c>
      <c r="B247" s="31" t="s">
        <v>1727</v>
      </c>
      <c r="C247" s="31">
        <v>2025030372</v>
      </c>
      <c r="D247" s="31"/>
      <c r="E247" s="31"/>
      <c r="F247" s="31">
        <v>4098</v>
      </c>
      <c r="G247" s="31" t="s">
        <v>1543</v>
      </c>
      <c r="H247" s="31" t="s">
        <v>1750</v>
      </c>
      <c r="I247" s="31"/>
      <c r="J247" s="31"/>
      <c r="K247" s="31"/>
      <c r="L247" s="31"/>
      <c r="M247" s="32"/>
      <c r="N247" s="31"/>
      <c r="O247" s="32"/>
      <c r="P247" s="33"/>
      <c r="Q247" s="31" t="s">
        <v>6386</v>
      </c>
      <c r="R247" s="31" t="s">
        <v>52</v>
      </c>
      <c r="S247" s="31" t="s">
        <v>4114</v>
      </c>
      <c r="T247" s="31">
        <v>1</v>
      </c>
      <c r="U247" s="31" t="s">
        <v>1722</v>
      </c>
      <c r="V247" s="31" t="s">
        <v>6387</v>
      </c>
      <c r="W247" s="31" t="s">
        <v>6388</v>
      </c>
      <c r="X247" s="218">
        <v>45720.493055555555</v>
      </c>
      <c r="Y247" s="31"/>
      <c r="Z247" s="31">
        <v>0.3</v>
      </c>
      <c r="AA247" s="31"/>
      <c r="AB247" s="31" t="s">
        <v>1723</v>
      </c>
      <c r="AC247" s="33" t="s">
        <v>4124</v>
      </c>
      <c r="AD247" s="31" t="s">
        <v>1724</v>
      </c>
      <c r="AE247" s="31"/>
      <c r="AF247" s="31"/>
      <c r="AG247" s="31"/>
      <c r="AH247" s="31"/>
      <c r="AI247" s="31"/>
      <c r="AJ247" s="31"/>
      <c r="AK247" s="31" t="s">
        <v>1724</v>
      </c>
      <c r="AL247" s="356" t="e">
        <f t="shared" si="12"/>
        <v>#VALUE!</v>
      </c>
    </row>
    <row r="248" spans="1:38" ht="21.6" customHeight="1">
      <c r="A248" s="28">
        <v>13</v>
      </c>
      <c r="B248" s="28" t="s">
        <v>1727</v>
      </c>
      <c r="C248" s="28">
        <v>2025030383</v>
      </c>
      <c r="D248" s="28"/>
      <c r="E248" s="28"/>
      <c r="F248" s="28">
        <v>3811</v>
      </c>
      <c r="G248" s="28" t="s">
        <v>4086</v>
      </c>
      <c r="H248" s="28" t="s">
        <v>1750</v>
      </c>
      <c r="I248" s="28"/>
      <c r="J248" s="28"/>
      <c r="K248" s="28"/>
      <c r="L248" s="28"/>
      <c r="M248" s="29"/>
      <c r="N248" s="28"/>
      <c r="O248" s="29"/>
      <c r="P248" s="30"/>
      <c r="Q248" s="28" t="s">
        <v>6300</v>
      </c>
      <c r="R248" s="28" t="s">
        <v>52</v>
      </c>
      <c r="S248" s="28" t="s">
        <v>4114</v>
      </c>
      <c r="T248" s="28">
        <v>1</v>
      </c>
      <c r="U248" s="28" t="s">
        <v>1722</v>
      </c>
      <c r="V248" s="28" t="s">
        <v>6389</v>
      </c>
      <c r="W248" s="28" t="s">
        <v>6390</v>
      </c>
      <c r="X248" s="138">
        <v>45720.579861111109</v>
      </c>
      <c r="Y248" s="28"/>
      <c r="Z248" s="28">
        <v>0.4</v>
      </c>
      <c r="AA248" s="28"/>
      <c r="AB248" s="28" t="s">
        <v>1723</v>
      </c>
      <c r="AC248" s="30" t="s">
        <v>4124</v>
      </c>
      <c r="AD248" s="28" t="s">
        <v>1724</v>
      </c>
      <c r="AE248" s="28"/>
      <c r="AF248" s="28"/>
      <c r="AG248" s="28"/>
      <c r="AH248" s="28"/>
      <c r="AI248" s="28"/>
      <c r="AJ248" s="28"/>
      <c r="AK248" s="28" t="s">
        <v>1724</v>
      </c>
      <c r="AL248" s="356" t="e">
        <f t="shared" si="12"/>
        <v>#VALUE!</v>
      </c>
    </row>
    <row r="249" spans="1:38" ht="21.6" customHeight="1">
      <c r="A249" s="31">
        <v>14</v>
      </c>
      <c r="B249" s="31" t="s">
        <v>1727</v>
      </c>
      <c r="C249" s="31">
        <v>2025030387</v>
      </c>
      <c r="D249" s="31"/>
      <c r="E249" s="31"/>
      <c r="F249" s="31" t="s">
        <v>43</v>
      </c>
      <c r="G249" s="31" t="s">
        <v>728</v>
      </c>
      <c r="H249" s="31" t="s">
        <v>1728</v>
      </c>
      <c r="I249" s="31"/>
      <c r="J249" s="31"/>
      <c r="K249" s="31"/>
      <c r="L249" s="31"/>
      <c r="M249" s="32"/>
      <c r="N249" s="31"/>
      <c r="O249" s="32"/>
      <c r="P249" s="33"/>
      <c r="Q249" s="31" t="s">
        <v>6391</v>
      </c>
      <c r="R249" s="31" t="s">
        <v>52</v>
      </c>
      <c r="S249" s="31" t="s">
        <v>4114</v>
      </c>
      <c r="T249" s="31">
        <v>1</v>
      </c>
      <c r="U249" s="31" t="s">
        <v>1722</v>
      </c>
      <c r="V249" s="31" t="s">
        <v>6392</v>
      </c>
      <c r="W249" s="31" t="s">
        <v>6393</v>
      </c>
      <c r="X249" s="218">
        <v>45720.59375</v>
      </c>
      <c r="Y249" s="31"/>
      <c r="Z249" s="31">
        <v>0.3</v>
      </c>
      <c r="AA249" s="31"/>
      <c r="AB249" s="31" t="s">
        <v>1723</v>
      </c>
      <c r="AC249" s="33" t="s">
        <v>4124</v>
      </c>
      <c r="AD249" s="31" t="s">
        <v>1724</v>
      </c>
      <c r="AE249" s="31"/>
      <c r="AF249" s="31"/>
      <c r="AG249" s="31"/>
      <c r="AH249" s="31"/>
      <c r="AI249" s="31"/>
      <c r="AJ249" s="31"/>
      <c r="AK249" s="31" t="s">
        <v>1724</v>
      </c>
      <c r="AL249" s="356" t="e">
        <f t="shared" si="12"/>
        <v>#VALUE!</v>
      </c>
    </row>
    <row r="250" spans="1:38" ht="21.6" customHeight="1">
      <c r="A250" s="28">
        <v>15</v>
      </c>
      <c r="B250" s="28" t="s">
        <v>1727</v>
      </c>
      <c r="C250" s="28">
        <v>2025030396</v>
      </c>
      <c r="D250" s="28"/>
      <c r="E250" s="28"/>
      <c r="F250" s="28" t="s">
        <v>37</v>
      </c>
      <c r="G250" s="28" t="s">
        <v>645</v>
      </c>
      <c r="H250" s="28" t="s">
        <v>1750</v>
      </c>
      <c r="I250" s="28"/>
      <c r="J250" s="28"/>
      <c r="K250" s="28"/>
      <c r="L250" s="28"/>
      <c r="M250" s="29"/>
      <c r="N250" s="28"/>
      <c r="O250" s="29"/>
      <c r="P250" s="30"/>
      <c r="Q250" s="28" t="s">
        <v>6394</v>
      </c>
      <c r="R250" s="28" t="s">
        <v>52</v>
      </c>
      <c r="S250" s="28" t="s">
        <v>4114</v>
      </c>
      <c r="T250" s="28">
        <v>1</v>
      </c>
      <c r="U250" s="28" t="s">
        <v>1722</v>
      </c>
      <c r="V250" s="28" t="s">
        <v>6395</v>
      </c>
      <c r="W250" s="28" t="s">
        <v>6396</v>
      </c>
      <c r="X250" s="138">
        <v>45720.618055555555</v>
      </c>
      <c r="Y250" s="28"/>
      <c r="Z250" s="28">
        <v>0.3</v>
      </c>
      <c r="AA250" s="28"/>
      <c r="AB250" s="28" t="s">
        <v>1723</v>
      </c>
      <c r="AC250" s="30" t="s">
        <v>4124</v>
      </c>
      <c r="AD250" s="28" t="s">
        <v>1724</v>
      </c>
      <c r="AE250" s="28"/>
      <c r="AF250" s="28"/>
      <c r="AG250" s="28"/>
      <c r="AH250" s="28"/>
      <c r="AI250" s="28"/>
      <c r="AJ250" s="28"/>
      <c r="AK250" s="28" t="s">
        <v>1724</v>
      </c>
      <c r="AL250" s="356" t="e">
        <f t="shared" si="12"/>
        <v>#VALUE!</v>
      </c>
    </row>
    <row r="251" spans="1:38" ht="21.6" customHeight="1">
      <c r="A251" s="31">
        <v>16</v>
      </c>
      <c r="B251" s="31" t="s">
        <v>1727</v>
      </c>
      <c r="C251" s="31">
        <v>2025030434</v>
      </c>
      <c r="D251" s="31"/>
      <c r="E251" s="31"/>
      <c r="F251" s="31">
        <v>3957</v>
      </c>
      <c r="G251" s="31" t="s">
        <v>269</v>
      </c>
      <c r="H251" s="31" t="s">
        <v>1750</v>
      </c>
      <c r="I251" s="31"/>
      <c r="J251" s="31"/>
      <c r="K251" s="31"/>
      <c r="L251" s="31"/>
      <c r="M251" s="32"/>
      <c r="N251" s="31"/>
      <c r="O251" s="32"/>
      <c r="P251" s="33"/>
      <c r="Q251" s="31" t="s">
        <v>6397</v>
      </c>
      <c r="R251" s="31" t="s">
        <v>52</v>
      </c>
      <c r="S251" s="31" t="s">
        <v>4114</v>
      </c>
      <c r="T251" s="31">
        <v>1</v>
      </c>
      <c r="U251" s="31" t="s">
        <v>1722</v>
      </c>
      <c r="V251" s="31" t="s">
        <v>6398</v>
      </c>
      <c r="W251" s="31" t="s">
        <v>6399</v>
      </c>
      <c r="X251" s="218">
        <v>45720.640972222223</v>
      </c>
      <c r="Y251" s="31"/>
      <c r="Z251" s="31">
        <v>0.4</v>
      </c>
      <c r="AA251" s="31"/>
      <c r="AB251" s="31" t="s">
        <v>1723</v>
      </c>
      <c r="AC251" s="33" t="s">
        <v>4124</v>
      </c>
      <c r="AD251" s="31" t="s">
        <v>1724</v>
      </c>
      <c r="AE251" s="31"/>
      <c r="AF251" s="31"/>
      <c r="AG251" s="31"/>
      <c r="AH251" s="31"/>
      <c r="AI251" s="31"/>
      <c r="AJ251" s="31"/>
      <c r="AK251" s="31" t="s">
        <v>1724</v>
      </c>
      <c r="AL251" s="356" t="e">
        <f t="shared" si="12"/>
        <v>#VALUE!</v>
      </c>
    </row>
    <row r="252" spans="1:38" ht="21.6" customHeight="1">
      <c r="A252" s="28">
        <v>17</v>
      </c>
      <c r="B252" s="28" t="s">
        <v>1727</v>
      </c>
      <c r="C252" s="28">
        <v>2025030454</v>
      </c>
      <c r="D252" s="28"/>
      <c r="E252" s="28"/>
      <c r="F252" s="28">
        <v>3452</v>
      </c>
      <c r="G252" s="28" t="s">
        <v>188</v>
      </c>
      <c r="H252" s="28" t="s">
        <v>1728</v>
      </c>
      <c r="I252" s="28"/>
      <c r="J252" s="28"/>
      <c r="K252" s="28"/>
      <c r="L252" s="28"/>
      <c r="M252" s="29"/>
      <c r="N252" s="28"/>
      <c r="O252" s="29"/>
      <c r="P252" s="30"/>
      <c r="Q252" s="28" t="s">
        <v>6400</v>
      </c>
      <c r="R252" s="28" t="s">
        <v>52</v>
      </c>
      <c r="S252" s="28" t="s">
        <v>4114</v>
      </c>
      <c r="T252" s="28">
        <v>1</v>
      </c>
      <c r="U252" s="28" t="s">
        <v>1722</v>
      </c>
      <c r="V252" s="28" t="s">
        <v>6401</v>
      </c>
      <c r="W252" s="28" t="s">
        <v>6402</v>
      </c>
      <c r="X252" s="138">
        <v>45720.671527777777</v>
      </c>
      <c r="Y252" s="28"/>
      <c r="Z252" s="28">
        <v>0.3</v>
      </c>
      <c r="AA252" s="28"/>
      <c r="AB252" s="28" t="s">
        <v>1723</v>
      </c>
      <c r="AC252" s="30" t="s">
        <v>4124</v>
      </c>
      <c r="AD252" s="28" t="s">
        <v>1724</v>
      </c>
      <c r="AE252" s="28"/>
      <c r="AF252" s="28"/>
      <c r="AG252" s="28"/>
      <c r="AH252" s="28"/>
      <c r="AI252" s="28"/>
      <c r="AJ252" s="28"/>
      <c r="AK252" s="28" t="s">
        <v>1724</v>
      </c>
      <c r="AL252" s="356" t="e">
        <f t="shared" si="12"/>
        <v>#VALUE!</v>
      </c>
    </row>
    <row r="253" spans="1:38" ht="21.6" customHeight="1">
      <c r="A253" s="31">
        <v>18</v>
      </c>
      <c r="B253" s="31" t="s">
        <v>1727</v>
      </c>
      <c r="C253" s="31">
        <v>2025030536</v>
      </c>
      <c r="D253" s="31"/>
      <c r="E253" s="31"/>
      <c r="F253" s="31">
        <v>2302</v>
      </c>
      <c r="G253" s="31" t="s">
        <v>85</v>
      </c>
      <c r="H253" s="31" t="s">
        <v>1750</v>
      </c>
      <c r="I253" s="31"/>
      <c r="J253" s="31"/>
      <c r="K253" s="31"/>
      <c r="L253" s="31"/>
      <c r="M253" s="32"/>
      <c r="N253" s="31"/>
      <c r="O253" s="32"/>
      <c r="P253" s="33"/>
      <c r="Q253" s="31" t="s">
        <v>5159</v>
      </c>
      <c r="R253" s="31" t="s">
        <v>52</v>
      </c>
      <c r="S253" s="31" t="s">
        <v>4114</v>
      </c>
      <c r="T253" s="31">
        <v>1</v>
      </c>
      <c r="U253" s="31" t="s">
        <v>1722</v>
      </c>
      <c r="V253" s="31" t="s">
        <v>6403</v>
      </c>
      <c r="W253" s="31" t="s">
        <v>6404</v>
      </c>
      <c r="X253" s="218">
        <v>45721.49722222222</v>
      </c>
      <c r="Y253" s="31"/>
      <c r="Z253" s="31">
        <v>0.4</v>
      </c>
      <c r="AA253" s="31"/>
      <c r="AB253" s="31" t="s">
        <v>1723</v>
      </c>
      <c r="AC253" s="33" t="s">
        <v>4124</v>
      </c>
      <c r="AD253" s="31" t="s">
        <v>1724</v>
      </c>
      <c r="AE253" s="31"/>
      <c r="AF253" s="31"/>
      <c r="AG253" s="31"/>
      <c r="AH253" s="31"/>
      <c r="AI253" s="31"/>
      <c r="AJ253" s="31"/>
      <c r="AK253" s="31" t="s">
        <v>1724</v>
      </c>
      <c r="AL253" s="356" t="e">
        <f t="shared" si="12"/>
        <v>#VALUE!</v>
      </c>
    </row>
    <row r="254" spans="1:38" ht="21.6" customHeight="1">
      <c r="A254" s="28">
        <v>19</v>
      </c>
      <c r="B254" s="28" t="s">
        <v>5039</v>
      </c>
      <c r="C254" s="28">
        <v>2025030556</v>
      </c>
      <c r="D254" s="28" t="s">
        <v>6405</v>
      </c>
      <c r="E254" s="28" t="s">
        <v>5041</v>
      </c>
      <c r="F254" s="28">
        <v>2069</v>
      </c>
      <c r="G254" s="28" t="s">
        <v>4116</v>
      </c>
      <c r="H254" s="28" t="s">
        <v>1725</v>
      </c>
      <c r="I254" s="28" t="s">
        <v>6406</v>
      </c>
      <c r="J254" s="28" t="s">
        <v>5072</v>
      </c>
      <c r="K254" s="28" t="s">
        <v>5045</v>
      </c>
      <c r="L254" s="28" t="s">
        <v>5375</v>
      </c>
      <c r="M254" s="29" t="s">
        <v>5376</v>
      </c>
      <c r="N254" s="28">
        <v>2705</v>
      </c>
      <c r="O254" s="29" t="s">
        <v>5835</v>
      </c>
      <c r="P254" s="30" t="s">
        <v>6407</v>
      </c>
      <c r="Q254" s="28" t="s">
        <v>6323</v>
      </c>
      <c r="R254" s="28" t="s">
        <v>52</v>
      </c>
      <c r="S254" s="28" t="s">
        <v>1157</v>
      </c>
      <c r="T254" s="28">
        <v>1</v>
      </c>
      <c r="U254" s="28" t="s">
        <v>1722</v>
      </c>
      <c r="V254" s="28" t="s">
        <v>6408</v>
      </c>
      <c r="W254" s="28" t="s">
        <v>6409</v>
      </c>
      <c r="X254" s="138">
        <v>45722.62222222222</v>
      </c>
      <c r="Y254" s="28" t="s">
        <v>6410</v>
      </c>
      <c r="Z254" s="28">
        <v>0.4</v>
      </c>
      <c r="AA254" s="28"/>
      <c r="AB254" s="28" t="s">
        <v>1723</v>
      </c>
      <c r="AC254" s="30" t="s">
        <v>6411</v>
      </c>
      <c r="AD254" s="28"/>
      <c r="AE254" s="28"/>
      <c r="AF254" s="28"/>
      <c r="AG254" s="28"/>
      <c r="AH254" s="28"/>
      <c r="AI254" s="28"/>
      <c r="AJ254" s="28"/>
      <c r="AK254" s="28" t="s">
        <v>1724</v>
      </c>
      <c r="AL254" s="356">
        <f t="shared" si="12"/>
        <v>45721</v>
      </c>
    </row>
    <row r="255" spans="1:38" ht="21.6" customHeight="1">
      <c r="A255" s="31">
        <v>20</v>
      </c>
      <c r="B255" s="31" t="s">
        <v>5039</v>
      </c>
      <c r="C255" s="31">
        <v>2025030562</v>
      </c>
      <c r="D255" s="31"/>
      <c r="E255" s="31"/>
      <c r="F255" s="31">
        <v>3892</v>
      </c>
      <c r="G255" s="31" t="s">
        <v>254</v>
      </c>
      <c r="H255" s="31" t="s">
        <v>1728</v>
      </c>
      <c r="I255" s="31"/>
      <c r="J255" s="31"/>
      <c r="K255" s="31"/>
      <c r="L255" s="31">
        <v>2</v>
      </c>
      <c r="M255" s="32" t="s">
        <v>6412</v>
      </c>
      <c r="N255" s="31" t="s">
        <v>6413</v>
      </c>
      <c r="O255" s="32" t="s">
        <v>6414</v>
      </c>
      <c r="P255" s="33"/>
      <c r="Q255" s="31" t="s">
        <v>6235</v>
      </c>
      <c r="R255" s="31" t="s">
        <v>52</v>
      </c>
      <c r="S255" s="31" t="s">
        <v>4114</v>
      </c>
      <c r="T255" s="31">
        <v>1</v>
      </c>
      <c r="U255" s="31" t="s">
        <v>1722</v>
      </c>
      <c r="V255" s="31" t="s">
        <v>6415</v>
      </c>
      <c r="W255" s="31" t="s">
        <v>6416</v>
      </c>
      <c r="X255" s="218">
        <v>45721.541666666664</v>
      </c>
      <c r="Y255" s="31"/>
      <c r="Z255" s="31">
        <v>1</v>
      </c>
      <c r="AA255" s="31"/>
      <c r="AB255" s="31" t="s">
        <v>1723</v>
      </c>
      <c r="AC255" s="33" t="s">
        <v>6417</v>
      </c>
      <c r="AD255" s="31"/>
      <c r="AE255" s="31"/>
      <c r="AF255" s="31"/>
      <c r="AG255" s="31"/>
      <c r="AH255" s="31"/>
      <c r="AI255" s="31"/>
      <c r="AJ255" s="31"/>
      <c r="AK255" s="31" t="s">
        <v>1724</v>
      </c>
      <c r="AL255" s="356" t="e">
        <f t="shared" si="12"/>
        <v>#VALUE!</v>
      </c>
    </row>
    <row r="256" spans="1:38" ht="21.6" customHeight="1">
      <c r="A256" s="28">
        <v>21</v>
      </c>
      <c r="B256" s="28" t="s">
        <v>5039</v>
      </c>
      <c r="C256" s="28">
        <v>2025030585</v>
      </c>
      <c r="D256" s="28" t="s">
        <v>6418</v>
      </c>
      <c r="E256" s="28" t="s">
        <v>5041</v>
      </c>
      <c r="F256" s="28" t="s">
        <v>42</v>
      </c>
      <c r="G256" s="28" t="s">
        <v>1481</v>
      </c>
      <c r="H256" s="28" t="s">
        <v>3324</v>
      </c>
      <c r="I256" s="28" t="s">
        <v>6419</v>
      </c>
      <c r="J256" s="28" t="s">
        <v>5072</v>
      </c>
      <c r="K256" s="28" t="s">
        <v>5045</v>
      </c>
      <c r="L256" s="28" t="s">
        <v>5074</v>
      </c>
      <c r="M256" s="29" t="s">
        <v>1726</v>
      </c>
      <c r="N256" s="28">
        <v>2307</v>
      </c>
      <c r="O256" s="29" t="s">
        <v>5390</v>
      </c>
      <c r="P256" s="30" t="s">
        <v>6420</v>
      </c>
      <c r="Q256" s="28" t="s">
        <v>5117</v>
      </c>
      <c r="R256" s="28" t="s">
        <v>52</v>
      </c>
      <c r="S256" s="28" t="s">
        <v>4114</v>
      </c>
      <c r="T256" s="28">
        <v>1</v>
      </c>
      <c r="U256" s="28" t="s">
        <v>1722</v>
      </c>
      <c r="V256" s="28" t="s">
        <v>6421</v>
      </c>
      <c r="W256" s="28" t="s">
        <v>6422</v>
      </c>
      <c r="X256" s="138">
        <v>45722.486111111109</v>
      </c>
      <c r="Y256" s="28" t="s">
        <v>6423</v>
      </c>
      <c r="Z256" s="28">
        <v>0.8</v>
      </c>
      <c r="AA256" s="28"/>
      <c r="AB256" s="28" t="s">
        <v>1723</v>
      </c>
      <c r="AC256" s="30" t="s">
        <v>6424</v>
      </c>
      <c r="AD256" s="28"/>
      <c r="AE256" s="28"/>
      <c r="AF256" s="28"/>
      <c r="AG256" s="28"/>
      <c r="AH256" s="28"/>
      <c r="AI256" s="28"/>
      <c r="AJ256" s="28"/>
      <c r="AK256" s="28" t="s">
        <v>1724</v>
      </c>
      <c r="AL256" s="356">
        <f t="shared" si="12"/>
        <v>45721</v>
      </c>
    </row>
    <row r="257" spans="1:38" ht="21.6" customHeight="1">
      <c r="A257" s="31">
        <v>22</v>
      </c>
      <c r="B257" s="31" t="s">
        <v>1727</v>
      </c>
      <c r="C257" s="31">
        <v>2025030669</v>
      </c>
      <c r="D257" s="31"/>
      <c r="E257" s="31"/>
      <c r="F257" s="31">
        <v>4218</v>
      </c>
      <c r="G257" s="31" t="s">
        <v>4119</v>
      </c>
      <c r="H257" s="31" t="s">
        <v>1728</v>
      </c>
      <c r="I257" s="31"/>
      <c r="J257" s="31"/>
      <c r="K257" s="31"/>
      <c r="L257" s="31"/>
      <c r="M257" s="32"/>
      <c r="N257" s="31"/>
      <c r="O257" s="32"/>
      <c r="P257" s="33"/>
      <c r="Q257" s="31" t="s">
        <v>5801</v>
      </c>
      <c r="R257" s="31" t="s">
        <v>52</v>
      </c>
      <c r="S257" s="31" t="s">
        <v>4114</v>
      </c>
      <c r="T257" s="31">
        <v>1</v>
      </c>
      <c r="U257" s="31" t="s">
        <v>1722</v>
      </c>
      <c r="V257" s="31" t="s">
        <v>6425</v>
      </c>
      <c r="W257" s="31" t="s">
        <v>6426</v>
      </c>
      <c r="X257" s="218">
        <v>45721.678472222222</v>
      </c>
      <c r="Y257" s="31"/>
      <c r="Z257" s="31">
        <v>0.3</v>
      </c>
      <c r="AA257" s="31"/>
      <c r="AB257" s="31" t="s">
        <v>1723</v>
      </c>
      <c r="AC257" s="33" t="s">
        <v>4124</v>
      </c>
      <c r="AD257" s="31" t="s">
        <v>1724</v>
      </c>
      <c r="AE257" s="31"/>
      <c r="AF257" s="31"/>
      <c r="AG257" s="31"/>
      <c r="AH257" s="31"/>
      <c r="AI257" s="31"/>
      <c r="AJ257" s="31"/>
      <c r="AK257" s="31" t="s">
        <v>1724</v>
      </c>
      <c r="AL257" s="356" t="e">
        <f t="shared" si="12"/>
        <v>#VALUE!</v>
      </c>
    </row>
    <row r="258" spans="1:38" ht="21.6" customHeight="1">
      <c r="A258" s="28">
        <v>23</v>
      </c>
      <c r="B258" s="28" t="s">
        <v>1727</v>
      </c>
      <c r="C258" s="28">
        <v>2025030690</v>
      </c>
      <c r="D258" s="28"/>
      <c r="E258" s="28"/>
      <c r="F258" s="28">
        <v>3929</v>
      </c>
      <c r="G258" s="28" t="s">
        <v>1527</v>
      </c>
      <c r="H258" s="28" t="s">
        <v>1728</v>
      </c>
      <c r="I258" s="28"/>
      <c r="J258" s="28"/>
      <c r="K258" s="28"/>
      <c r="L258" s="28"/>
      <c r="M258" s="29"/>
      <c r="N258" s="28"/>
      <c r="O258" s="29"/>
      <c r="P258" s="30"/>
      <c r="Q258" s="28" t="s">
        <v>5769</v>
      </c>
      <c r="R258" s="28" t="s">
        <v>52</v>
      </c>
      <c r="S258" s="28" t="s">
        <v>4114</v>
      </c>
      <c r="T258" s="28">
        <v>1</v>
      </c>
      <c r="U258" s="28" t="s">
        <v>1722</v>
      </c>
      <c r="V258" s="28" t="s">
        <v>6427</v>
      </c>
      <c r="W258" s="28" t="s">
        <v>6428</v>
      </c>
      <c r="X258" s="138">
        <v>45721.706944444442</v>
      </c>
      <c r="Y258" s="28"/>
      <c r="Z258" s="28">
        <v>0.5</v>
      </c>
      <c r="AA258" s="28"/>
      <c r="AB258" s="28" t="s">
        <v>1723</v>
      </c>
      <c r="AC258" s="30" t="s">
        <v>4124</v>
      </c>
      <c r="AD258" s="28" t="s">
        <v>1724</v>
      </c>
      <c r="AE258" s="28"/>
      <c r="AF258" s="28"/>
      <c r="AG258" s="28"/>
      <c r="AH258" s="28"/>
      <c r="AI258" s="28"/>
      <c r="AJ258" s="28"/>
      <c r="AK258" s="28" t="s">
        <v>1724</v>
      </c>
      <c r="AL258" s="356" t="e">
        <f t="shared" ref="AL258:AL321" si="13">DATEVALUE(TEXT(I258, "yyyy/mm/dd"))</f>
        <v>#VALUE!</v>
      </c>
    </row>
    <row r="259" spans="1:38" ht="21.6" customHeight="1">
      <c r="A259" s="31">
        <v>24</v>
      </c>
      <c r="B259" s="31" t="s">
        <v>1727</v>
      </c>
      <c r="C259" s="31">
        <v>2025030890</v>
      </c>
      <c r="D259" s="31"/>
      <c r="E259" s="31"/>
      <c r="F259" s="31">
        <v>5291</v>
      </c>
      <c r="G259" s="31" t="s">
        <v>5042</v>
      </c>
      <c r="H259" s="31" t="s">
        <v>1751</v>
      </c>
      <c r="I259" s="31"/>
      <c r="J259" s="31"/>
      <c r="K259" s="31"/>
      <c r="L259" s="31"/>
      <c r="M259" s="32"/>
      <c r="N259" s="31"/>
      <c r="O259" s="32"/>
      <c r="P259" s="33"/>
      <c r="Q259" s="31" t="s">
        <v>5049</v>
      </c>
      <c r="R259" s="31" t="s">
        <v>52</v>
      </c>
      <c r="S259" s="31" t="s">
        <v>16</v>
      </c>
      <c r="T259" s="31">
        <v>1</v>
      </c>
      <c r="U259" s="31" t="s">
        <v>1722</v>
      </c>
      <c r="V259" s="31" t="s">
        <v>6429</v>
      </c>
      <c r="W259" s="31" t="s">
        <v>6430</v>
      </c>
      <c r="X259" s="218">
        <v>45722.666666666664</v>
      </c>
      <c r="Y259" s="31"/>
      <c r="Z259" s="31">
        <v>7</v>
      </c>
      <c r="AA259" s="31"/>
      <c r="AB259" s="31" t="s">
        <v>1723</v>
      </c>
      <c r="AC259" s="33"/>
      <c r="AD259" s="31"/>
      <c r="AE259" s="31" t="s">
        <v>1724</v>
      </c>
      <c r="AF259" s="31"/>
      <c r="AG259" s="31"/>
      <c r="AH259" s="31"/>
      <c r="AI259" s="31"/>
      <c r="AJ259" s="31"/>
      <c r="AK259" s="31" t="s">
        <v>1724</v>
      </c>
      <c r="AL259" s="356" t="e">
        <f t="shared" si="13"/>
        <v>#VALUE!</v>
      </c>
    </row>
    <row r="260" spans="1:38" ht="21.6" customHeight="1">
      <c r="A260" s="28">
        <v>25</v>
      </c>
      <c r="B260" s="28" t="s">
        <v>5039</v>
      </c>
      <c r="C260" s="28">
        <v>2025030892</v>
      </c>
      <c r="D260" s="28" t="s">
        <v>6431</v>
      </c>
      <c r="E260" s="28" t="s">
        <v>5041</v>
      </c>
      <c r="F260" s="28">
        <v>3770</v>
      </c>
      <c r="G260" s="28" t="s">
        <v>235</v>
      </c>
      <c r="H260" s="28" t="s">
        <v>3320</v>
      </c>
      <c r="I260" s="28" t="s">
        <v>6432</v>
      </c>
      <c r="J260" s="28" t="s">
        <v>5102</v>
      </c>
      <c r="K260" s="28" t="s">
        <v>5045</v>
      </c>
      <c r="L260" s="28" t="s">
        <v>5074</v>
      </c>
      <c r="M260" s="29" t="s">
        <v>1726</v>
      </c>
      <c r="N260" s="28">
        <v>2302</v>
      </c>
      <c r="O260" s="29" t="s">
        <v>5289</v>
      </c>
      <c r="P260" s="30" t="s">
        <v>6433</v>
      </c>
      <c r="Q260" s="28" t="s">
        <v>5654</v>
      </c>
      <c r="R260" s="28" t="s">
        <v>52</v>
      </c>
      <c r="S260" s="28" t="s">
        <v>16</v>
      </c>
      <c r="T260" s="28">
        <v>1</v>
      </c>
      <c r="U260" s="28" t="s">
        <v>1722</v>
      </c>
      <c r="V260" s="28" t="s">
        <v>6434</v>
      </c>
      <c r="W260" s="28" t="s">
        <v>6435</v>
      </c>
      <c r="X260" s="138">
        <v>45723.5</v>
      </c>
      <c r="Y260" s="28" t="s">
        <v>6436</v>
      </c>
      <c r="Z260" s="28">
        <v>1</v>
      </c>
      <c r="AA260" s="28"/>
      <c r="AB260" s="28" t="s">
        <v>1723</v>
      </c>
      <c r="AC260" s="30" t="s">
        <v>6437</v>
      </c>
      <c r="AD260" s="28"/>
      <c r="AE260" s="28"/>
      <c r="AF260" s="28"/>
      <c r="AG260" s="28"/>
      <c r="AH260" s="28"/>
      <c r="AI260" s="28"/>
      <c r="AJ260" s="28"/>
      <c r="AK260" s="28" t="s">
        <v>1724</v>
      </c>
      <c r="AL260" s="356">
        <f t="shared" si="13"/>
        <v>45722</v>
      </c>
    </row>
    <row r="261" spans="1:38" ht="21.6" customHeight="1">
      <c r="A261" s="31">
        <v>26</v>
      </c>
      <c r="B261" s="31" t="s">
        <v>1727</v>
      </c>
      <c r="C261" s="31">
        <v>2025030893</v>
      </c>
      <c r="D261" s="31"/>
      <c r="E261" s="31"/>
      <c r="F261" s="31">
        <v>5291</v>
      </c>
      <c r="G261" s="31" t="s">
        <v>5042</v>
      </c>
      <c r="H261" s="31" t="s">
        <v>1751</v>
      </c>
      <c r="I261" s="31"/>
      <c r="J261" s="31"/>
      <c r="K261" s="31"/>
      <c r="L261" s="31"/>
      <c r="M261" s="32"/>
      <c r="N261" s="31"/>
      <c r="O261" s="32"/>
      <c r="P261" s="33"/>
      <c r="Q261" s="31" t="s">
        <v>5049</v>
      </c>
      <c r="R261" s="31" t="s">
        <v>52</v>
      </c>
      <c r="S261" s="31" t="s">
        <v>16</v>
      </c>
      <c r="T261" s="31">
        <v>1</v>
      </c>
      <c r="U261" s="31" t="s">
        <v>1722</v>
      </c>
      <c r="V261" s="31" t="s">
        <v>6438</v>
      </c>
      <c r="W261" s="31" t="s">
        <v>6430</v>
      </c>
      <c r="X261" s="218">
        <v>45722.666666666664</v>
      </c>
      <c r="Y261" s="31"/>
      <c r="Z261" s="31">
        <v>7</v>
      </c>
      <c r="AA261" s="31"/>
      <c r="AB261" s="31" t="s">
        <v>1723</v>
      </c>
      <c r="AC261" s="33" t="s">
        <v>6439</v>
      </c>
      <c r="AD261" s="31"/>
      <c r="AE261" s="31" t="s">
        <v>1724</v>
      </c>
      <c r="AF261" s="31"/>
      <c r="AG261" s="31"/>
      <c r="AH261" s="31"/>
      <c r="AI261" s="31"/>
      <c r="AJ261" s="31"/>
      <c r="AK261" s="31" t="s">
        <v>1724</v>
      </c>
      <c r="AL261" s="356" t="e">
        <f t="shared" si="13"/>
        <v>#VALUE!</v>
      </c>
    </row>
    <row r="262" spans="1:38" ht="21.6" customHeight="1">
      <c r="A262" s="28">
        <v>27</v>
      </c>
      <c r="B262" s="28" t="s">
        <v>5039</v>
      </c>
      <c r="C262" s="28">
        <v>2025030920</v>
      </c>
      <c r="D262" s="28" t="s">
        <v>6440</v>
      </c>
      <c r="E262" s="28" t="s">
        <v>5041</v>
      </c>
      <c r="F262" s="28" t="s">
        <v>29</v>
      </c>
      <c r="G262" s="28" t="s">
        <v>636</v>
      </c>
      <c r="H262" s="28" t="s">
        <v>1725</v>
      </c>
      <c r="I262" s="28" t="s">
        <v>6441</v>
      </c>
      <c r="J262" s="28" t="s">
        <v>5102</v>
      </c>
      <c r="K262" s="28" t="s">
        <v>5045</v>
      </c>
      <c r="L262" s="28" t="s">
        <v>5074</v>
      </c>
      <c r="M262" s="29" t="s">
        <v>1726</v>
      </c>
      <c r="N262" s="28">
        <v>2301</v>
      </c>
      <c r="O262" s="29" t="s">
        <v>6442</v>
      </c>
      <c r="P262" s="30" t="s">
        <v>6443</v>
      </c>
      <c r="Q262" s="28" t="s">
        <v>5092</v>
      </c>
      <c r="R262" s="28" t="s">
        <v>52</v>
      </c>
      <c r="S262" s="28" t="s">
        <v>1157</v>
      </c>
      <c r="T262" s="28">
        <v>1</v>
      </c>
      <c r="U262" s="28" t="s">
        <v>1722</v>
      </c>
      <c r="V262" s="28" t="s">
        <v>6444</v>
      </c>
      <c r="W262" s="28" t="s">
        <v>6445</v>
      </c>
      <c r="X262" s="138">
        <v>45723.600694444445</v>
      </c>
      <c r="Y262" s="28" t="s">
        <v>6446</v>
      </c>
      <c r="Z262" s="28">
        <v>0.4</v>
      </c>
      <c r="AA262" s="28"/>
      <c r="AB262" s="28" t="s">
        <v>1723</v>
      </c>
      <c r="AC262" s="30" t="s">
        <v>6447</v>
      </c>
      <c r="AD262" s="28"/>
      <c r="AE262" s="28"/>
      <c r="AF262" s="28"/>
      <c r="AG262" s="28"/>
      <c r="AH262" s="28"/>
      <c r="AI262" s="28"/>
      <c r="AJ262" s="28"/>
      <c r="AK262" s="28" t="s">
        <v>1724</v>
      </c>
      <c r="AL262" s="356">
        <f t="shared" si="13"/>
        <v>45722</v>
      </c>
    </row>
    <row r="263" spans="1:38" ht="21.6" customHeight="1">
      <c r="A263" s="31">
        <v>28</v>
      </c>
      <c r="B263" s="31" t="s">
        <v>5039</v>
      </c>
      <c r="C263" s="31">
        <v>2025030951</v>
      </c>
      <c r="D263" s="31" t="s">
        <v>6448</v>
      </c>
      <c r="E263" s="31" t="s">
        <v>5041</v>
      </c>
      <c r="F263" s="31">
        <v>3892</v>
      </c>
      <c r="G263" s="31" t="s">
        <v>254</v>
      </c>
      <c r="H263" s="31" t="s">
        <v>1728</v>
      </c>
      <c r="I263" s="31" t="s">
        <v>6449</v>
      </c>
      <c r="J263" s="31" t="s">
        <v>5306</v>
      </c>
      <c r="K263" s="31" t="s">
        <v>5073</v>
      </c>
      <c r="L263" s="31" t="s">
        <v>5046</v>
      </c>
      <c r="M263" s="32" t="s">
        <v>4060</v>
      </c>
      <c r="N263" s="31">
        <v>2501</v>
      </c>
      <c r="O263" s="32" t="s">
        <v>5047</v>
      </c>
      <c r="P263" s="33" t="s">
        <v>6450</v>
      </c>
      <c r="Q263" s="31" t="s">
        <v>6235</v>
      </c>
      <c r="R263" s="31" t="s">
        <v>52</v>
      </c>
      <c r="S263" s="31" t="s">
        <v>4114</v>
      </c>
      <c r="T263" s="31">
        <v>1</v>
      </c>
      <c r="U263" s="31" t="s">
        <v>1722</v>
      </c>
      <c r="V263" s="31" t="s">
        <v>6451</v>
      </c>
      <c r="W263" s="31" t="s">
        <v>6452</v>
      </c>
      <c r="X263" s="218">
        <v>45723.461805555555</v>
      </c>
      <c r="Y263" s="31" t="s">
        <v>6453</v>
      </c>
      <c r="Z263" s="31">
        <v>0.5</v>
      </c>
      <c r="AA263" s="31"/>
      <c r="AB263" s="31" t="s">
        <v>1723</v>
      </c>
      <c r="AC263" s="33" t="s">
        <v>6454</v>
      </c>
      <c r="AD263" s="31"/>
      <c r="AE263" s="31"/>
      <c r="AF263" s="31"/>
      <c r="AG263" s="31"/>
      <c r="AH263" s="31"/>
      <c r="AI263" s="31"/>
      <c r="AJ263" s="31"/>
      <c r="AK263" s="31" t="s">
        <v>1724</v>
      </c>
      <c r="AL263" s="356">
        <f t="shared" si="13"/>
        <v>45723</v>
      </c>
    </row>
    <row r="264" spans="1:38" ht="21.6" customHeight="1">
      <c r="A264" s="28">
        <v>29</v>
      </c>
      <c r="B264" s="28" t="s">
        <v>5039</v>
      </c>
      <c r="C264" s="28">
        <v>2025031003</v>
      </c>
      <c r="D264" s="28" t="s">
        <v>6455</v>
      </c>
      <c r="E264" s="28" t="s">
        <v>5041</v>
      </c>
      <c r="F264" s="28" t="s">
        <v>29</v>
      </c>
      <c r="G264" s="28" t="s">
        <v>636</v>
      </c>
      <c r="H264" s="28" t="s">
        <v>1725</v>
      </c>
      <c r="I264" s="28" t="s">
        <v>6456</v>
      </c>
      <c r="J264" s="28" t="s">
        <v>5306</v>
      </c>
      <c r="K264" s="28" t="s">
        <v>5045</v>
      </c>
      <c r="L264" s="28" t="s">
        <v>6037</v>
      </c>
      <c r="M264" s="29" t="s">
        <v>6038</v>
      </c>
      <c r="N264" s="28">
        <v>6003</v>
      </c>
      <c r="O264" s="29" t="s">
        <v>5758</v>
      </c>
      <c r="P264" s="30" t="s">
        <v>6457</v>
      </c>
      <c r="Q264" s="28" t="s">
        <v>5092</v>
      </c>
      <c r="R264" s="28" t="s">
        <v>52</v>
      </c>
      <c r="S264" s="28" t="s">
        <v>1157</v>
      </c>
      <c r="T264" s="28">
        <v>1</v>
      </c>
      <c r="U264" s="28" t="s">
        <v>1722</v>
      </c>
      <c r="V264" s="28" t="s">
        <v>6458</v>
      </c>
      <c r="W264" s="28" t="s">
        <v>6445</v>
      </c>
      <c r="X264" s="138">
        <v>45723.600694444445</v>
      </c>
      <c r="Y264" s="28" t="s">
        <v>6459</v>
      </c>
      <c r="Z264" s="28">
        <v>0.4</v>
      </c>
      <c r="AA264" s="28"/>
      <c r="AB264" s="28" t="s">
        <v>1723</v>
      </c>
      <c r="AC264" s="30" t="s">
        <v>6460</v>
      </c>
      <c r="AD264" s="28"/>
      <c r="AE264" s="28"/>
      <c r="AF264" s="28"/>
      <c r="AG264" s="28"/>
      <c r="AH264" s="28"/>
      <c r="AI264" s="28"/>
      <c r="AJ264" s="28"/>
      <c r="AK264" s="28" t="s">
        <v>1724</v>
      </c>
      <c r="AL264" s="356">
        <f t="shared" si="13"/>
        <v>45723</v>
      </c>
    </row>
    <row r="265" spans="1:38" ht="21.6" customHeight="1">
      <c r="A265" s="31">
        <v>30</v>
      </c>
      <c r="B265" s="31" t="s">
        <v>1727</v>
      </c>
      <c r="C265" s="31">
        <v>2025031050</v>
      </c>
      <c r="D265" s="31"/>
      <c r="E265" s="31"/>
      <c r="F265" s="31">
        <v>4658</v>
      </c>
      <c r="G265" s="31" t="s">
        <v>475</v>
      </c>
      <c r="H265" s="31" t="s">
        <v>3324</v>
      </c>
      <c r="I265" s="31"/>
      <c r="J265" s="31"/>
      <c r="K265" s="31"/>
      <c r="L265" s="31"/>
      <c r="M265" s="32"/>
      <c r="N265" s="31"/>
      <c r="O265" s="32"/>
      <c r="P265" s="33"/>
      <c r="Q265" s="31" t="s">
        <v>6461</v>
      </c>
      <c r="R265" s="31" t="s">
        <v>52</v>
      </c>
      <c r="S265" s="31" t="s">
        <v>4114</v>
      </c>
      <c r="T265" s="31">
        <v>1</v>
      </c>
      <c r="U265" s="31" t="s">
        <v>1722</v>
      </c>
      <c r="V265" s="31" t="s">
        <v>6462</v>
      </c>
      <c r="W265" s="31" t="s">
        <v>6463</v>
      </c>
      <c r="X265" s="218">
        <v>45723.629861111112</v>
      </c>
      <c r="Y265" s="31"/>
      <c r="Z265" s="31">
        <v>0.3</v>
      </c>
      <c r="AA265" s="31"/>
      <c r="AB265" s="31" t="s">
        <v>1723</v>
      </c>
      <c r="AC265" s="33" t="s">
        <v>4124</v>
      </c>
      <c r="AD265" s="31" t="s">
        <v>1724</v>
      </c>
      <c r="AE265" s="31"/>
      <c r="AF265" s="31"/>
      <c r="AG265" s="31"/>
      <c r="AH265" s="31"/>
      <c r="AI265" s="31"/>
      <c r="AJ265" s="31"/>
      <c r="AK265" s="31" t="s">
        <v>1724</v>
      </c>
      <c r="AL265" s="356" t="e">
        <f t="shared" si="13"/>
        <v>#VALUE!</v>
      </c>
    </row>
    <row r="266" spans="1:38" ht="21.6" customHeight="1">
      <c r="A266" s="28">
        <v>31</v>
      </c>
      <c r="B266" s="28" t="s">
        <v>1727</v>
      </c>
      <c r="C266" s="28">
        <v>2025031086</v>
      </c>
      <c r="D266" s="28"/>
      <c r="E266" s="28"/>
      <c r="F266" s="28" t="s">
        <v>29</v>
      </c>
      <c r="G266" s="28" t="s">
        <v>636</v>
      </c>
      <c r="H266" s="28" t="s">
        <v>1725</v>
      </c>
      <c r="I266" s="28"/>
      <c r="J266" s="28"/>
      <c r="K266" s="28"/>
      <c r="L266" s="28"/>
      <c r="M266" s="29"/>
      <c r="N266" s="28"/>
      <c r="O266" s="29"/>
      <c r="P266" s="30"/>
      <c r="Q266" s="28" t="s">
        <v>5092</v>
      </c>
      <c r="R266" s="28" t="s">
        <v>52</v>
      </c>
      <c r="S266" s="28" t="s">
        <v>1157</v>
      </c>
      <c r="T266" s="28">
        <v>1</v>
      </c>
      <c r="U266" s="28" t="s">
        <v>1722</v>
      </c>
      <c r="V266" s="28" t="s">
        <v>6464</v>
      </c>
      <c r="W266" s="28" t="s">
        <v>6465</v>
      </c>
      <c r="X266" s="138">
        <v>45723.647222222222</v>
      </c>
      <c r="Y266" s="28"/>
      <c r="Z266" s="28">
        <v>0.3</v>
      </c>
      <c r="AA266" s="28"/>
      <c r="AB266" s="28" t="s">
        <v>1723</v>
      </c>
      <c r="AC266" s="30" t="s">
        <v>4124</v>
      </c>
      <c r="AD266" s="28" t="s">
        <v>1724</v>
      </c>
      <c r="AE266" s="28"/>
      <c r="AF266" s="28"/>
      <c r="AG266" s="28"/>
      <c r="AH266" s="28"/>
      <c r="AI266" s="28"/>
      <c r="AJ266" s="28"/>
      <c r="AK266" s="28" t="s">
        <v>1724</v>
      </c>
      <c r="AL266" s="356" t="e">
        <f t="shared" si="13"/>
        <v>#VALUE!</v>
      </c>
    </row>
    <row r="267" spans="1:38" ht="21.6" customHeight="1">
      <c r="A267" s="31">
        <v>32</v>
      </c>
      <c r="B267" s="31" t="s">
        <v>1727</v>
      </c>
      <c r="C267" s="31">
        <v>2025031087</v>
      </c>
      <c r="D267" s="31"/>
      <c r="E267" s="31"/>
      <c r="F267" s="31">
        <v>3751</v>
      </c>
      <c r="G267" s="31" t="s">
        <v>229</v>
      </c>
      <c r="H267" s="31" t="s">
        <v>3324</v>
      </c>
      <c r="I267" s="31"/>
      <c r="J267" s="31"/>
      <c r="K267" s="31"/>
      <c r="L267" s="31"/>
      <c r="M267" s="32"/>
      <c r="N267" s="31"/>
      <c r="O267" s="32"/>
      <c r="P267" s="33"/>
      <c r="Q267" s="31" t="s">
        <v>6466</v>
      </c>
      <c r="R267" s="31" t="s">
        <v>52</v>
      </c>
      <c r="S267" s="31" t="s">
        <v>4114</v>
      </c>
      <c r="T267" s="31">
        <v>1</v>
      </c>
      <c r="U267" s="31" t="s">
        <v>1722</v>
      </c>
      <c r="V267" s="31" t="s">
        <v>6467</v>
      </c>
      <c r="W267" s="31" t="s">
        <v>6468</v>
      </c>
      <c r="X267" s="218">
        <v>45723.651388888888</v>
      </c>
      <c r="Y267" s="31"/>
      <c r="Z267" s="31">
        <v>0.3</v>
      </c>
      <c r="AA267" s="31"/>
      <c r="AB267" s="31" t="s">
        <v>1723</v>
      </c>
      <c r="AC267" s="33" t="s">
        <v>4124</v>
      </c>
      <c r="AD267" s="31" t="s">
        <v>1724</v>
      </c>
      <c r="AE267" s="31"/>
      <c r="AF267" s="31"/>
      <c r="AG267" s="31"/>
      <c r="AH267" s="31"/>
      <c r="AI267" s="31"/>
      <c r="AJ267" s="31"/>
      <c r="AK267" s="31" t="s">
        <v>1724</v>
      </c>
      <c r="AL267" s="356" t="e">
        <f t="shared" si="13"/>
        <v>#VALUE!</v>
      </c>
    </row>
    <row r="268" spans="1:38" ht="21.6" customHeight="1">
      <c r="A268" s="28">
        <v>33</v>
      </c>
      <c r="B268" s="28" t="s">
        <v>5039</v>
      </c>
      <c r="C268" s="28">
        <v>2025031088</v>
      </c>
      <c r="D268" s="28" t="s">
        <v>6469</v>
      </c>
      <c r="E268" s="28" t="s">
        <v>5041</v>
      </c>
      <c r="F268" s="28">
        <v>3811</v>
      </c>
      <c r="G268" s="28" t="s">
        <v>4086</v>
      </c>
      <c r="H268" s="28" t="s">
        <v>1750</v>
      </c>
      <c r="I268" s="28" t="s">
        <v>6470</v>
      </c>
      <c r="J268" s="28" t="s">
        <v>5306</v>
      </c>
      <c r="K268" s="28" t="s">
        <v>5045</v>
      </c>
      <c r="L268" s="28" t="s">
        <v>6037</v>
      </c>
      <c r="M268" s="29" t="s">
        <v>6038</v>
      </c>
      <c r="N268" s="28">
        <v>6004</v>
      </c>
      <c r="O268" s="29" t="s">
        <v>5548</v>
      </c>
      <c r="P268" s="30" t="s">
        <v>6471</v>
      </c>
      <c r="Q268" s="28" t="s">
        <v>6300</v>
      </c>
      <c r="R268" s="28" t="s">
        <v>52</v>
      </c>
      <c r="S268" s="28" t="s">
        <v>4114</v>
      </c>
      <c r="T268" s="28">
        <v>1</v>
      </c>
      <c r="U268" s="28" t="s">
        <v>1722</v>
      </c>
      <c r="V268" s="28" t="s">
        <v>6472</v>
      </c>
      <c r="W268" s="28" t="s">
        <v>6473</v>
      </c>
      <c r="X268" s="138">
        <v>45726.561111111114</v>
      </c>
      <c r="Y268" s="28" t="s">
        <v>6474</v>
      </c>
      <c r="Z268" s="28">
        <v>0.5</v>
      </c>
      <c r="AA268" s="28"/>
      <c r="AB268" s="28" t="s">
        <v>1723</v>
      </c>
      <c r="AC268" s="30" t="s">
        <v>6475</v>
      </c>
      <c r="AD268" s="28"/>
      <c r="AE268" s="28"/>
      <c r="AF268" s="28"/>
      <c r="AG268" s="28"/>
      <c r="AH268" s="28"/>
      <c r="AI268" s="28"/>
      <c r="AJ268" s="28"/>
      <c r="AK268" s="28" t="s">
        <v>1724</v>
      </c>
      <c r="AL268" s="356">
        <f t="shared" si="13"/>
        <v>45723</v>
      </c>
    </row>
    <row r="269" spans="1:38" ht="21.6" customHeight="1">
      <c r="A269" s="31">
        <v>34</v>
      </c>
      <c r="B269" s="31" t="s">
        <v>5039</v>
      </c>
      <c r="C269" s="31">
        <v>2025031168</v>
      </c>
      <c r="D269" s="31" t="s">
        <v>6476</v>
      </c>
      <c r="E269" s="31" t="s">
        <v>5041</v>
      </c>
      <c r="F269" s="31">
        <v>4084</v>
      </c>
      <c r="G269" s="31" t="s">
        <v>305</v>
      </c>
      <c r="H269" s="31" t="s">
        <v>1750</v>
      </c>
      <c r="I269" s="31" t="s">
        <v>6477</v>
      </c>
      <c r="J269" s="31" t="s">
        <v>5306</v>
      </c>
      <c r="K269" s="31" t="s">
        <v>5422</v>
      </c>
      <c r="L269" s="31" t="s">
        <v>5074</v>
      </c>
      <c r="M269" s="32" t="s">
        <v>1726</v>
      </c>
      <c r="N269" s="31">
        <v>2304</v>
      </c>
      <c r="O269" s="32" t="s">
        <v>5103</v>
      </c>
      <c r="P269" s="33" t="s">
        <v>6478</v>
      </c>
      <c r="Q269" s="31" t="s">
        <v>5081</v>
      </c>
      <c r="R269" s="31" t="s">
        <v>52</v>
      </c>
      <c r="S269" s="31" t="s">
        <v>4114</v>
      </c>
      <c r="T269" s="31">
        <v>1</v>
      </c>
      <c r="U269" s="31" t="s">
        <v>1722</v>
      </c>
      <c r="V269" s="31" t="s">
        <v>6479</v>
      </c>
      <c r="W269" s="31" t="s">
        <v>6480</v>
      </c>
      <c r="X269" s="218">
        <v>45726.540972222225</v>
      </c>
      <c r="Y269" s="31" t="s">
        <v>6481</v>
      </c>
      <c r="Z269" s="31">
        <v>0.5</v>
      </c>
      <c r="AA269" s="31"/>
      <c r="AB269" s="31" t="s">
        <v>1723</v>
      </c>
      <c r="AC269" s="33" t="s">
        <v>6482</v>
      </c>
      <c r="AD269" s="31"/>
      <c r="AE269" s="31"/>
      <c r="AF269" s="31"/>
      <c r="AG269" s="31"/>
      <c r="AH269" s="31"/>
      <c r="AI269" s="31"/>
      <c r="AJ269" s="31"/>
      <c r="AK269" s="31" t="s">
        <v>1724</v>
      </c>
      <c r="AL269" s="356">
        <f t="shared" si="13"/>
        <v>45723</v>
      </c>
    </row>
    <row r="270" spans="1:38" ht="21.6" customHeight="1">
      <c r="A270" s="28">
        <v>35</v>
      </c>
      <c r="B270" s="28" t="s">
        <v>5039</v>
      </c>
      <c r="C270" s="28">
        <v>2025031174</v>
      </c>
      <c r="D270" s="28" t="s">
        <v>6483</v>
      </c>
      <c r="E270" s="28" t="s">
        <v>5041</v>
      </c>
      <c r="F270" s="28">
        <v>3770</v>
      </c>
      <c r="G270" s="28" t="s">
        <v>235</v>
      </c>
      <c r="H270" s="28" t="s">
        <v>3320</v>
      </c>
      <c r="I270" s="28" t="s">
        <v>6484</v>
      </c>
      <c r="J270" s="28" t="s">
        <v>5582</v>
      </c>
      <c r="K270" s="28" t="s">
        <v>5045</v>
      </c>
      <c r="L270" s="28" t="s">
        <v>5074</v>
      </c>
      <c r="M270" s="29" t="s">
        <v>1726</v>
      </c>
      <c r="N270" s="28">
        <v>2307</v>
      </c>
      <c r="O270" s="29" t="s">
        <v>5390</v>
      </c>
      <c r="P270" s="30" t="s">
        <v>6485</v>
      </c>
      <c r="Q270" s="28" t="s">
        <v>5654</v>
      </c>
      <c r="R270" s="28" t="s">
        <v>52</v>
      </c>
      <c r="S270" s="28" t="s">
        <v>16</v>
      </c>
      <c r="T270" s="28">
        <v>1</v>
      </c>
      <c r="U270" s="28" t="s">
        <v>1722</v>
      </c>
      <c r="V270" s="28" t="s">
        <v>6486</v>
      </c>
      <c r="W270" s="28" t="s">
        <v>6487</v>
      </c>
      <c r="X270" s="138">
        <v>45726.493055555555</v>
      </c>
      <c r="Y270" s="28" t="s">
        <v>6488</v>
      </c>
      <c r="Z270" s="28">
        <v>0.5</v>
      </c>
      <c r="AA270" s="28"/>
      <c r="AB270" s="28" t="s">
        <v>1723</v>
      </c>
      <c r="AC270" s="30" t="s">
        <v>6489</v>
      </c>
      <c r="AD270" s="28"/>
      <c r="AE270" s="28"/>
      <c r="AF270" s="28"/>
      <c r="AG270" s="28"/>
      <c r="AH270" s="28"/>
      <c r="AI270" s="28"/>
      <c r="AJ270" s="28"/>
      <c r="AK270" s="28" t="s">
        <v>1724</v>
      </c>
      <c r="AL270" s="356">
        <f t="shared" si="13"/>
        <v>45724</v>
      </c>
    </row>
    <row r="271" spans="1:38" ht="21.6" customHeight="1">
      <c r="A271" s="31">
        <v>36</v>
      </c>
      <c r="B271" s="31" t="s">
        <v>1727</v>
      </c>
      <c r="C271" s="31">
        <v>2025031212</v>
      </c>
      <c r="D271" s="31"/>
      <c r="E271" s="31"/>
      <c r="F271" s="31">
        <v>4316</v>
      </c>
      <c r="G271" s="31" t="s">
        <v>362</v>
      </c>
      <c r="H271" s="31" t="s">
        <v>3320</v>
      </c>
      <c r="I271" s="31"/>
      <c r="J271" s="31"/>
      <c r="K271" s="31"/>
      <c r="L271" s="31"/>
      <c r="M271" s="32"/>
      <c r="N271" s="31"/>
      <c r="O271" s="32"/>
      <c r="P271" s="33"/>
      <c r="Q271" s="31" t="s">
        <v>4139</v>
      </c>
      <c r="R271" s="31" t="s">
        <v>52</v>
      </c>
      <c r="S271" s="31" t="s">
        <v>16</v>
      </c>
      <c r="T271" s="31">
        <v>1</v>
      </c>
      <c r="U271" s="31" t="s">
        <v>1722</v>
      </c>
      <c r="V271" s="31" t="s">
        <v>4429</v>
      </c>
      <c r="W271" s="31" t="s">
        <v>4430</v>
      </c>
      <c r="X271" s="218">
        <v>45726.465277777781</v>
      </c>
      <c r="Y271" s="31"/>
      <c r="Z271" s="31">
        <v>1.2</v>
      </c>
      <c r="AA271" s="31"/>
      <c r="AB271" s="31" t="s">
        <v>1723</v>
      </c>
      <c r="AC271" s="33" t="s">
        <v>6490</v>
      </c>
      <c r="AD271" s="31"/>
      <c r="AE271" s="31"/>
      <c r="AF271" s="31"/>
      <c r="AG271" s="31"/>
      <c r="AH271" s="31"/>
      <c r="AI271" s="31"/>
      <c r="AJ271" s="31" t="s">
        <v>1724</v>
      </c>
      <c r="AK271" s="31" t="s">
        <v>1724</v>
      </c>
      <c r="AL271" s="356" t="e">
        <f t="shared" si="13"/>
        <v>#VALUE!</v>
      </c>
    </row>
    <row r="272" spans="1:38" ht="21.6" customHeight="1">
      <c r="A272" s="28">
        <v>37</v>
      </c>
      <c r="B272" s="28" t="s">
        <v>5039</v>
      </c>
      <c r="C272" s="28">
        <v>2025031254</v>
      </c>
      <c r="D272" s="28" t="s">
        <v>6491</v>
      </c>
      <c r="E272" s="28" t="s">
        <v>5041</v>
      </c>
      <c r="F272" s="28">
        <v>3452</v>
      </c>
      <c r="G272" s="28" t="s">
        <v>188</v>
      </c>
      <c r="H272" s="28" t="s">
        <v>1728</v>
      </c>
      <c r="I272" s="28" t="s">
        <v>6492</v>
      </c>
      <c r="J272" s="28" t="s">
        <v>5044</v>
      </c>
      <c r="K272" s="28" t="s">
        <v>5045</v>
      </c>
      <c r="L272" s="28" t="s">
        <v>5074</v>
      </c>
      <c r="M272" s="29" t="s">
        <v>1726</v>
      </c>
      <c r="N272" s="28">
        <v>2305</v>
      </c>
      <c r="O272" s="29" t="s">
        <v>5075</v>
      </c>
      <c r="P272" s="30" t="s">
        <v>6493</v>
      </c>
      <c r="Q272" s="28" t="s">
        <v>6400</v>
      </c>
      <c r="R272" s="28" t="s">
        <v>52</v>
      </c>
      <c r="S272" s="28" t="s">
        <v>4114</v>
      </c>
      <c r="T272" s="28">
        <v>1</v>
      </c>
      <c r="U272" s="28" t="s">
        <v>1722</v>
      </c>
      <c r="V272" s="28" t="s">
        <v>6494</v>
      </c>
      <c r="W272" s="28" t="s">
        <v>6495</v>
      </c>
      <c r="X272" s="138">
        <v>45727.447222222225</v>
      </c>
      <c r="Y272" s="28" t="s">
        <v>6496</v>
      </c>
      <c r="Z272" s="28">
        <v>0.5</v>
      </c>
      <c r="AA272" s="28"/>
      <c r="AB272" s="28" t="s">
        <v>1723</v>
      </c>
      <c r="AC272" s="30" t="s">
        <v>6497</v>
      </c>
      <c r="AD272" s="28"/>
      <c r="AE272" s="28"/>
      <c r="AF272" s="28"/>
      <c r="AG272" s="28"/>
      <c r="AH272" s="28"/>
      <c r="AI272" s="28"/>
      <c r="AJ272" s="28"/>
      <c r="AK272" s="28" t="s">
        <v>1724</v>
      </c>
      <c r="AL272" s="356">
        <f t="shared" si="13"/>
        <v>45726</v>
      </c>
    </row>
    <row r="273" spans="1:38" ht="21.6" customHeight="1">
      <c r="A273" s="31">
        <v>38</v>
      </c>
      <c r="B273" s="31" t="s">
        <v>5039</v>
      </c>
      <c r="C273" s="31">
        <v>2025031271</v>
      </c>
      <c r="D273" s="31" t="s">
        <v>6498</v>
      </c>
      <c r="E273" s="31" t="s">
        <v>5041</v>
      </c>
      <c r="F273" s="31">
        <v>3965</v>
      </c>
      <c r="G273" s="31" t="s">
        <v>275</v>
      </c>
      <c r="H273" s="31" t="s">
        <v>1725</v>
      </c>
      <c r="I273" s="31" t="s">
        <v>6499</v>
      </c>
      <c r="J273" s="31" t="s">
        <v>5044</v>
      </c>
      <c r="K273" s="31" t="s">
        <v>5045</v>
      </c>
      <c r="L273" s="31" t="s">
        <v>6037</v>
      </c>
      <c r="M273" s="32" t="s">
        <v>6038</v>
      </c>
      <c r="N273" s="31">
        <v>6003</v>
      </c>
      <c r="O273" s="32" t="s">
        <v>5758</v>
      </c>
      <c r="P273" s="33" t="s">
        <v>6500</v>
      </c>
      <c r="Q273" s="31" t="s">
        <v>6501</v>
      </c>
      <c r="R273" s="31" t="s">
        <v>52</v>
      </c>
      <c r="S273" s="31" t="s">
        <v>1157</v>
      </c>
      <c r="T273" s="31">
        <v>1</v>
      </c>
      <c r="U273" s="31" t="s">
        <v>1722</v>
      </c>
      <c r="V273" s="31" t="s">
        <v>6502</v>
      </c>
      <c r="W273" s="31" t="s">
        <v>6503</v>
      </c>
      <c r="X273" s="218">
        <v>45727.474999999999</v>
      </c>
      <c r="Y273" s="31" t="s">
        <v>6504</v>
      </c>
      <c r="Z273" s="31">
        <v>0.6</v>
      </c>
      <c r="AA273" s="31"/>
      <c r="AB273" s="31" t="s">
        <v>1723</v>
      </c>
      <c r="AC273" s="33" t="s">
        <v>6505</v>
      </c>
      <c r="AD273" s="31"/>
      <c r="AE273" s="31"/>
      <c r="AF273" s="31"/>
      <c r="AG273" s="31"/>
      <c r="AH273" s="31"/>
      <c r="AI273" s="31"/>
      <c r="AJ273" s="31"/>
      <c r="AK273" s="31" t="s">
        <v>1724</v>
      </c>
      <c r="AL273" s="356">
        <f t="shared" si="13"/>
        <v>45726</v>
      </c>
    </row>
    <row r="274" spans="1:38" ht="21.6" customHeight="1">
      <c r="A274" s="28">
        <v>39</v>
      </c>
      <c r="B274" s="28" t="s">
        <v>5039</v>
      </c>
      <c r="C274" s="28">
        <v>2025031339</v>
      </c>
      <c r="D274" s="28" t="s">
        <v>6506</v>
      </c>
      <c r="E274" s="28" t="s">
        <v>5041</v>
      </c>
      <c r="F274" s="28">
        <v>2390</v>
      </c>
      <c r="G274" s="28" t="s">
        <v>4101</v>
      </c>
      <c r="H274" s="28" t="s">
        <v>3320</v>
      </c>
      <c r="I274" s="28" t="s">
        <v>6507</v>
      </c>
      <c r="J274" s="28" t="s">
        <v>5259</v>
      </c>
      <c r="K274" s="28" t="s">
        <v>5073</v>
      </c>
      <c r="L274" s="28" t="s">
        <v>5234</v>
      </c>
      <c r="M274" s="29" t="s">
        <v>5235</v>
      </c>
      <c r="N274" s="28" t="s">
        <v>5725</v>
      </c>
      <c r="O274" s="29" t="s">
        <v>5726</v>
      </c>
      <c r="P274" s="30" t="s">
        <v>6508</v>
      </c>
      <c r="Q274" s="28" t="s">
        <v>5643</v>
      </c>
      <c r="R274" s="28" t="s">
        <v>52</v>
      </c>
      <c r="S274" s="28" t="s">
        <v>16</v>
      </c>
      <c r="T274" s="28">
        <v>1</v>
      </c>
      <c r="U274" s="28" t="s">
        <v>1722</v>
      </c>
      <c r="V274" s="28" t="s">
        <v>6509</v>
      </c>
      <c r="W274" s="28" t="s">
        <v>6510</v>
      </c>
      <c r="X274" s="138">
        <v>45727.472222222219</v>
      </c>
      <c r="Y274" s="28" t="s">
        <v>6511</v>
      </c>
      <c r="Z274" s="28">
        <v>0.2</v>
      </c>
      <c r="AA274" s="28"/>
      <c r="AB274" s="28" t="s">
        <v>1723</v>
      </c>
      <c r="AC274" s="30" t="s">
        <v>6512</v>
      </c>
      <c r="AD274" s="28"/>
      <c r="AE274" s="28"/>
      <c r="AF274" s="28"/>
      <c r="AG274" s="28"/>
      <c r="AH274" s="28"/>
      <c r="AI274" s="28"/>
      <c r="AJ274" s="28"/>
      <c r="AK274" s="28" t="s">
        <v>1724</v>
      </c>
      <c r="AL274" s="356">
        <f t="shared" si="13"/>
        <v>45727</v>
      </c>
    </row>
    <row r="275" spans="1:38" ht="21.6" customHeight="1">
      <c r="A275" s="31">
        <v>40</v>
      </c>
      <c r="B275" s="31" t="s">
        <v>5039</v>
      </c>
      <c r="C275" s="31">
        <v>2025031342</v>
      </c>
      <c r="D275" s="31" t="s">
        <v>6513</v>
      </c>
      <c r="E275" s="31" t="s">
        <v>5041</v>
      </c>
      <c r="F275" s="31">
        <v>2390</v>
      </c>
      <c r="G275" s="31" t="s">
        <v>4101</v>
      </c>
      <c r="H275" s="31" t="s">
        <v>3320</v>
      </c>
      <c r="I275" s="31" t="s">
        <v>6514</v>
      </c>
      <c r="J275" s="31" t="s">
        <v>5259</v>
      </c>
      <c r="K275" s="31" t="s">
        <v>5073</v>
      </c>
      <c r="L275" s="31" t="s">
        <v>5074</v>
      </c>
      <c r="M275" s="32" t="s">
        <v>1726</v>
      </c>
      <c r="N275" s="31">
        <v>2307</v>
      </c>
      <c r="O275" s="32" t="s">
        <v>5390</v>
      </c>
      <c r="P275" s="33" t="s">
        <v>6515</v>
      </c>
      <c r="Q275" s="31" t="s">
        <v>5643</v>
      </c>
      <c r="R275" s="31" t="s">
        <v>52</v>
      </c>
      <c r="S275" s="31" t="s">
        <v>16</v>
      </c>
      <c r="T275" s="31">
        <v>1</v>
      </c>
      <c r="U275" s="31" t="s">
        <v>1722</v>
      </c>
      <c r="V275" s="31" t="s">
        <v>6516</v>
      </c>
      <c r="W275" s="31" t="s">
        <v>6517</v>
      </c>
      <c r="X275" s="218">
        <v>45727.465277777781</v>
      </c>
      <c r="Y275" s="31" t="s">
        <v>6518</v>
      </c>
      <c r="Z275" s="31">
        <v>0.5</v>
      </c>
      <c r="AA275" s="31"/>
      <c r="AB275" s="31" t="s">
        <v>1723</v>
      </c>
      <c r="AC275" s="33" t="s">
        <v>6519</v>
      </c>
      <c r="AD275" s="31"/>
      <c r="AE275" s="31"/>
      <c r="AF275" s="31"/>
      <c r="AG275" s="31"/>
      <c r="AH275" s="31"/>
      <c r="AI275" s="31"/>
      <c r="AJ275" s="31"/>
      <c r="AK275" s="31" t="s">
        <v>1724</v>
      </c>
      <c r="AL275" s="356">
        <f t="shared" si="13"/>
        <v>45727</v>
      </c>
    </row>
    <row r="276" spans="1:38" ht="21.6" customHeight="1">
      <c r="A276" s="28">
        <v>41</v>
      </c>
      <c r="B276" s="28" t="s">
        <v>5039</v>
      </c>
      <c r="C276" s="28">
        <v>2025031343</v>
      </c>
      <c r="D276" s="28" t="s">
        <v>6520</v>
      </c>
      <c r="E276" s="28" t="s">
        <v>5041</v>
      </c>
      <c r="F276" s="28">
        <v>5291</v>
      </c>
      <c r="G276" s="28" t="s">
        <v>5042</v>
      </c>
      <c r="H276" s="28" t="s">
        <v>1751</v>
      </c>
      <c r="I276" s="28" t="s">
        <v>6521</v>
      </c>
      <c r="J276" s="28" t="s">
        <v>5259</v>
      </c>
      <c r="K276" s="28" t="s">
        <v>5073</v>
      </c>
      <c r="L276" s="28" t="s">
        <v>5046</v>
      </c>
      <c r="M276" s="29" t="s">
        <v>4060</v>
      </c>
      <c r="N276" s="28">
        <v>2501</v>
      </c>
      <c r="O276" s="29" t="s">
        <v>5047</v>
      </c>
      <c r="P276" s="30" t="s">
        <v>6522</v>
      </c>
      <c r="Q276" s="28" t="s">
        <v>5049</v>
      </c>
      <c r="R276" s="28" t="s">
        <v>52</v>
      </c>
      <c r="S276" s="28" t="s">
        <v>16</v>
      </c>
      <c r="T276" s="28">
        <v>1</v>
      </c>
      <c r="U276" s="28" t="s">
        <v>1722</v>
      </c>
      <c r="V276" s="28" t="s">
        <v>6523</v>
      </c>
      <c r="W276" s="28" t="s">
        <v>6524</v>
      </c>
      <c r="X276" s="138">
        <v>45727.635416666664</v>
      </c>
      <c r="Y276" s="28" t="s">
        <v>6525</v>
      </c>
      <c r="Z276" s="28">
        <v>1.3</v>
      </c>
      <c r="AA276" s="28"/>
      <c r="AB276" s="28" t="s">
        <v>1723</v>
      </c>
      <c r="AC276" s="30" t="s">
        <v>6526</v>
      </c>
      <c r="AD276" s="28"/>
      <c r="AE276" s="28"/>
      <c r="AF276" s="28"/>
      <c r="AG276" s="28"/>
      <c r="AH276" s="28"/>
      <c r="AI276" s="28"/>
      <c r="AJ276" s="28"/>
      <c r="AK276" s="28" t="s">
        <v>1724</v>
      </c>
      <c r="AL276" s="356">
        <f t="shared" si="13"/>
        <v>45727</v>
      </c>
    </row>
    <row r="277" spans="1:38" ht="21.6" customHeight="1">
      <c r="A277" s="31">
        <v>42</v>
      </c>
      <c r="B277" s="31" t="s">
        <v>5039</v>
      </c>
      <c r="C277" s="31">
        <v>2025031356</v>
      </c>
      <c r="D277" s="31" t="s">
        <v>6527</v>
      </c>
      <c r="E277" s="31" t="s">
        <v>5041</v>
      </c>
      <c r="F277" s="31">
        <v>4739</v>
      </c>
      <c r="G277" s="31" t="s">
        <v>502</v>
      </c>
      <c r="H277" s="31" t="s">
        <v>3324</v>
      </c>
      <c r="I277" s="31" t="s">
        <v>6528</v>
      </c>
      <c r="J277" s="31" t="s">
        <v>5259</v>
      </c>
      <c r="K277" s="31" t="s">
        <v>5073</v>
      </c>
      <c r="L277" s="31" t="s">
        <v>5278</v>
      </c>
      <c r="M277" s="32" t="s">
        <v>5279</v>
      </c>
      <c r="N277" s="31" t="s">
        <v>663</v>
      </c>
      <c r="O277" s="32" t="s">
        <v>5280</v>
      </c>
      <c r="P277" s="33" t="s">
        <v>6529</v>
      </c>
      <c r="Q277" s="31" t="s">
        <v>6530</v>
      </c>
      <c r="R277" s="31" t="s">
        <v>52</v>
      </c>
      <c r="S277" s="31" t="s">
        <v>4114</v>
      </c>
      <c r="T277" s="31">
        <v>1</v>
      </c>
      <c r="U277" s="31" t="s">
        <v>1722</v>
      </c>
      <c r="V277" s="31" t="s">
        <v>6531</v>
      </c>
      <c r="W277" s="31" t="s">
        <v>6532</v>
      </c>
      <c r="X277" s="218">
        <v>45727.609027777777</v>
      </c>
      <c r="Y277" s="31" t="s">
        <v>6533</v>
      </c>
      <c r="Z277" s="31">
        <v>0.7</v>
      </c>
      <c r="AA277" s="31"/>
      <c r="AB277" s="31" t="s">
        <v>1723</v>
      </c>
      <c r="AC277" s="33" t="s">
        <v>6534</v>
      </c>
      <c r="AD277" s="31"/>
      <c r="AE277" s="31"/>
      <c r="AF277" s="31"/>
      <c r="AG277" s="31"/>
      <c r="AH277" s="31"/>
      <c r="AI277" s="31"/>
      <c r="AJ277" s="31"/>
      <c r="AK277" s="31" t="s">
        <v>1724</v>
      </c>
      <c r="AL277" s="356">
        <f t="shared" si="13"/>
        <v>45727</v>
      </c>
    </row>
    <row r="278" spans="1:38" ht="21.6" customHeight="1">
      <c r="A278" s="28">
        <v>43</v>
      </c>
      <c r="B278" s="28" t="s">
        <v>1727</v>
      </c>
      <c r="C278" s="28">
        <v>2025031363</v>
      </c>
      <c r="D278" s="28"/>
      <c r="E278" s="28"/>
      <c r="F278" s="28">
        <v>3965</v>
      </c>
      <c r="G278" s="28" t="s">
        <v>275</v>
      </c>
      <c r="H278" s="28" t="s">
        <v>1725</v>
      </c>
      <c r="I278" s="28"/>
      <c r="J278" s="28"/>
      <c r="K278" s="28"/>
      <c r="L278" s="28"/>
      <c r="M278" s="29"/>
      <c r="N278" s="28"/>
      <c r="O278" s="29"/>
      <c r="P278" s="30"/>
      <c r="Q278" s="28" t="s">
        <v>6501</v>
      </c>
      <c r="R278" s="28" t="s">
        <v>52</v>
      </c>
      <c r="S278" s="28" t="s">
        <v>1157</v>
      </c>
      <c r="T278" s="28">
        <v>1</v>
      </c>
      <c r="U278" s="28" t="s">
        <v>1722</v>
      </c>
      <c r="V278" s="28" t="s">
        <v>6535</v>
      </c>
      <c r="W278" s="28" t="s">
        <v>6503</v>
      </c>
      <c r="X278" s="138">
        <v>45727.474999999999</v>
      </c>
      <c r="Y278" s="28"/>
      <c r="Z278" s="28">
        <v>0.6</v>
      </c>
      <c r="AA278" s="28"/>
      <c r="AB278" s="28" t="s">
        <v>1723</v>
      </c>
      <c r="AC278" s="30" t="s">
        <v>4124</v>
      </c>
      <c r="AD278" s="28" t="s">
        <v>1724</v>
      </c>
      <c r="AE278" s="28"/>
      <c r="AF278" s="28"/>
      <c r="AG278" s="28"/>
      <c r="AH278" s="28"/>
      <c r="AI278" s="28"/>
      <c r="AJ278" s="28"/>
      <c r="AK278" s="28" t="s">
        <v>1724</v>
      </c>
      <c r="AL278" s="356" t="e">
        <f t="shared" si="13"/>
        <v>#VALUE!</v>
      </c>
    </row>
    <row r="279" spans="1:38" ht="21.6" customHeight="1">
      <c r="A279" s="31">
        <v>44</v>
      </c>
      <c r="B279" s="31" t="s">
        <v>1727</v>
      </c>
      <c r="C279" s="31">
        <v>2025031375</v>
      </c>
      <c r="D279" s="31"/>
      <c r="E279" s="31"/>
      <c r="F279" s="31">
        <v>5101</v>
      </c>
      <c r="G279" s="31" t="s">
        <v>584</v>
      </c>
      <c r="H279" s="31" t="s">
        <v>3324</v>
      </c>
      <c r="I279" s="31"/>
      <c r="J279" s="31"/>
      <c r="K279" s="31"/>
      <c r="L279" s="31"/>
      <c r="M279" s="32"/>
      <c r="N279" s="31"/>
      <c r="O279" s="32"/>
      <c r="P279" s="33"/>
      <c r="Q279" s="31" t="s">
        <v>6536</v>
      </c>
      <c r="R279" s="31" t="s">
        <v>52</v>
      </c>
      <c r="S279" s="31" t="s">
        <v>4114</v>
      </c>
      <c r="T279" s="31">
        <v>1</v>
      </c>
      <c r="U279" s="31" t="s">
        <v>1722</v>
      </c>
      <c r="V279" s="31" t="s">
        <v>6537</v>
      </c>
      <c r="W279" s="31" t="s">
        <v>6538</v>
      </c>
      <c r="X279" s="218">
        <v>45727.497916666667</v>
      </c>
      <c r="Y279" s="31"/>
      <c r="Z279" s="31">
        <v>0.5</v>
      </c>
      <c r="AA279" s="31"/>
      <c r="AB279" s="31" t="s">
        <v>1723</v>
      </c>
      <c r="AC279" s="33" t="s">
        <v>4124</v>
      </c>
      <c r="AD279" s="31" t="s">
        <v>1724</v>
      </c>
      <c r="AE279" s="31"/>
      <c r="AF279" s="31"/>
      <c r="AG279" s="31"/>
      <c r="AH279" s="31"/>
      <c r="AI279" s="31"/>
      <c r="AJ279" s="31"/>
      <c r="AK279" s="31" t="s">
        <v>1724</v>
      </c>
      <c r="AL279" s="356" t="e">
        <f t="shared" si="13"/>
        <v>#VALUE!</v>
      </c>
    </row>
    <row r="280" spans="1:38" ht="21.6" customHeight="1">
      <c r="A280" s="28">
        <v>45</v>
      </c>
      <c r="B280" s="28" t="s">
        <v>1727</v>
      </c>
      <c r="C280" s="28">
        <v>2025031423</v>
      </c>
      <c r="D280" s="28"/>
      <c r="E280" s="28"/>
      <c r="F280" s="28">
        <v>4739</v>
      </c>
      <c r="G280" s="28" t="s">
        <v>502</v>
      </c>
      <c r="H280" s="28" t="s">
        <v>3324</v>
      </c>
      <c r="I280" s="28"/>
      <c r="J280" s="28"/>
      <c r="K280" s="28"/>
      <c r="L280" s="28"/>
      <c r="M280" s="29"/>
      <c r="N280" s="28"/>
      <c r="O280" s="29"/>
      <c r="P280" s="30"/>
      <c r="Q280" s="28" t="s">
        <v>6530</v>
      </c>
      <c r="R280" s="28" t="s">
        <v>52</v>
      </c>
      <c r="S280" s="28" t="s">
        <v>4114</v>
      </c>
      <c r="T280" s="28">
        <v>1</v>
      </c>
      <c r="U280" s="28" t="s">
        <v>1722</v>
      </c>
      <c r="V280" s="28" t="s">
        <v>6539</v>
      </c>
      <c r="W280" s="28" t="s">
        <v>6532</v>
      </c>
      <c r="X280" s="138">
        <v>45727.611111111109</v>
      </c>
      <c r="Y280" s="28"/>
      <c r="Z280" s="28">
        <v>0.8</v>
      </c>
      <c r="AA280" s="28"/>
      <c r="AB280" s="28" t="s">
        <v>1723</v>
      </c>
      <c r="AC280" s="30" t="s">
        <v>4124</v>
      </c>
      <c r="AD280" s="28" t="s">
        <v>1724</v>
      </c>
      <c r="AE280" s="28"/>
      <c r="AF280" s="28"/>
      <c r="AG280" s="28"/>
      <c r="AH280" s="28"/>
      <c r="AI280" s="28"/>
      <c r="AJ280" s="28"/>
      <c r="AK280" s="28" t="s">
        <v>1724</v>
      </c>
      <c r="AL280" s="356" t="e">
        <f t="shared" si="13"/>
        <v>#VALUE!</v>
      </c>
    </row>
    <row r="281" spans="1:38" ht="21.6" customHeight="1">
      <c r="A281" s="31">
        <v>46</v>
      </c>
      <c r="B281" s="31" t="s">
        <v>1727</v>
      </c>
      <c r="C281" s="31">
        <v>2025031429</v>
      </c>
      <c r="D281" s="31"/>
      <c r="E281" s="31"/>
      <c r="F281" s="31">
        <v>5080</v>
      </c>
      <c r="G281" s="31" t="s">
        <v>582</v>
      </c>
      <c r="H281" s="31" t="s">
        <v>3326</v>
      </c>
      <c r="I281" s="31"/>
      <c r="J281" s="31"/>
      <c r="K281" s="31"/>
      <c r="L281" s="31"/>
      <c r="M281" s="32"/>
      <c r="N281" s="31"/>
      <c r="O281" s="32"/>
      <c r="P281" s="33"/>
      <c r="Q281" s="31" t="s">
        <v>5843</v>
      </c>
      <c r="R281" s="31" t="s">
        <v>52</v>
      </c>
      <c r="S281" s="31" t="s">
        <v>4114</v>
      </c>
      <c r="T281" s="31">
        <v>1</v>
      </c>
      <c r="U281" s="31" t="s">
        <v>1722</v>
      </c>
      <c r="V281" s="31" t="s">
        <v>6540</v>
      </c>
      <c r="W281" s="31" t="s">
        <v>6541</v>
      </c>
      <c r="X281" s="218">
        <v>45727.629166666666</v>
      </c>
      <c r="Y281" s="31"/>
      <c r="Z281" s="31">
        <v>0.4</v>
      </c>
      <c r="AA281" s="31"/>
      <c r="AB281" s="31" t="s">
        <v>1723</v>
      </c>
      <c r="AC281" s="33" t="s">
        <v>4124</v>
      </c>
      <c r="AD281" s="31" t="s">
        <v>1724</v>
      </c>
      <c r="AE281" s="31"/>
      <c r="AF281" s="31"/>
      <c r="AG281" s="31"/>
      <c r="AH281" s="31"/>
      <c r="AI281" s="31"/>
      <c r="AJ281" s="31"/>
      <c r="AK281" s="31" t="s">
        <v>1724</v>
      </c>
      <c r="AL281" s="356" t="e">
        <f t="shared" si="13"/>
        <v>#VALUE!</v>
      </c>
    </row>
    <row r="282" spans="1:38" ht="21.6" customHeight="1">
      <c r="A282" s="28">
        <v>47</v>
      </c>
      <c r="B282" s="28" t="s">
        <v>1727</v>
      </c>
      <c r="C282" s="28">
        <v>2025031430</v>
      </c>
      <c r="D282" s="28"/>
      <c r="E282" s="28"/>
      <c r="F282" s="28">
        <v>5080</v>
      </c>
      <c r="G282" s="28" t="s">
        <v>582</v>
      </c>
      <c r="H282" s="28" t="s">
        <v>3326</v>
      </c>
      <c r="I282" s="28"/>
      <c r="J282" s="28"/>
      <c r="K282" s="28"/>
      <c r="L282" s="28"/>
      <c r="M282" s="29"/>
      <c r="N282" s="28"/>
      <c r="O282" s="29"/>
      <c r="P282" s="30"/>
      <c r="Q282" s="28" t="s">
        <v>5843</v>
      </c>
      <c r="R282" s="28" t="s">
        <v>52</v>
      </c>
      <c r="S282" s="28" t="s">
        <v>4114</v>
      </c>
      <c r="T282" s="28">
        <v>1</v>
      </c>
      <c r="U282" s="28" t="s">
        <v>1722</v>
      </c>
      <c r="V282" s="28" t="s">
        <v>6542</v>
      </c>
      <c r="W282" s="28" t="s">
        <v>6541</v>
      </c>
      <c r="X282" s="138">
        <v>45727.629166666666</v>
      </c>
      <c r="Y282" s="28"/>
      <c r="Z282" s="28">
        <v>0.4</v>
      </c>
      <c r="AA282" s="28"/>
      <c r="AB282" s="28" t="s">
        <v>1723</v>
      </c>
      <c r="AC282" s="30" t="s">
        <v>4124</v>
      </c>
      <c r="AD282" s="28" t="s">
        <v>1724</v>
      </c>
      <c r="AE282" s="28"/>
      <c r="AF282" s="28"/>
      <c r="AG282" s="28"/>
      <c r="AH282" s="28"/>
      <c r="AI282" s="28"/>
      <c r="AJ282" s="28"/>
      <c r="AK282" s="28" t="s">
        <v>1724</v>
      </c>
      <c r="AL282" s="356" t="e">
        <f t="shared" si="13"/>
        <v>#VALUE!</v>
      </c>
    </row>
    <row r="283" spans="1:38" ht="21.6" customHeight="1">
      <c r="A283" s="31">
        <v>48</v>
      </c>
      <c r="B283" s="31" t="s">
        <v>1727</v>
      </c>
      <c r="C283" s="31">
        <v>2025031512</v>
      </c>
      <c r="D283" s="31"/>
      <c r="E283" s="31"/>
      <c r="F283" s="31" t="s">
        <v>41</v>
      </c>
      <c r="G283" s="31" t="s">
        <v>730</v>
      </c>
      <c r="H283" s="31" t="s">
        <v>1749</v>
      </c>
      <c r="I283" s="31"/>
      <c r="J283" s="31"/>
      <c r="K283" s="31"/>
      <c r="L283" s="31"/>
      <c r="M283" s="32"/>
      <c r="N283" s="31"/>
      <c r="O283" s="32"/>
      <c r="P283" s="33"/>
      <c r="Q283" s="31" t="s">
        <v>6543</v>
      </c>
      <c r="R283" s="31" t="s">
        <v>52</v>
      </c>
      <c r="S283" s="31" t="s">
        <v>16</v>
      </c>
      <c r="T283" s="31">
        <v>1</v>
      </c>
      <c r="U283" s="31" t="s">
        <v>1722</v>
      </c>
      <c r="V283" s="31" t="s">
        <v>6544</v>
      </c>
      <c r="W283" s="31" t="s">
        <v>6545</v>
      </c>
      <c r="X283" s="218">
        <v>45728.458333333336</v>
      </c>
      <c r="Y283" s="31"/>
      <c r="Z283" s="31">
        <v>0.5</v>
      </c>
      <c r="AA283" s="31"/>
      <c r="AB283" s="31" t="s">
        <v>1723</v>
      </c>
      <c r="AC283" s="33" t="s">
        <v>4124</v>
      </c>
      <c r="AD283" s="31" t="s">
        <v>1724</v>
      </c>
      <c r="AE283" s="31"/>
      <c r="AF283" s="31"/>
      <c r="AG283" s="31"/>
      <c r="AH283" s="31"/>
      <c r="AI283" s="31"/>
      <c r="AJ283" s="31"/>
      <c r="AK283" s="31" t="s">
        <v>1724</v>
      </c>
      <c r="AL283" s="356" t="e">
        <f t="shared" si="13"/>
        <v>#VALUE!</v>
      </c>
    </row>
    <row r="284" spans="1:38" ht="21.6" customHeight="1">
      <c r="A284" s="28">
        <v>49</v>
      </c>
      <c r="B284" s="28" t="s">
        <v>1727</v>
      </c>
      <c r="C284" s="28">
        <v>2025031516</v>
      </c>
      <c r="D284" s="28"/>
      <c r="E284" s="28"/>
      <c r="F284" s="28">
        <v>4154</v>
      </c>
      <c r="G284" s="28" t="s">
        <v>315</v>
      </c>
      <c r="H284" s="28" t="s">
        <v>1749</v>
      </c>
      <c r="I284" s="28"/>
      <c r="J284" s="28"/>
      <c r="K284" s="28"/>
      <c r="L284" s="28"/>
      <c r="M284" s="29"/>
      <c r="N284" s="28"/>
      <c r="O284" s="29"/>
      <c r="P284" s="30"/>
      <c r="Q284" s="28" t="s">
        <v>6547</v>
      </c>
      <c r="R284" s="28" t="s">
        <v>52</v>
      </c>
      <c r="S284" s="28" t="s">
        <v>16</v>
      </c>
      <c r="T284" s="28">
        <v>1</v>
      </c>
      <c r="U284" s="28" t="s">
        <v>1722</v>
      </c>
      <c r="V284" s="28" t="s">
        <v>6548</v>
      </c>
      <c r="W284" s="28" t="s">
        <v>6545</v>
      </c>
      <c r="X284" s="138">
        <v>45728.458333333336</v>
      </c>
      <c r="Y284" s="28"/>
      <c r="Z284" s="28">
        <v>0.5</v>
      </c>
      <c r="AA284" s="28"/>
      <c r="AB284" s="28" t="s">
        <v>1723</v>
      </c>
      <c r="AC284" s="30" t="s">
        <v>4124</v>
      </c>
      <c r="AD284" s="28" t="s">
        <v>1724</v>
      </c>
      <c r="AE284" s="28"/>
      <c r="AF284" s="28"/>
      <c r="AG284" s="28"/>
      <c r="AH284" s="28"/>
      <c r="AI284" s="28"/>
      <c r="AJ284" s="28"/>
      <c r="AK284" s="28" t="s">
        <v>1724</v>
      </c>
      <c r="AL284" s="356" t="e">
        <f t="shared" si="13"/>
        <v>#VALUE!</v>
      </c>
    </row>
    <row r="285" spans="1:38" ht="21.6" customHeight="1">
      <c r="A285" s="31">
        <v>50</v>
      </c>
      <c r="B285" s="31" t="s">
        <v>1727</v>
      </c>
      <c r="C285" s="31">
        <v>2025031523</v>
      </c>
      <c r="D285" s="31"/>
      <c r="E285" s="31"/>
      <c r="F285" s="31" t="s">
        <v>1452</v>
      </c>
      <c r="G285" s="31" t="s">
        <v>1453</v>
      </c>
      <c r="H285" s="31" t="s">
        <v>1749</v>
      </c>
      <c r="I285" s="31"/>
      <c r="J285" s="31"/>
      <c r="K285" s="31"/>
      <c r="L285" s="31"/>
      <c r="M285" s="32"/>
      <c r="N285" s="31"/>
      <c r="O285" s="32"/>
      <c r="P285" s="33"/>
      <c r="Q285" s="31" t="s">
        <v>6549</v>
      </c>
      <c r="R285" s="31" t="s">
        <v>52</v>
      </c>
      <c r="S285" s="31" t="s">
        <v>16</v>
      </c>
      <c r="T285" s="31">
        <v>1</v>
      </c>
      <c r="U285" s="31" t="s">
        <v>1722</v>
      </c>
      <c r="V285" s="31" t="s">
        <v>6550</v>
      </c>
      <c r="W285" s="31" t="s">
        <v>6546</v>
      </c>
      <c r="X285" s="218">
        <v>45728.472222222219</v>
      </c>
      <c r="Y285" s="31"/>
      <c r="Z285" s="31">
        <v>0.3</v>
      </c>
      <c r="AA285" s="31"/>
      <c r="AB285" s="31" t="s">
        <v>1723</v>
      </c>
      <c r="AC285" s="33" t="s">
        <v>4124</v>
      </c>
      <c r="AD285" s="31" t="s">
        <v>1724</v>
      </c>
      <c r="AE285" s="31"/>
      <c r="AF285" s="31"/>
      <c r="AG285" s="31"/>
      <c r="AH285" s="31"/>
      <c r="AI285" s="31"/>
      <c r="AJ285" s="31"/>
      <c r="AK285" s="31" t="s">
        <v>1724</v>
      </c>
      <c r="AL285" s="356" t="e">
        <f t="shared" si="13"/>
        <v>#VALUE!</v>
      </c>
    </row>
    <row r="286" spans="1:38" ht="21.6" customHeight="1">
      <c r="A286" s="28">
        <v>51</v>
      </c>
      <c r="B286" s="28" t="s">
        <v>1727</v>
      </c>
      <c r="C286" s="28">
        <v>2025031530</v>
      </c>
      <c r="D286" s="28"/>
      <c r="E286" s="28"/>
      <c r="F286" s="28">
        <v>4483</v>
      </c>
      <c r="G286" s="28" t="s">
        <v>407</v>
      </c>
      <c r="H286" s="28" t="s">
        <v>1749</v>
      </c>
      <c r="I286" s="28"/>
      <c r="J286" s="28"/>
      <c r="K286" s="28"/>
      <c r="L286" s="28"/>
      <c r="M286" s="29"/>
      <c r="N286" s="28"/>
      <c r="O286" s="29"/>
      <c r="P286" s="30"/>
      <c r="Q286" s="28" t="s">
        <v>6551</v>
      </c>
      <c r="R286" s="28" t="s">
        <v>52</v>
      </c>
      <c r="S286" s="28" t="s">
        <v>16</v>
      </c>
      <c r="T286" s="28">
        <v>1</v>
      </c>
      <c r="U286" s="28" t="s">
        <v>1722</v>
      </c>
      <c r="V286" s="28" t="s">
        <v>6552</v>
      </c>
      <c r="W286" s="28" t="s">
        <v>6553</v>
      </c>
      <c r="X286" s="138">
        <v>45728.5</v>
      </c>
      <c r="Y286" s="28"/>
      <c r="Z286" s="28">
        <v>0.5</v>
      </c>
      <c r="AA286" s="28"/>
      <c r="AB286" s="28" t="s">
        <v>1723</v>
      </c>
      <c r="AC286" s="30" t="s">
        <v>4124</v>
      </c>
      <c r="AD286" s="28" t="s">
        <v>1724</v>
      </c>
      <c r="AE286" s="28"/>
      <c r="AF286" s="28"/>
      <c r="AG286" s="28"/>
      <c r="AH286" s="28"/>
      <c r="AI286" s="28"/>
      <c r="AJ286" s="28"/>
      <c r="AK286" s="28" t="s">
        <v>1724</v>
      </c>
      <c r="AL286" s="356" t="e">
        <f t="shared" si="13"/>
        <v>#VALUE!</v>
      </c>
    </row>
    <row r="287" spans="1:38" ht="21.6" customHeight="1">
      <c r="A287" s="31">
        <v>52</v>
      </c>
      <c r="B287" s="31" t="s">
        <v>1727</v>
      </c>
      <c r="C287" s="31">
        <v>2025031532</v>
      </c>
      <c r="D287" s="31"/>
      <c r="E287" s="31"/>
      <c r="F287" s="31">
        <v>2221</v>
      </c>
      <c r="G287" s="31" t="s">
        <v>1436</v>
      </c>
      <c r="H287" s="31" t="s">
        <v>1725</v>
      </c>
      <c r="I287" s="31"/>
      <c r="J287" s="31"/>
      <c r="K287" s="31"/>
      <c r="L287" s="31"/>
      <c r="M287" s="32"/>
      <c r="N287" s="31"/>
      <c r="O287" s="32"/>
      <c r="P287" s="33"/>
      <c r="Q287" s="31" t="s">
        <v>4140</v>
      </c>
      <c r="R287" s="31" t="s">
        <v>52</v>
      </c>
      <c r="S287" s="31" t="s">
        <v>1157</v>
      </c>
      <c r="T287" s="31">
        <v>1</v>
      </c>
      <c r="U287" s="31" t="s">
        <v>1722</v>
      </c>
      <c r="V287" s="31" t="s">
        <v>4439</v>
      </c>
      <c r="W287" s="31" t="s">
        <v>4440</v>
      </c>
      <c r="X287" s="218">
        <v>45728.498611111114</v>
      </c>
      <c r="Y287" s="31"/>
      <c r="Z287" s="31">
        <v>0.3</v>
      </c>
      <c r="AA287" s="31"/>
      <c r="AB287" s="31" t="s">
        <v>1723</v>
      </c>
      <c r="AC287" s="33" t="s">
        <v>4124</v>
      </c>
      <c r="AD287" s="31" t="s">
        <v>1724</v>
      </c>
      <c r="AE287" s="31"/>
      <c r="AF287" s="31"/>
      <c r="AG287" s="31"/>
      <c r="AH287" s="31"/>
      <c r="AI287" s="31"/>
      <c r="AJ287" s="31"/>
      <c r="AK287" s="31" t="s">
        <v>1724</v>
      </c>
      <c r="AL287" s="356" t="e">
        <f t="shared" si="13"/>
        <v>#VALUE!</v>
      </c>
    </row>
    <row r="288" spans="1:38" ht="21.6" customHeight="1">
      <c r="A288" s="28">
        <v>53</v>
      </c>
      <c r="B288" s="28" t="s">
        <v>1727</v>
      </c>
      <c r="C288" s="28">
        <v>2025031533</v>
      </c>
      <c r="D288" s="28"/>
      <c r="E288" s="28"/>
      <c r="F288" s="28">
        <v>2221</v>
      </c>
      <c r="G288" s="28" t="s">
        <v>1436</v>
      </c>
      <c r="H288" s="28" t="s">
        <v>1725</v>
      </c>
      <c r="I288" s="28"/>
      <c r="J288" s="28"/>
      <c r="K288" s="28"/>
      <c r="L288" s="28"/>
      <c r="M288" s="29"/>
      <c r="N288" s="28"/>
      <c r="O288" s="29"/>
      <c r="P288" s="30"/>
      <c r="Q288" s="28" t="s">
        <v>4140</v>
      </c>
      <c r="R288" s="28" t="s">
        <v>52</v>
      </c>
      <c r="S288" s="28" t="s">
        <v>1157</v>
      </c>
      <c r="T288" s="28">
        <v>1</v>
      </c>
      <c r="U288" s="28" t="s">
        <v>1722</v>
      </c>
      <c r="V288" s="28" t="s">
        <v>6554</v>
      </c>
      <c r="W288" s="28" t="s">
        <v>6555</v>
      </c>
      <c r="X288" s="138">
        <v>45728.512499999997</v>
      </c>
      <c r="Y288" s="28"/>
      <c r="Z288" s="28">
        <v>0.3</v>
      </c>
      <c r="AA288" s="28"/>
      <c r="AB288" s="28" t="s">
        <v>1723</v>
      </c>
      <c r="AC288" s="30" t="s">
        <v>4124</v>
      </c>
      <c r="AD288" s="28" t="s">
        <v>1724</v>
      </c>
      <c r="AE288" s="28"/>
      <c r="AF288" s="28"/>
      <c r="AG288" s="28"/>
      <c r="AH288" s="28"/>
      <c r="AI288" s="28"/>
      <c r="AJ288" s="28"/>
      <c r="AK288" s="28" t="s">
        <v>1724</v>
      </c>
      <c r="AL288" s="356" t="e">
        <f t="shared" si="13"/>
        <v>#VALUE!</v>
      </c>
    </row>
    <row r="289" spans="1:38" ht="21.6" customHeight="1">
      <c r="A289" s="31">
        <v>54</v>
      </c>
      <c r="B289" s="31" t="s">
        <v>1727</v>
      </c>
      <c r="C289" s="31">
        <v>2025031535</v>
      </c>
      <c r="D289" s="31"/>
      <c r="E289" s="31"/>
      <c r="F289" s="31">
        <v>2746</v>
      </c>
      <c r="G289" s="31" t="s">
        <v>127</v>
      </c>
      <c r="H289" s="31" t="s">
        <v>1725</v>
      </c>
      <c r="I289" s="31"/>
      <c r="J289" s="31"/>
      <c r="K289" s="31"/>
      <c r="L289" s="31"/>
      <c r="M289" s="32"/>
      <c r="N289" s="31"/>
      <c r="O289" s="32"/>
      <c r="P289" s="33"/>
      <c r="Q289" s="31" t="s">
        <v>6556</v>
      </c>
      <c r="R289" s="31" t="s">
        <v>52</v>
      </c>
      <c r="S289" s="31" t="s">
        <v>1157</v>
      </c>
      <c r="T289" s="31">
        <v>1</v>
      </c>
      <c r="U289" s="31" t="s">
        <v>1722</v>
      </c>
      <c r="V289" s="31" t="s">
        <v>6557</v>
      </c>
      <c r="W289" s="31" t="s">
        <v>6558</v>
      </c>
      <c r="X289" s="218">
        <v>45728.517361111109</v>
      </c>
      <c r="Y289" s="31"/>
      <c r="Z289" s="31">
        <v>0.3</v>
      </c>
      <c r="AA289" s="31"/>
      <c r="AB289" s="31" t="s">
        <v>1723</v>
      </c>
      <c r="AC289" s="33" t="s">
        <v>4124</v>
      </c>
      <c r="AD289" s="31" t="s">
        <v>1724</v>
      </c>
      <c r="AE289" s="31"/>
      <c r="AF289" s="31"/>
      <c r="AG289" s="31"/>
      <c r="AH289" s="31"/>
      <c r="AI289" s="31"/>
      <c r="AJ289" s="31"/>
      <c r="AK289" s="31" t="s">
        <v>1724</v>
      </c>
      <c r="AL289" s="356" t="e">
        <f t="shared" si="13"/>
        <v>#VALUE!</v>
      </c>
    </row>
    <row r="290" spans="1:38" ht="21.6" customHeight="1">
      <c r="A290" s="28">
        <v>55</v>
      </c>
      <c r="B290" s="28" t="s">
        <v>1727</v>
      </c>
      <c r="C290" s="28">
        <v>2025031599</v>
      </c>
      <c r="D290" s="28"/>
      <c r="E290" s="28"/>
      <c r="F290" s="28">
        <v>3243</v>
      </c>
      <c r="G290" s="28" t="s">
        <v>170</v>
      </c>
      <c r="H290" s="28" t="s">
        <v>1749</v>
      </c>
      <c r="I290" s="28"/>
      <c r="J290" s="28"/>
      <c r="K290" s="28"/>
      <c r="L290" s="28"/>
      <c r="M290" s="29"/>
      <c r="N290" s="28"/>
      <c r="O290" s="29"/>
      <c r="P290" s="30"/>
      <c r="Q290" s="28" t="s">
        <v>6559</v>
      </c>
      <c r="R290" s="28" t="s">
        <v>52</v>
      </c>
      <c r="S290" s="28" t="s">
        <v>16</v>
      </c>
      <c r="T290" s="28">
        <v>1</v>
      </c>
      <c r="U290" s="28" t="s">
        <v>1722</v>
      </c>
      <c r="V290" s="28" t="s">
        <v>6560</v>
      </c>
      <c r="W290" s="28" t="s">
        <v>6561</v>
      </c>
      <c r="X290" s="138">
        <v>45728.5625</v>
      </c>
      <c r="Y290" s="28"/>
      <c r="Z290" s="28">
        <v>0.5</v>
      </c>
      <c r="AA290" s="28"/>
      <c r="AB290" s="28" t="s">
        <v>1723</v>
      </c>
      <c r="AC290" s="30" t="s">
        <v>4124</v>
      </c>
      <c r="AD290" s="28" t="s">
        <v>1724</v>
      </c>
      <c r="AE290" s="28"/>
      <c r="AF290" s="28"/>
      <c r="AG290" s="28"/>
      <c r="AH290" s="28"/>
      <c r="AI290" s="28"/>
      <c r="AJ290" s="28"/>
      <c r="AK290" s="28" t="s">
        <v>1724</v>
      </c>
      <c r="AL290" s="356" t="e">
        <f t="shared" si="13"/>
        <v>#VALUE!</v>
      </c>
    </row>
    <row r="291" spans="1:38" ht="21.6" customHeight="1">
      <c r="A291" s="31">
        <v>56</v>
      </c>
      <c r="B291" s="31" t="s">
        <v>1727</v>
      </c>
      <c r="C291" s="31">
        <v>2025031606</v>
      </c>
      <c r="D291" s="31"/>
      <c r="E291" s="31"/>
      <c r="F291" s="31">
        <v>3137</v>
      </c>
      <c r="G291" s="31" t="s">
        <v>161</v>
      </c>
      <c r="H291" s="31" t="s">
        <v>3316</v>
      </c>
      <c r="I291" s="31"/>
      <c r="J291" s="31"/>
      <c r="K291" s="31"/>
      <c r="L291" s="31"/>
      <c r="M291" s="32"/>
      <c r="N291" s="31"/>
      <c r="O291" s="32"/>
      <c r="P291" s="33"/>
      <c r="Q291" s="31" t="s">
        <v>6563</v>
      </c>
      <c r="R291" s="31" t="s">
        <v>52</v>
      </c>
      <c r="S291" s="31" t="s">
        <v>16</v>
      </c>
      <c r="T291" s="31">
        <v>1</v>
      </c>
      <c r="U291" s="31" t="s">
        <v>1722</v>
      </c>
      <c r="V291" s="31" t="s">
        <v>6564</v>
      </c>
      <c r="W291" s="31" t="s">
        <v>6562</v>
      </c>
      <c r="X291" s="218">
        <v>45728.583333333336</v>
      </c>
      <c r="Y291" s="31"/>
      <c r="Z291" s="31">
        <v>0.5</v>
      </c>
      <c r="AA291" s="31"/>
      <c r="AB291" s="31" t="s">
        <v>1723</v>
      </c>
      <c r="AC291" s="33" t="s">
        <v>4124</v>
      </c>
      <c r="AD291" s="31" t="s">
        <v>1724</v>
      </c>
      <c r="AE291" s="31"/>
      <c r="AF291" s="31"/>
      <c r="AG291" s="31"/>
      <c r="AH291" s="31"/>
      <c r="AI291" s="31"/>
      <c r="AJ291" s="31"/>
      <c r="AK291" s="31" t="s">
        <v>1724</v>
      </c>
      <c r="AL291" s="356" t="e">
        <f t="shared" si="13"/>
        <v>#VALUE!</v>
      </c>
    </row>
    <row r="292" spans="1:38" ht="21.6" customHeight="1">
      <c r="A292" s="28">
        <v>57</v>
      </c>
      <c r="B292" s="28" t="s">
        <v>5039</v>
      </c>
      <c r="C292" s="28">
        <v>2025031677</v>
      </c>
      <c r="D292" s="28" t="s">
        <v>6565</v>
      </c>
      <c r="E292" s="28" t="s">
        <v>5041</v>
      </c>
      <c r="F292" s="28">
        <v>4083</v>
      </c>
      <c r="G292" s="28" t="s">
        <v>1517</v>
      </c>
      <c r="H292" s="28" t="s">
        <v>1750</v>
      </c>
      <c r="I292" s="28" t="s">
        <v>6566</v>
      </c>
      <c r="J292" s="28" t="s">
        <v>5072</v>
      </c>
      <c r="K292" s="28" t="s">
        <v>5422</v>
      </c>
      <c r="L292" s="28" t="s">
        <v>5278</v>
      </c>
      <c r="M292" s="29" t="s">
        <v>5279</v>
      </c>
      <c r="N292" s="28" t="s">
        <v>663</v>
      </c>
      <c r="O292" s="29" t="s">
        <v>5280</v>
      </c>
      <c r="P292" s="30" t="s">
        <v>6567</v>
      </c>
      <c r="Q292" s="28" t="s">
        <v>5947</v>
      </c>
      <c r="R292" s="28" t="s">
        <v>52</v>
      </c>
      <c r="S292" s="28" t="s">
        <v>4114</v>
      </c>
      <c r="T292" s="28">
        <v>1</v>
      </c>
      <c r="U292" s="28" t="s">
        <v>1722</v>
      </c>
      <c r="V292" s="28" t="s">
        <v>6568</v>
      </c>
      <c r="W292" s="28" t="s">
        <v>6569</v>
      </c>
      <c r="X292" s="138">
        <v>45729.449305555558</v>
      </c>
      <c r="Y292" s="28" t="s">
        <v>6570</v>
      </c>
      <c r="Z292" s="28">
        <v>0.8</v>
      </c>
      <c r="AA292" s="28"/>
      <c r="AB292" s="28" t="s">
        <v>1723</v>
      </c>
      <c r="AC292" s="30" t="s">
        <v>6571</v>
      </c>
      <c r="AD292" s="28"/>
      <c r="AE292" s="28"/>
      <c r="AF292" s="28"/>
      <c r="AG292" s="28"/>
      <c r="AH292" s="28"/>
      <c r="AI292" s="28"/>
      <c r="AJ292" s="28"/>
      <c r="AK292" s="28" t="s">
        <v>1724</v>
      </c>
      <c r="AL292" s="356">
        <f t="shared" si="13"/>
        <v>45728</v>
      </c>
    </row>
    <row r="293" spans="1:38" ht="21.6" customHeight="1">
      <c r="A293" s="31">
        <v>58</v>
      </c>
      <c r="B293" s="31" t="s">
        <v>5039</v>
      </c>
      <c r="C293" s="31">
        <v>2025031678</v>
      </c>
      <c r="D293" s="31" t="s">
        <v>6572</v>
      </c>
      <c r="E293" s="31" t="s">
        <v>5041</v>
      </c>
      <c r="F293" s="31">
        <v>4083</v>
      </c>
      <c r="G293" s="31" t="s">
        <v>1517</v>
      </c>
      <c r="H293" s="31" t="s">
        <v>1750</v>
      </c>
      <c r="I293" s="31" t="s">
        <v>6573</v>
      </c>
      <c r="J293" s="31" t="s">
        <v>5072</v>
      </c>
      <c r="K293" s="31" t="s">
        <v>5422</v>
      </c>
      <c r="L293" s="31" t="s">
        <v>5278</v>
      </c>
      <c r="M293" s="32" t="s">
        <v>5279</v>
      </c>
      <c r="N293" s="31" t="s">
        <v>663</v>
      </c>
      <c r="O293" s="32" t="s">
        <v>5280</v>
      </c>
      <c r="P293" s="33" t="s">
        <v>6574</v>
      </c>
      <c r="Q293" s="31" t="s">
        <v>5947</v>
      </c>
      <c r="R293" s="31" t="s">
        <v>52</v>
      </c>
      <c r="S293" s="31" t="s">
        <v>4114</v>
      </c>
      <c r="T293" s="31">
        <v>1</v>
      </c>
      <c r="U293" s="31" t="s">
        <v>1722</v>
      </c>
      <c r="V293" s="31" t="s">
        <v>6575</v>
      </c>
      <c r="W293" s="31" t="s">
        <v>6569</v>
      </c>
      <c r="X293" s="218">
        <v>45729.447916666664</v>
      </c>
      <c r="Y293" s="31" t="s">
        <v>6576</v>
      </c>
      <c r="Z293" s="31">
        <v>0.8</v>
      </c>
      <c r="AA293" s="31"/>
      <c r="AB293" s="31" t="s">
        <v>1723</v>
      </c>
      <c r="AC293" s="33" t="s">
        <v>6577</v>
      </c>
      <c r="AD293" s="31"/>
      <c r="AE293" s="31"/>
      <c r="AF293" s="31"/>
      <c r="AG293" s="31"/>
      <c r="AH293" s="31"/>
      <c r="AI293" s="31"/>
      <c r="AJ293" s="31"/>
      <c r="AK293" s="31" t="s">
        <v>1724</v>
      </c>
      <c r="AL293" s="356">
        <f t="shared" si="13"/>
        <v>45728</v>
      </c>
    </row>
    <row r="294" spans="1:38" ht="21.6" customHeight="1">
      <c r="A294" s="28">
        <v>59</v>
      </c>
      <c r="B294" s="28" t="s">
        <v>5039</v>
      </c>
      <c r="C294" s="28">
        <v>2025031715</v>
      </c>
      <c r="D294" s="28" t="s">
        <v>6578</v>
      </c>
      <c r="E294" s="28" t="s">
        <v>5041</v>
      </c>
      <c r="F294" s="28">
        <v>2935</v>
      </c>
      <c r="G294" s="28" t="s">
        <v>144</v>
      </c>
      <c r="H294" s="28" t="s">
        <v>1750</v>
      </c>
      <c r="I294" s="28" t="s">
        <v>6579</v>
      </c>
      <c r="J294" s="28" t="s">
        <v>5102</v>
      </c>
      <c r="K294" s="28" t="s">
        <v>5045</v>
      </c>
      <c r="L294" s="28" t="s">
        <v>5268</v>
      </c>
      <c r="M294" s="29" t="s">
        <v>5269</v>
      </c>
      <c r="N294" s="28">
        <v>5804</v>
      </c>
      <c r="O294" s="29" t="s">
        <v>5315</v>
      </c>
      <c r="P294" s="30" t="s">
        <v>6580</v>
      </c>
      <c r="Q294" s="28" t="s">
        <v>6082</v>
      </c>
      <c r="R294" s="28" t="s">
        <v>52</v>
      </c>
      <c r="S294" s="28" t="s">
        <v>4114</v>
      </c>
      <c r="T294" s="28">
        <v>1</v>
      </c>
      <c r="U294" s="28" t="s">
        <v>1722</v>
      </c>
      <c r="V294" s="28" t="s">
        <v>6581</v>
      </c>
      <c r="W294" s="28" t="s">
        <v>6582</v>
      </c>
      <c r="X294" s="138">
        <v>45729.664583333331</v>
      </c>
      <c r="Y294" s="28" t="s">
        <v>6583</v>
      </c>
      <c r="Z294" s="28">
        <v>0.5</v>
      </c>
      <c r="AA294" s="28"/>
      <c r="AB294" s="28" t="s">
        <v>1723</v>
      </c>
      <c r="AC294" s="30" t="s">
        <v>6584</v>
      </c>
      <c r="AD294" s="28"/>
      <c r="AE294" s="28"/>
      <c r="AF294" s="28"/>
      <c r="AG294" s="28"/>
      <c r="AH294" s="28"/>
      <c r="AI294" s="28"/>
      <c r="AJ294" s="28"/>
      <c r="AK294" s="28" t="s">
        <v>1724</v>
      </c>
      <c r="AL294" s="356">
        <f t="shared" si="13"/>
        <v>45729</v>
      </c>
    </row>
    <row r="295" spans="1:38" ht="21.6" customHeight="1">
      <c r="A295" s="31">
        <v>60</v>
      </c>
      <c r="B295" s="31" t="s">
        <v>5039</v>
      </c>
      <c r="C295" s="31">
        <v>2025031726</v>
      </c>
      <c r="D295" s="31" t="s">
        <v>6585</v>
      </c>
      <c r="E295" s="31" t="s">
        <v>5041</v>
      </c>
      <c r="F295" s="31" t="s">
        <v>29</v>
      </c>
      <c r="G295" s="31" t="s">
        <v>636</v>
      </c>
      <c r="H295" s="31" t="s">
        <v>1725</v>
      </c>
      <c r="I295" s="31" t="s">
        <v>6586</v>
      </c>
      <c r="J295" s="31" t="s">
        <v>5102</v>
      </c>
      <c r="K295" s="31" t="s">
        <v>5045</v>
      </c>
      <c r="L295" s="31" t="s">
        <v>5512</v>
      </c>
      <c r="M295" s="32" t="s">
        <v>5513</v>
      </c>
      <c r="N295" s="31">
        <v>2402</v>
      </c>
      <c r="O295" s="32" t="s">
        <v>6263</v>
      </c>
      <c r="P295" s="33" t="s">
        <v>6587</v>
      </c>
      <c r="Q295" s="31" t="s">
        <v>5092</v>
      </c>
      <c r="R295" s="31" t="s">
        <v>52</v>
      </c>
      <c r="S295" s="31" t="s">
        <v>1157</v>
      </c>
      <c r="T295" s="31">
        <v>1</v>
      </c>
      <c r="U295" s="31" t="s">
        <v>1722</v>
      </c>
      <c r="V295" s="31" t="s">
        <v>6588</v>
      </c>
      <c r="W295" s="31" t="s">
        <v>6589</v>
      </c>
      <c r="X295" s="218">
        <v>45729.77847222222</v>
      </c>
      <c r="Y295" s="31" t="s">
        <v>6590</v>
      </c>
      <c r="Z295" s="31">
        <v>0.5</v>
      </c>
      <c r="AA295" s="31"/>
      <c r="AB295" s="31" t="s">
        <v>5569</v>
      </c>
      <c r="AC295" s="33" t="s">
        <v>5396</v>
      </c>
      <c r="AD295" s="31"/>
      <c r="AE295" s="31"/>
      <c r="AF295" s="31"/>
      <c r="AG295" s="31"/>
      <c r="AH295" s="31"/>
      <c r="AI295" s="31"/>
      <c r="AJ295" s="31"/>
      <c r="AK295" s="31" t="s">
        <v>1724</v>
      </c>
      <c r="AL295" s="356">
        <f t="shared" si="13"/>
        <v>45729</v>
      </c>
    </row>
    <row r="296" spans="1:38" ht="21.6" customHeight="1">
      <c r="A296" s="28">
        <v>61</v>
      </c>
      <c r="B296" s="28" t="s">
        <v>5039</v>
      </c>
      <c r="C296" s="28">
        <v>2025031727</v>
      </c>
      <c r="D296" s="28" t="s">
        <v>6591</v>
      </c>
      <c r="E296" s="28" t="s">
        <v>5041</v>
      </c>
      <c r="F296" s="28" t="s">
        <v>29</v>
      </c>
      <c r="G296" s="28" t="s">
        <v>636</v>
      </c>
      <c r="H296" s="28" t="s">
        <v>1725</v>
      </c>
      <c r="I296" s="28" t="s">
        <v>6592</v>
      </c>
      <c r="J296" s="28" t="s">
        <v>5102</v>
      </c>
      <c r="K296" s="28" t="s">
        <v>5045</v>
      </c>
      <c r="L296" s="28" t="s">
        <v>6593</v>
      </c>
      <c r="M296" s="29" t="s">
        <v>6594</v>
      </c>
      <c r="N296" s="28">
        <v>2901</v>
      </c>
      <c r="O296" s="29" t="s">
        <v>5280</v>
      </c>
      <c r="P296" s="30" t="s">
        <v>6595</v>
      </c>
      <c r="Q296" s="28" t="s">
        <v>5092</v>
      </c>
      <c r="R296" s="28" t="s">
        <v>52</v>
      </c>
      <c r="S296" s="28" t="s">
        <v>1157</v>
      </c>
      <c r="T296" s="28">
        <v>1</v>
      </c>
      <c r="U296" s="28" t="s">
        <v>1722</v>
      </c>
      <c r="V296" s="28" t="s">
        <v>6596</v>
      </c>
      <c r="W296" s="28" t="s">
        <v>6589</v>
      </c>
      <c r="X296" s="138">
        <v>45729.77847222222</v>
      </c>
      <c r="Y296" s="28" t="s">
        <v>6597</v>
      </c>
      <c r="Z296" s="28">
        <v>0.5</v>
      </c>
      <c r="AA296" s="28"/>
      <c r="AB296" s="28" t="s">
        <v>5569</v>
      </c>
      <c r="AC296" s="30" t="s">
        <v>5396</v>
      </c>
      <c r="AD296" s="28"/>
      <c r="AE296" s="28"/>
      <c r="AF296" s="28"/>
      <c r="AG296" s="28"/>
      <c r="AH296" s="28"/>
      <c r="AI296" s="28"/>
      <c r="AJ296" s="28"/>
      <c r="AK296" s="28" t="s">
        <v>1724</v>
      </c>
      <c r="AL296" s="356">
        <f t="shared" si="13"/>
        <v>45729</v>
      </c>
    </row>
    <row r="297" spans="1:38" ht="21.6" customHeight="1">
      <c r="A297" s="31">
        <v>62</v>
      </c>
      <c r="B297" s="31" t="s">
        <v>5039</v>
      </c>
      <c r="C297" s="31">
        <v>2025031746</v>
      </c>
      <c r="D297" s="31" t="s">
        <v>6598</v>
      </c>
      <c r="E297" s="31" t="s">
        <v>5041</v>
      </c>
      <c r="F297" s="31">
        <v>3458</v>
      </c>
      <c r="G297" s="31" t="s">
        <v>189</v>
      </c>
      <c r="H297" s="31" t="s">
        <v>3322</v>
      </c>
      <c r="I297" s="31" t="s">
        <v>6599</v>
      </c>
      <c r="J297" s="31" t="s">
        <v>5102</v>
      </c>
      <c r="K297" s="31" t="s">
        <v>5045</v>
      </c>
      <c r="L297" s="31" t="s">
        <v>5596</v>
      </c>
      <c r="M297" s="32" t="s">
        <v>5597</v>
      </c>
      <c r="N297" s="31" t="s">
        <v>6600</v>
      </c>
      <c r="O297" s="32" t="s">
        <v>5954</v>
      </c>
      <c r="P297" s="33" t="s">
        <v>6601</v>
      </c>
      <c r="Q297" s="31" t="s">
        <v>5202</v>
      </c>
      <c r="R297" s="31" t="s">
        <v>52</v>
      </c>
      <c r="S297" s="31" t="s">
        <v>4114</v>
      </c>
      <c r="T297" s="31">
        <v>1</v>
      </c>
      <c r="U297" s="31" t="s">
        <v>1722</v>
      </c>
      <c r="V297" s="31" t="s">
        <v>6602</v>
      </c>
      <c r="W297" s="31" t="s">
        <v>6603</v>
      </c>
      <c r="X297" s="218">
        <v>45730.456250000003</v>
      </c>
      <c r="Y297" s="31" t="s">
        <v>6604</v>
      </c>
      <c r="Z297" s="31">
        <v>0.5</v>
      </c>
      <c r="AA297" s="31"/>
      <c r="AB297" s="31" t="s">
        <v>1723</v>
      </c>
      <c r="AC297" s="33" t="s">
        <v>6605</v>
      </c>
      <c r="AD297" s="31"/>
      <c r="AE297" s="31"/>
      <c r="AF297" s="31"/>
      <c r="AG297" s="31"/>
      <c r="AH297" s="31"/>
      <c r="AI297" s="31"/>
      <c r="AJ297" s="31"/>
      <c r="AK297" s="31" t="s">
        <v>1724</v>
      </c>
      <c r="AL297" s="356">
        <f t="shared" si="13"/>
        <v>45729</v>
      </c>
    </row>
    <row r="298" spans="1:38" ht="21.6" customHeight="1">
      <c r="A298" s="28">
        <v>63</v>
      </c>
      <c r="B298" s="28" t="s">
        <v>1727</v>
      </c>
      <c r="C298" s="28">
        <v>2025031797</v>
      </c>
      <c r="D298" s="28"/>
      <c r="E298" s="28"/>
      <c r="F298" s="28">
        <v>2897</v>
      </c>
      <c r="G298" s="28" t="s">
        <v>143</v>
      </c>
      <c r="H298" s="28" t="s">
        <v>3324</v>
      </c>
      <c r="I298" s="28"/>
      <c r="J298" s="28"/>
      <c r="K298" s="28"/>
      <c r="L298" s="28"/>
      <c r="M298" s="29"/>
      <c r="N298" s="28"/>
      <c r="O298" s="29"/>
      <c r="P298" s="30"/>
      <c r="Q298" s="28" t="s">
        <v>6606</v>
      </c>
      <c r="R298" s="28" t="s">
        <v>52</v>
      </c>
      <c r="S298" s="28" t="s">
        <v>4114</v>
      </c>
      <c r="T298" s="28">
        <v>1</v>
      </c>
      <c r="U298" s="28" t="s">
        <v>1722</v>
      </c>
      <c r="V298" s="28" t="s">
        <v>6607</v>
      </c>
      <c r="W298" s="28" t="s">
        <v>6608</v>
      </c>
      <c r="X298" s="138">
        <v>45730.512499999997</v>
      </c>
      <c r="Y298" s="28"/>
      <c r="Z298" s="28">
        <v>0.3</v>
      </c>
      <c r="AA298" s="28"/>
      <c r="AB298" s="28" t="s">
        <v>1723</v>
      </c>
      <c r="AC298" s="30" t="s">
        <v>4124</v>
      </c>
      <c r="AD298" s="28" t="s">
        <v>1724</v>
      </c>
      <c r="AE298" s="28"/>
      <c r="AF298" s="28"/>
      <c r="AG298" s="28"/>
      <c r="AH298" s="28"/>
      <c r="AI298" s="28"/>
      <c r="AJ298" s="28"/>
      <c r="AK298" s="28" t="s">
        <v>1724</v>
      </c>
      <c r="AL298" s="356" t="e">
        <f t="shared" si="13"/>
        <v>#VALUE!</v>
      </c>
    </row>
    <row r="299" spans="1:38" ht="21.6" customHeight="1">
      <c r="A299" s="31">
        <v>64</v>
      </c>
      <c r="B299" s="31" t="s">
        <v>5039</v>
      </c>
      <c r="C299" s="31">
        <v>2025031798</v>
      </c>
      <c r="D299" s="31" t="s">
        <v>6609</v>
      </c>
      <c r="E299" s="31" t="s">
        <v>5041</v>
      </c>
      <c r="F299" s="31">
        <v>4586</v>
      </c>
      <c r="G299" s="31" t="s">
        <v>446</v>
      </c>
      <c r="H299" s="31" t="s">
        <v>1750</v>
      </c>
      <c r="I299" s="31" t="s">
        <v>6610</v>
      </c>
      <c r="J299" s="31" t="s">
        <v>5306</v>
      </c>
      <c r="K299" s="31" t="s">
        <v>5045</v>
      </c>
      <c r="L299" s="31" t="s">
        <v>5278</v>
      </c>
      <c r="M299" s="32" t="s">
        <v>5279</v>
      </c>
      <c r="N299" s="31" t="s">
        <v>663</v>
      </c>
      <c r="O299" s="32" t="s">
        <v>5280</v>
      </c>
      <c r="P299" s="33" t="s">
        <v>6611</v>
      </c>
      <c r="Q299" s="31" t="s">
        <v>5560</v>
      </c>
      <c r="R299" s="31" t="s">
        <v>52</v>
      </c>
      <c r="S299" s="31" t="s">
        <v>4114</v>
      </c>
      <c r="T299" s="31">
        <v>1</v>
      </c>
      <c r="U299" s="31" t="s">
        <v>1722</v>
      </c>
      <c r="V299" s="31" t="s">
        <v>6612</v>
      </c>
      <c r="W299" s="31" t="s">
        <v>6613</v>
      </c>
      <c r="X299" s="218">
        <v>45733.438888888886</v>
      </c>
      <c r="Y299" s="31" t="s">
        <v>6614</v>
      </c>
      <c r="Z299" s="31">
        <v>0.5</v>
      </c>
      <c r="AA299" s="31"/>
      <c r="AB299" s="31" t="s">
        <v>1723</v>
      </c>
      <c r="AC299" s="33" t="s">
        <v>6615</v>
      </c>
      <c r="AD299" s="31"/>
      <c r="AE299" s="31"/>
      <c r="AF299" s="31"/>
      <c r="AG299" s="31"/>
      <c r="AH299" s="31"/>
      <c r="AI299" s="31"/>
      <c r="AJ299" s="31"/>
      <c r="AK299" s="31" t="s">
        <v>1724</v>
      </c>
      <c r="AL299" s="356">
        <f t="shared" si="13"/>
        <v>45730</v>
      </c>
    </row>
    <row r="300" spans="1:38" ht="21.6" customHeight="1">
      <c r="A300" s="28">
        <v>65</v>
      </c>
      <c r="B300" s="28" t="s">
        <v>1727</v>
      </c>
      <c r="C300" s="28">
        <v>2025031799</v>
      </c>
      <c r="D300" s="28"/>
      <c r="E300" s="28"/>
      <c r="F300" s="28">
        <v>4153</v>
      </c>
      <c r="G300" s="28" t="s">
        <v>314</v>
      </c>
      <c r="H300" s="28" t="s">
        <v>3324</v>
      </c>
      <c r="I300" s="28"/>
      <c r="J300" s="28"/>
      <c r="K300" s="28"/>
      <c r="L300" s="28"/>
      <c r="M300" s="29"/>
      <c r="N300" s="28"/>
      <c r="O300" s="29"/>
      <c r="P300" s="30"/>
      <c r="Q300" s="28" t="s">
        <v>6616</v>
      </c>
      <c r="R300" s="28" t="s">
        <v>52</v>
      </c>
      <c r="S300" s="28" t="s">
        <v>4114</v>
      </c>
      <c r="T300" s="28">
        <v>1</v>
      </c>
      <c r="U300" s="28" t="s">
        <v>1722</v>
      </c>
      <c r="V300" s="28" t="s">
        <v>6617</v>
      </c>
      <c r="W300" s="28" t="s">
        <v>6618</v>
      </c>
      <c r="X300" s="138">
        <v>45730.53125</v>
      </c>
      <c r="Y300" s="28"/>
      <c r="Z300" s="28">
        <v>0.3</v>
      </c>
      <c r="AA300" s="28"/>
      <c r="AB300" s="28" t="s">
        <v>1723</v>
      </c>
      <c r="AC300" s="30" t="s">
        <v>4124</v>
      </c>
      <c r="AD300" s="28" t="s">
        <v>1724</v>
      </c>
      <c r="AE300" s="28"/>
      <c r="AF300" s="28"/>
      <c r="AG300" s="28"/>
      <c r="AH300" s="28"/>
      <c r="AI300" s="28"/>
      <c r="AJ300" s="28"/>
      <c r="AK300" s="28" t="s">
        <v>1724</v>
      </c>
      <c r="AL300" s="356" t="e">
        <f t="shared" si="13"/>
        <v>#VALUE!</v>
      </c>
    </row>
    <row r="301" spans="1:38" ht="21.6" customHeight="1">
      <c r="A301" s="31">
        <v>66</v>
      </c>
      <c r="B301" s="31" t="s">
        <v>1727</v>
      </c>
      <c r="C301" s="31">
        <v>2025031801</v>
      </c>
      <c r="D301" s="31"/>
      <c r="E301" s="31"/>
      <c r="F301" s="31">
        <v>4093</v>
      </c>
      <c r="G301" s="31" t="s">
        <v>1475</v>
      </c>
      <c r="H301" s="31" t="s">
        <v>3324</v>
      </c>
      <c r="I301" s="31"/>
      <c r="J301" s="31"/>
      <c r="K301" s="31"/>
      <c r="L301" s="31"/>
      <c r="M301" s="32"/>
      <c r="N301" s="31"/>
      <c r="O301" s="32"/>
      <c r="P301" s="33"/>
      <c r="Q301" s="31" t="s">
        <v>6315</v>
      </c>
      <c r="R301" s="31" t="s">
        <v>52</v>
      </c>
      <c r="S301" s="31" t="s">
        <v>4114</v>
      </c>
      <c r="T301" s="31">
        <v>1</v>
      </c>
      <c r="U301" s="31" t="s">
        <v>1722</v>
      </c>
      <c r="V301" s="31" t="s">
        <v>6619</v>
      </c>
      <c r="W301" s="31" t="s">
        <v>6620</v>
      </c>
      <c r="X301" s="218">
        <v>45730.545138888891</v>
      </c>
      <c r="Y301" s="31"/>
      <c r="Z301" s="31">
        <v>0.3</v>
      </c>
      <c r="AA301" s="31"/>
      <c r="AB301" s="31" t="s">
        <v>1723</v>
      </c>
      <c r="AC301" s="33" t="s">
        <v>4124</v>
      </c>
      <c r="AD301" s="31" t="s">
        <v>1724</v>
      </c>
      <c r="AE301" s="31"/>
      <c r="AF301" s="31"/>
      <c r="AG301" s="31"/>
      <c r="AH301" s="31"/>
      <c r="AI301" s="31"/>
      <c r="AJ301" s="31"/>
      <c r="AK301" s="31" t="s">
        <v>1724</v>
      </c>
      <c r="AL301" s="356" t="e">
        <f t="shared" si="13"/>
        <v>#VALUE!</v>
      </c>
    </row>
    <row r="302" spans="1:38" ht="21.6" customHeight="1">
      <c r="A302" s="28">
        <v>67</v>
      </c>
      <c r="B302" s="28" t="s">
        <v>5039</v>
      </c>
      <c r="C302" s="28">
        <v>2025031803</v>
      </c>
      <c r="D302" s="28" t="s">
        <v>6621</v>
      </c>
      <c r="E302" s="28" t="s">
        <v>5041</v>
      </c>
      <c r="F302" s="28">
        <v>4739</v>
      </c>
      <c r="G302" s="28" t="s">
        <v>502</v>
      </c>
      <c r="H302" s="28" t="s">
        <v>3324</v>
      </c>
      <c r="I302" s="28" t="s">
        <v>6622</v>
      </c>
      <c r="J302" s="28" t="s">
        <v>5306</v>
      </c>
      <c r="K302" s="28" t="s">
        <v>5045</v>
      </c>
      <c r="L302" s="28" t="s">
        <v>6593</v>
      </c>
      <c r="M302" s="29" t="s">
        <v>6594</v>
      </c>
      <c r="N302" s="28">
        <v>2902</v>
      </c>
      <c r="O302" s="29" t="s">
        <v>6623</v>
      </c>
      <c r="P302" s="30" t="s">
        <v>6624</v>
      </c>
      <c r="Q302" s="28" t="s">
        <v>6530</v>
      </c>
      <c r="R302" s="28" t="s">
        <v>52</v>
      </c>
      <c r="S302" s="28" t="s">
        <v>4114</v>
      </c>
      <c r="T302" s="28">
        <v>1</v>
      </c>
      <c r="U302" s="28" t="s">
        <v>1722</v>
      </c>
      <c r="V302" s="28" t="s">
        <v>6625</v>
      </c>
      <c r="W302" s="28" t="s">
        <v>6626</v>
      </c>
      <c r="X302" s="138">
        <v>45733.52847222222</v>
      </c>
      <c r="Y302" s="28" t="s">
        <v>6627</v>
      </c>
      <c r="Z302" s="28">
        <v>0.5</v>
      </c>
      <c r="AA302" s="28"/>
      <c r="AB302" s="28" t="s">
        <v>1723</v>
      </c>
      <c r="AC302" s="30" t="s">
        <v>6628</v>
      </c>
      <c r="AD302" s="28"/>
      <c r="AE302" s="28"/>
      <c r="AF302" s="28"/>
      <c r="AG302" s="28"/>
      <c r="AH302" s="28"/>
      <c r="AI302" s="28"/>
      <c r="AJ302" s="28"/>
      <c r="AK302" s="28" t="s">
        <v>1724</v>
      </c>
      <c r="AL302" s="356">
        <f t="shared" si="13"/>
        <v>45730</v>
      </c>
    </row>
    <row r="303" spans="1:38" ht="21.6" customHeight="1">
      <c r="A303" s="31">
        <v>68</v>
      </c>
      <c r="B303" s="31" t="s">
        <v>1727</v>
      </c>
      <c r="C303" s="31">
        <v>2025031805</v>
      </c>
      <c r="D303" s="31"/>
      <c r="E303" s="31"/>
      <c r="F303" s="31">
        <v>4788</v>
      </c>
      <c r="G303" s="31" t="s">
        <v>522</v>
      </c>
      <c r="H303" s="31" t="s">
        <v>3324</v>
      </c>
      <c r="I303" s="31"/>
      <c r="J303" s="31"/>
      <c r="K303" s="31"/>
      <c r="L303" s="31"/>
      <c r="M303" s="32"/>
      <c r="N303" s="31"/>
      <c r="O303" s="32"/>
      <c r="P303" s="33"/>
      <c r="Q303" s="31" t="s">
        <v>6629</v>
      </c>
      <c r="R303" s="31" t="s">
        <v>52</v>
      </c>
      <c r="S303" s="31" t="s">
        <v>4114</v>
      </c>
      <c r="T303" s="31">
        <v>1</v>
      </c>
      <c r="U303" s="31" t="s">
        <v>1722</v>
      </c>
      <c r="V303" s="31" t="s">
        <v>6630</v>
      </c>
      <c r="W303" s="31" t="s">
        <v>6631</v>
      </c>
      <c r="X303" s="218">
        <v>45730.568055555559</v>
      </c>
      <c r="Y303" s="31"/>
      <c r="Z303" s="31">
        <v>0.3</v>
      </c>
      <c r="AA303" s="31"/>
      <c r="AB303" s="31" t="s">
        <v>1723</v>
      </c>
      <c r="AC303" s="33" t="s">
        <v>4124</v>
      </c>
      <c r="AD303" s="31" t="s">
        <v>1724</v>
      </c>
      <c r="AE303" s="31"/>
      <c r="AF303" s="31"/>
      <c r="AG303" s="31"/>
      <c r="AH303" s="31"/>
      <c r="AI303" s="31"/>
      <c r="AJ303" s="31"/>
      <c r="AK303" s="31" t="s">
        <v>1724</v>
      </c>
      <c r="AL303" s="356" t="e">
        <f t="shared" si="13"/>
        <v>#VALUE!</v>
      </c>
    </row>
    <row r="304" spans="1:38" ht="21.6" customHeight="1">
      <c r="A304" s="28">
        <v>69</v>
      </c>
      <c r="B304" s="28" t="s">
        <v>5039</v>
      </c>
      <c r="C304" s="28">
        <v>2025031806</v>
      </c>
      <c r="D304" s="28" t="s">
        <v>6632</v>
      </c>
      <c r="E304" s="28" t="s">
        <v>5041</v>
      </c>
      <c r="F304" s="28">
        <v>4739</v>
      </c>
      <c r="G304" s="28" t="s">
        <v>502</v>
      </c>
      <c r="H304" s="28" t="s">
        <v>3324</v>
      </c>
      <c r="I304" s="28" t="s">
        <v>6633</v>
      </c>
      <c r="J304" s="28" t="s">
        <v>5306</v>
      </c>
      <c r="K304" s="28" t="s">
        <v>5045</v>
      </c>
      <c r="L304" s="28" t="s">
        <v>5278</v>
      </c>
      <c r="M304" s="29" t="s">
        <v>5279</v>
      </c>
      <c r="N304" s="28" t="s">
        <v>663</v>
      </c>
      <c r="O304" s="29" t="s">
        <v>5280</v>
      </c>
      <c r="P304" s="30" t="s">
        <v>6634</v>
      </c>
      <c r="Q304" s="28" t="s">
        <v>6530</v>
      </c>
      <c r="R304" s="28" t="s">
        <v>52</v>
      </c>
      <c r="S304" s="28" t="s">
        <v>4114</v>
      </c>
      <c r="T304" s="28">
        <v>1</v>
      </c>
      <c r="U304" s="28" t="s">
        <v>1722</v>
      </c>
      <c r="V304" s="28" t="s">
        <v>6635</v>
      </c>
      <c r="W304" s="28" t="s">
        <v>6636</v>
      </c>
      <c r="X304" s="138">
        <v>45733.533333333333</v>
      </c>
      <c r="Y304" s="28" t="s">
        <v>6637</v>
      </c>
      <c r="Z304" s="28">
        <v>0.5</v>
      </c>
      <c r="AA304" s="28"/>
      <c r="AB304" s="28" t="s">
        <v>1723</v>
      </c>
      <c r="AC304" s="30" t="s">
        <v>6638</v>
      </c>
      <c r="AD304" s="28"/>
      <c r="AE304" s="28"/>
      <c r="AF304" s="28"/>
      <c r="AG304" s="28"/>
      <c r="AH304" s="28"/>
      <c r="AI304" s="28"/>
      <c r="AJ304" s="28"/>
      <c r="AK304" s="28" t="s">
        <v>1724</v>
      </c>
      <c r="AL304" s="356">
        <f t="shared" si="13"/>
        <v>45730</v>
      </c>
    </row>
    <row r="305" spans="1:38" ht="21.6" customHeight="1">
      <c r="A305" s="31">
        <v>70</v>
      </c>
      <c r="B305" s="31" t="s">
        <v>1727</v>
      </c>
      <c r="C305" s="31">
        <v>2025031816</v>
      </c>
      <c r="D305" s="31"/>
      <c r="E305" s="31"/>
      <c r="F305" s="31">
        <v>4298</v>
      </c>
      <c r="G305" s="31" t="s">
        <v>356</v>
      </c>
      <c r="H305" s="31" t="s">
        <v>3324</v>
      </c>
      <c r="I305" s="31"/>
      <c r="J305" s="31"/>
      <c r="K305" s="31"/>
      <c r="L305" s="31"/>
      <c r="M305" s="32"/>
      <c r="N305" s="31"/>
      <c r="O305" s="32"/>
      <c r="P305" s="33"/>
      <c r="Q305" s="31" t="s">
        <v>6639</v>
      </c>
      <c r="R305" s="31" t="s">
        <v>52</v>
      </c>
      <c r="S305" s="31" t="s">
        <v>4114</v>
      </c>
      <c r="T305" s="31">
        <v>1</v>
      </c>
      <c r="U305" s="31" t="s">
        <v>1722</v>
      </c>
      <c r="V305" s="31" t="s">
        <v>6640</v>
      </c>
      <c r="W305" s="31" t="s">
        <v>6641</v>
      </c>
      <c r="X305" s="218">
        <v>45730.588888888888</v>
      </c>
      <c r="Y305" s="31"/>
      <c r="Z305" s="31">
        <v>0.3</v>
      </c>
      <c r="AA305" s="31"/>
      <c r="AB305" s="31" t="s">
        <v>1723</v>
      </c>
      <c r="AC305" s="33" t="s">
        <v>4124</v>
      </c>
      <c r="AD305" s="31" t="s">
        <v>1724</v>
      </c>
      <c r="AE305" s="31"/>
      <c r="AF305" s="31"/>
      <c r="AG305" s="31"/>
      <c r="AH305" s="31"/>
      <c r="AI305" s="31"/>
      <c r="AJ305" s="31"/>
      <c r="AK305" s="31" t="s">
        <v>1724</v>
      </c>
      <c r="AL305" s="356" t="e">
        <f t="shared" si="13"/>
        <v>#VALUE!</v>
      </c>
    </row>
    <row r="306" spans="1:38" ht="21.6" customHeight="1">
      <c r="A306" s="28">
        <v>71</v>
      </c>
      <c r="B306" s="28" t="s">
        <v>1727</v>
      </c>
      <c r="C306" s="28">
        <v>2025031824</v>
      </c>
      <c r="D306" s="28"/>
      <c r="E306" s="28"/>
      <c r="F306" s="28">
        <v>4541</v>
      </c>
      <c r="G306" s="28" t="s">
        <v>432</v>
      </c>
      <c r="H306" s="28" t="s">
        <v>3324</v>
      </c>
      <c r="I306" s="28"/>
      <c r="J306" s="28"/>
      <c r="K306" s="28"/>
      <c r="L306" s="28"/>
      <c r="M306" s="29"/>
      <c r="N306" s="28"/>
      <c r="O306" s="29"/>
      <c r="P306" s="30"/>
      <c r="Q306" s="28" t="s">
        <v>5793</v>
      </c>
      <c r="R306" s="28" t="s">
        <v>52</v>
      </c>
      <c r="S306" s="28" t="s">
        <v>4114</v>
      </c>
      <c r="T306" s="28">
        <v>1</v>
      </c>
      <c r="U306" s="28" t="s">
        <v>1722</v>
      </c>
      <c r="V306" s="28" t="s">
        <v>6642</v>
      </c>
      <c r="W306" s="28" t="s">
        <v>6643</v>
      </c>
      <c r="X306" s="138">
        <v>45730.60833333333</v>
      </c>
      <c r="Y306" s="28"/>
      <c r="Z306" s="28">
        <v>0.3</v>
      </c>
      <c r="AA306" s="28"/>
      <c r="AB306" s="28" t="s">
        <v>1723</v>
      </c>
      <c r="AC306" s="30" t="s">
        <v>4124</v>
      </c>
      <c r="AD306" s="28" t="s">
        <v>1724</v>
      </c>
      <c r="AE306" s="28"/>
      <c r="AF306" s="28"/>
      <c r="AG306" s="28"/>
      <c r="AH306" s="28"/>
      <c r="AI306" s="28"/>
      <c r="AJ306" s="28"/>
      <c r="AK306" s="28" t="s">
        <v>1724</v>
      </c>
      <c r="AL306" s="356" t="e">
        <f t="shared" si="13"/>
        <v>#VALUE!</v>
      </c>
    </row>
    <row r="307" spans="1:38" ht="21.6" customHeight="1">
      <c r="A307" s="31">
        <v>72</v>
      </c>
      <c r="B307" s="31" t="s">
        <v>1727</v>
      </c>
      <c r="C307" s="31">
        <v>2025031831</v>
      </c>
      <c r="D307" s="31"/>
      <c r="E307" s="31"/>
      <c r="F307" s="31">
        <v>4802</v>
      </c>
      <c r="G307" s="31" t="s">
        <v>525</v>
      </c>
      <c r="H307" s="31" t="s">
        <v>3324</v>
      </c>
      <c r="I307" s="31"/>
      <c r="J307" s="31"/>
      <c r="K307" s="31"/>
      <c r="L307" s="31"/>
      <c r="M307" s="32"/>
      <c r="N307" s="31"/>
      <c r="O307" s="32"/>
      <c r="P307" s="33"/>
      <c r="Q307" s="31" t="s">
        <v>6644</v>
      </c>
      <c r="R307" s="31" t="s">
        <v>52</v>
      </c>
      <c r="S307" s="31" t="s">
        <v>4114</v>
      </c>
      <c r="T307" s="31">
        <v>1</v>
      </c>
      <c r="U307" s="31" t="s">
        <v>1722</v>
      </c>
      <c r="V307" s="31" t="s">
        <v>6645</v>
      </c>
      <c r="W307" s="31" t="s">
        <v>6646</v>
      </c>
      <c r="X307" s="218">
        <v>45730.628472222219</v>
      </c>
      <c r="Y307" s="31"/>
      <c r="Z307" s="31">
        <v>0.3</v>
      </c>
      <c r="AA307" s="31"/>
      <c r="AB307" s="31" t="s">
        <v>1723</v>
      </c>
      <c r="AC307" s="33" t="s">
        <v>4124</v>
      </c>
      <c r="AD307" s="31" t="s">
        <v>1724</v>
      </c>
      <c r="AE307" s="31"/>
      <c r="AF307" s="31"/>
      <c r="AG307" s="31"/>
      <c r="AH307" s="31"/>
      <c r="AI307" s="31"/>
      <c r="AJ307" s="31"/>
      <c r="AK307" s="31" t="s">
        <v>1724</v>
      </c>
      <c r="AL307" s="356" t="e">
        <f t="shared" si="13"/>
        <v>#VALUE!</v>
      </c>
    </row>
    <row r="308" spans="1:38" ht="21.6" customHeight="1">
      <c r="A308" s="28">
        <v>73</v>
      </c>
      <c r="B308" s="28" t="s">
        <v>1727</v>
      </c>
      <c r="C308" s="28">
        <v>2025031836</v>
      </c>
      <c r="D308" s="28"/>
      <c r="E308" s="28"/>
      <c r="F308" s="28">
        <v>3652</v>
      </c>
      <c r="G308" s="28" t="s">
        <v>215</v>
      </c>
      <c r="H308" s="28" t="s">
        <v>1751</v>
      </c>
      <c r="I308" s="28"/>
      <c r="J308" s="28"/>
      <c r="K308" s="28"/>
      <c r="L308" s="28"/>
      <c r="M308" s="29"/>
      <c r="N308" s="28"/>
      <c r="O308" s="29"/>
      <c r="P308" s="30"/>
      <c r="Q308" s="28" t="s">
        <v>6647</v>
      </c>
      <c r="R308" s="28" t="s">
        <v>52</v>
      </c>
      <c r="S308" s="28" t="s">
        <v>16</v>
      </c>
      <c r="T308" s="28">
        <v>1</v>
      </c>
      <c r="U308" s="28" t="s">
        <v>1722</v>
      </c>
      <c r="V308" s="28" t="s">
        <v>6648</v>
      </c>
      <c r="W308" s="28" t="s">
        <v>6649</v>
      </c>
      <c r="X308" s="138">
        <v>45730.645833333336</v>
      </c>
      <c r="Y308" s="28"/>
      <c r="Z308" s="28">
        <v>0.5</v>
      </c>
      <c r="AA308" s="28"/>
      <c r="AB308" s="28" t="s">
        <v>1723</v>
      </c>
      <c r="AC308" s="30" t="s">
        <v>4124</v>
      </c>
      <c r="AD308" s="28" t="s">
        <v>1724</v>
      </c>
      <c r="AE308" s="28"/>
      <c r="AF308" s="28"/>
      <c r="AG308" s="28"/>
      <c r="AH308" s="28"/>
      <c r="AI308" s="28"/>
      <c r="AJ308" s="28"/>
      <c r="AK308" s="28" t="s">
        <v>1724</v>
      </c>
      <c r="AL308" s="356" t="e">
        <f t="shared" si="13"/>
        <v>#VALUE!</v>
      </c>
    </row>
    <row r="309" spans="1:38" ht="21.6" customHeight="1">
      <c r="A309" s="31">
        <v>74</v>
      </c>
      <c r="B309" s="31" t="s">
        <v>1727</v>
      </c>
      <c r="C309" s="31">
        <v>2025031841</v>
      </c>
      <c r="D309" s="31"/>
      <c r="E309" s="31"/>
      <c r="F309" s="31">
        <v>5060</v>
      </c>
      <c r="G309" s="31" t="s">
        <v>580</v>
      </c>
      <c r="H309" s="31" t="s">
        <v>3324</v>
      </c>
      <c r="I309" s="31"/>
      <c r="J309" s="31"/>
      <c r="K309" s="31"/>
      <c r="L309" s="31"/>
      <c r="M309" s="32"/>
      <c r="N309" s="31"/>
      <c r="O309" s="32"/>
      <c r="P309" s="33"/>
      <c r="Q309" s="31" t="s">
        <v>6651</v>
      </c>
      <c r="R309" s="31" t="s">
        <v>52</v>
      </c>
      <c r="S309" s="31" t="s">
        <v>4114</v>
      </c>
      <c r="T309" s="31">
        <v>1</v>
      </c>
      <c r="U309" s="31" t="s">
        <v>1722</v>
      </c>
      <c r="V309" s="31" t="s">
        <v>6652</v>
      </c>
      <c r="W309" s="31" t="s">
        <v>6653</v>
      </c>
      <c r="X309" s="218">
        <v>45730.652777777781</v>
      </c>
      <c r="Y309" s="31"/>
      <c r="Z309" s="31">
        <v>0.3</v>
      </c>
      <c r="AA309" s="31"/>
      <c r="AB309" s="31" t="s">
        <v>1723</v>
      </c>
      <c r="AC309" s="33" t="s">
        <v>4124</v>
      </c>
      <c r="AD309" s="31" t="s">
        <v>1724</v>
      </c>
      <c r="AE309" s="31"/>
      <c r="AF309" s="31"/>
      <c r="AG309" s="31"/>
      <c r="AH309" s="31"/>
      <c r="AI309" s="31"/>
      <c r="AJ309" s="31"/>
      <c r="AK309" s="31" t="s">
        <v>1724</v>
      </c>
      <c r="AL309" s="356" t="e">
        <f t="shared" si="13"/>
        <v>#VALUE!</v>
      </c>
    </row>
    <row r="310" spans="1:38" ht="21.6" customHeight="1">
      <c r="A310" s="28">
        <v>75</v>
      </c>
      <c r="B310" s="28" t="s">
        <v>1727</v>
      </c>
      <c r="C310" s="28">
        <v>2025031846</v>
      </c>
      <c r="D310" s="28"/>
      <c r="E310" s="28"/>
      <c r="F310" s="28">
        <v>5057</v>
      </c>
      <c r="G310" s="28" t="s">
        <v>579</v>
      </c>
      <c r="H310" s="28" t="s">
        <v>1751</v>
      </c>
      <c r="I310" s="28"/>
      <c r="J310" s="28"/>
      <c r="K310" s="28"/>
      <c r="L310" s="28"/>
      <c r="M310" s="29"/>
      <c r="N310" s="28"/>
      <c r="O310" s="29"/>
      <c r="P310" s="30"/>
      <c r="Q310" s="28" t="s">
        <v>6654</v>
      </c>
      <c r="R310" s="28" t="s">
        <v>52</v>
      </c>
      <c r="S310" s="28" t="s">
        <v>16</v>
      </c>
      <c r="T310" s="28">
        <v>1</v>
      </c>
      <c r="U310" s="28" t="s">
        <v>1722</v>
      </c>
      <c r="V310" s="28" t="s">
        <v>6655</v>
      </c>
      <c r="W310" s="28" t="s">
        <v>6650</v>
      </c>
      <c r="X310" s="138">
        <v>45730.666666666664</v>
      </c>
      <c r="Y310" s="28"/>
      <c r="Z310" s="28">
        <v>0.5</v>
      </c>
      <c r="AA310" s="28"/>
      <c r="AB310" s="28" t="s">
        <v>1723</v>
      </c>
      <c r="AC310" s="30" t="s">
        <v>4124</v>
      </c>
      <c r="AD310" s="28" t="s">
        <v>1724</v>
      </c>
      <c r="AE310" s="28"/>
      <c r="AF310" s="28"/>
      <c r="AG310" s="28"/>
      <c r="AH310" s="28"/>
      <c r="AI310" s="28" t="s">
        <v>1724</v>
      </c>
      <c r="AJ310" s="28"/>
      <c r="AK310" s="28" t="s">
        <v>1724</v>
      </c>
      <c r="AL310" s="356" t="e">
        <f t="shared" si="13"/>
        <v>#VALUE!</v>
      </c>
    </row>
    <row r="311" spans="1:38" ht="21.6" customHeight="1">
      <c r="A311" s="31">
        <v>76</v>
      </c>
      <c r="B311" s="31" t="s">
        <v>5039</v>
      </c>
      <c r="C311" s="31">
        <v>2025031882</v>
      </c>
      <c r="D311" s="31" t="s">
        <v>6656</v>
      </c>
      <c r="E311" s="31" t="s">
        <v>5041</v>
      </c>
      <c r="F311" s="31">
        <v>2325</v>
      </c>
      <c r="G311" s="31" t="s">
        <v>90</v>
      </c>
      <c r="H311" s="31" t="s">
        <v>3320</v>
      </c>
      <c r="I311" s="31" t="s">
        <v>6657</v>
      </c>
      <c r="J311" s="31" t="s">
        <v>5582</v>
      </c>
      <c r="K311" s="31" t="s">
        <v>5073</v>
      </c>
      <c r="L311" s="31" t="s">
        <v>5596</v>
      </c>
      <c r="M311" s="32" t="s">
        <v>5597</v>
      </c>
      <c r="N311" s="31" t="s">
        <v>673</v>
      </c>
      <c r="O311" s="32" t="s">
        <v>5315</v>
      </c>
      <c r="P311" s="33" t="s">
        <v>6658</v>
      </c>
      <c r="Q311" s="31" t="s">
        <v>5657</v>
      </c>
      <c r="R311" s="31" t="s">
        <v>52</v>
      </c>
      <c r="S311" s="31" t="s">
        <v>16</v>
      </c>
      <c r="T311" s="31">
        <v>1</v>
      </c>
      <c r="U311" s="31" t="s">
        <v>1722</v>
      </c>
      <c r="V311" s="31" t="s">
        <v>6659</v>
      </c>
      <c r="W311" s="31" t="s">
        <v>6660</v>
      </c>
      <c r="X311" s="218">
        <v>45733.48333333333</v>
      </c>
      <c r="Y311" s="31" t="s">
        <v>6661</v>
      </c>
      <c r="Z311" s="31">
        <v>0.5</v>
      </c>
      <c r="AA311" s="31"/>
      <c r="AB311" s="31" t="s">
        <v>1723</v>
      </c>
      <c r="AC311" s="33" t="s">
        <v>6662</v>
      </c>
      <c r="AD311" s="31"/>
      <c r="AE311" s="31"/>
      <c r="AF311" s="31"/>
      <c r="AG311" s="31"/>
      <c r="AH311" s="31"/>
      <c r="AI311" s="31"/>
      <c r="AJ311" s="31"/>
      <c r="AK311" s="31" t="s">
        <v>1724</v>
      </c>
      <c r="AL311" s="356">
        <f t="shared" si="13"/>
        <v>45731</v>
      </c>
    </row>
    <row r="312" spans="1:38" ht="21.6" customHeight="1">
      <c r="A312" s="28">
        <v>77</v>
      </c>
      <c r="B312" s="28" t="s">
        <v>5039</v>
      </c>
      <c r="C312" s="28">
        <v>2025031885</v>
      </c>
      <c r="D312" s="28" t="s">
        <v>6663</v>
      </c>
      <c r="E312" s="28" t="s">
        <v>5041</v>
      </c>
      <c r="F312" s="28">
        <v>4036</v>
      </c>
      <c r="G312" s="28" t="s">
        <v>1529</v>
      </c>
      <c r="H312" s="28" t="s">
        <v>1728</v>
      </c>
      <c r="I312" s="28" t="s">
        <v>6664</v>
      </c>
      <c r="J312" s="28" t="s">
        <v>5582</v>
      </c>
      <c r="K312" s="28" t="s">
        <v>5045</v>
      </c>
      <c r="L312" s="28" t="s">
        <v>6037</v>
      </c>
      <c r="M312" s="29" t="s">
        <v>6038</v>
      </c>
      <c r="N312" s="28">
        <v>6003</v>
      </c>
      <c r="O312" s="29" t="s">
        <v>5758</v>
      </c>
      <c r="P312" s="30" t="s">
        <v>6665</v>
      </c>
      <c r="Q312" s="28" t="s">
        <v>5362</v>
      </c>
      <c r="R312" s="28" t="s">
        <v>52</v>
      </c>
      <c r="S312" s="28" t="s">
        <v>4114</v>
      </c>
      <c r="T312" s="28">
        <v>1</v>
      </c>
      <c r="U312" s="28" t="s">
        <v>1722</v>
      </c>
      <c r="V312" s="28" t="s">
        <v>6666</v>
      </c>
      <c r="W312" s="28" t="s">
        <v>6667</v>
      </c>
      <c r="X312" s="138">
        <v>45733.496527777781</v>
      </c>
      <c r="Y312" s="28" t="s">
        <v>6661</v>
      </c>
      <c r="Z312" s="28">
        <v>0.5</v>
      </c>
      <c r="AA312" s="28"/>
      <c r="AB312" s="28" t="s">
        <v>1723</v>
      </c>
      <c r="AC312" s="30" t="s">
        <v>6668</v>
      </c>
      <c r="AD312" s="28"/>
      <c r="AE312" s="28"/>
      <c r="AF312" s="28"/>
      <c r="AG312" s="28"/>
      <c r="AH312" s="28"/>
      <c r="AI312" s="28"/>
      <c r="AJ312" s="28"/>
      <c r="AK312" s="28" t="s">
        <v>1724</v>
      </c>
      <c r="AL312" s="356">
        <f t="shared" si="13"/>
        <v>45731</v>
      </c>
    </row>
    <row r="313" spans="1:38" ht="21.6" customHeight="1">
      <c r="A313" s="31">
        <v>78</v>
      </c>
      <c r="B313" s="31" t="s">
        <v>5039</v>
      </c>
      <c r="C313" s="31">
        <v>2025031887</v>
      </c>
      <c r="D313" s="31" t="s">
        <v>6669</v>
      </c>
      <c r="E313" s="31" t="s">
        <v>5041</v>
      </c>
      <c r="F313" s="31">
        <v>2995</v>
      </c>
      <c r="G313" s="31" t="s">
        <v>152</v>
      </c>
      <c r="H313" s="31" t="s">
        <v>1725</v>
      </c>
      <c r="I313" s="31" t="s">
        <v>6670</v>
      </c>
      <c r="J313" s="31" t="s">
        <v>5582</v>
      </c>
      <c r="K313" s="31" t="s">
        <v>5045</v>
      </c>
      <c r="L313" s="31" t="s">
        <v>5046</v>
      </c>
      <c r="M313" s="32" t="s">
        <v>4060</v>
      </c>
      <c r="N313" s="31">
        <v>2501</v>
      </c>
      <c r="O313" s="32" t="s">
        <v>5047</v>
      </c>
      <c r="P313" s="33" t="s">
        <v>6671</v>
      </c>
      <c r="Q313" s="31" t="s">
        <v>5516</v>
      </c>
      <c r="R313" s="31" t="s">
        <v>52</v>
      </c>
      <c r="S313" s="31" t="s">
        <v>1157</v>
      </c>
      <c r="T313" s="31">
        <v>1</v>
      </c>
      <c r="U313" s="31" t="s">
        <v>1722</v>
      </c>
      <c r="V313" s="31" t="s">
        <v>6672</v>
      </c>
      <c r="W313" s="31" t="s">
        <v>6673</v>
      </c>
      <c r="X313" s="218">
        <v>45733.594444444447</v>
      </c>
      <c r="Y313" s="31" t="s">
        <v>6661</v>
      </c>
      <c r="Z313" s="31">
        <v>0.5</v>
      </c>
      <c r="AA313" s="31"/>
      <c r="AB313" s="31" t="s">
        <v>5569</v>
      </c>
      <c r="AC313" s="33" t="s">
        <v>5396</v>
      </c>
      <c r="AD313" s="31"/>
      <c r="AE313" s="31"/>
      <c r="AF313" s="31"/>
      <c r="AG313" s="31"/>
      <c r="AH313" s="31"/>
      <c r="AI313" s="31"/>
      <c r="AJ313" s="31"/>
      <c r="AK313" s="31" t="s">
        <v>1724</v>
      </c>
      <c r="AL313" s="356">
        <f t="shared" si="13"/>
        <v>45731</v>
      </c>
    </row>
    <row r="314" spans="1:38" ht="21.6" customHeight="1">
      <c r="A314" s="28">
        <v>79</v>
      </c>
      <c r="B314" s="28" t="s">
        <v>5039</v>
      </c>
      <c r="C314" s="28">
        <v>2025031888</v>
      </c>
      <c r="D314" s="28" t="s">
        <v>6674</v>
      </c>
      <c r="E314" s="28" t="s">
        <v>5041</v>
      </c>
      <c r="F314" s="28">
        <v>2995</v>
      </c>
      <c r="G314" s="28" t="s">
        <v>152</v>
      </c>
      <c r="H314" s="28" t="s">
        <v>1725</v>
      </c>
      <c r="I314" s="28" t="s">
        <v>6675</v>
      </c>
      <c r="J314" s="28" t="s">
        <v>5582</v>
      </c>
      <c r="K314" s="28" t="s">
        <v>5045</v>
      </c>
      <c r="L314" s="28" t="s">
        <v>5046</v>
      </c>
      <c r="M314" s="29" t="s">
        <v>4060</v>
      </c>
      <c r="N314" s="28">
        <v>2501</v>
      </c>
      <c r="O314" s="29" t="s">
        <v>5047</v>
      </c>
      <c r="P314" s="30" t="s">
        <v>6676</v>
      </c>
      <c r="Q314" s="28" t="s">
        <v>5516</v>
      </c>
      <c r="R314" s="28" t="s">
        <v>52</v>
      </c>
      <c r="S314" s="28" t="s">
        <v>1157</v>
      </c>
      <c r="T314" s="28">
        <v>1</v>
      </c>
      <c r="U314" s="28" t="s">
        <v>1722</v>
      </c>
      <c r="V314" s="28" t="s">
        <v>6677</v>
      </c>
      <c r="W314" s="28" t="s">
        <v>6678</v>
      </c>
      <c r="X314" s="138">
        <v>45733.636805555558</v>
      </c>
      <c r="Y314" s="28" t="s">
        <v>6661</v>
      </c>
      <c r="Z314" s="28">
        <v>0.5</v>
      </c>
      <c r="AA314" s="28"/>
      <c r="AB314" s="28" t="s">
        <v>5569</v>
      </c>
      <c r="AC314" s="30" t="s">
        <v>5396</v>
      </c>
      <c r="AD314" s="28"/>
      <c r="AE314" s="28"/>
      <c r="AF314" s="28"/>
      <c r="AG314" s="28"/>
      <c r="AH314" s="28"/>
      <c r="AI314" s="28"/>
      <c r="AJ314" s="28"/>
      <c r="AK314" s="28" t="s">
        <v>1724</v>
      </c>
      <c r="AL314" s="356">
        <f t="shared" si="13"/>
        <v>45731</v>
      </c>
    </row>
    <row r="315" spans="1:38" ht="21.6" customHeight="1">
      <c r="A315" s="31">
        <v>80</v>
      </c>
      <c r="B315" s="31" t="s">
        <v>1727</v>
      </c>
      <c r="C315" s="31">
        <v>2025031983</v>
      </c>
      <c r="D315" s="31"/>
      <c r="E315" s="31"/>
      <c r="F315" s="31">
        <v>3851</v>
      </c>
      <c r="G315" s="31" t="s">
        <v>244</v>
      </c>
      <c r="H315" s="31" t="s">
        <v>1751</v>
      </c>
      <c r="I315" s="31"/>
      <c r="J315" s="31"/>
      <c r="K315" s="31"/>
      <c r="L315" s="31"/>
      <c r="M315" s="32"/>
      <c r="N315" s="31"/>
      <c r="O315" s="32"/>
      <c r="P315" s="33"/>
      <c r="Q315" s="31" t="s">
        <v>5181</v>
      </c>
      <c r="R315" s="31" t="s">
        <v>52</v>
      </c>
      <c r="S315" s="31" t="s">
        <v>16</v>
      </c>
      <c r="T315" s="31">
        <v>1</v>
      </c>
      <c r="U315" s="31" t="s">
        <v>1722</v>
      </c>
      <c r="V315" s="31" t="s">
        <v>6679</v>
      </c>
      <c r="W315" s="31" t="s">
        <v>6680</v>
      </c>
      <c r="X315" s="218">
        <v>45733.583333333336</v>
      </c>
      <c r="Y315" s="31"/>
      <c r="Z315" s="31">
        <v>0.5</v>
      </c>
      <c r="AA315" s="31"/>
      <c r="AB315" s="31" t="s">
        <v>1723</v>
      </c>
      <c r="AC315" s="33" t="s">
        <v>4124</v>
      </c>
      <c r="AD315" s="31" t="s">
        <v>1724</v>
      </c>
      <c r="AE315" s="31"/>
      <c r="AF315" s="31"/>
      <c r="AG315" s="31"/>
      <c r="AH315" s="31"/>
      <c r="AI315" s="31"/>
      <c r="AJ315" s="31"/>
      <c r="AK315" s="31" t="s">
        <v>1724</v>
      </c>
      <c r="AL315" s="356" t="e">
        <f t="shared" si="13"/>
        <v>#VALUE!</v>
      </c>
    </row>
    <row r="316" spans="1:38" ht="21.6" customHeight="1">
      <c r="A316" s="28">
        <v>81</v>
      </c>
      <c r="B316" s="28" t="s">
        <v>1727</v>
      </c>
      <c r="C316" s="28">
        <v>2025032010</v>
      </c>
      <c r="D316" s="28"/>
      <c r="E316" s="28"/>
      <c r="F316" s="28">
        <v>2995</v>
      </c>
      <c r="G316" s="28" t="s">
        <v>152</v>
      </c>
      <c r="H316" s="28" t="s">
        <v>1725</v>
      </c>
      <c r="I316" s="28"/>
      <c r="J316" s="28"/>
      <c r="K316" s="28"/>
      <c r="L316" s="28"/>
      <c r="M316" s="29"/>
      <c r="N316" s="28"/>
      <c r="O316" s="29"/>
      <c r="P316" s="30"/>
      <c r="Q316" s="28" t="s">
        <v>5516</v>
      </c>
      <c r="R316" s="28" t="s">
        <v>52</v>
      </c>
      <c r="S316" s="28" t="s">
        <v>1157</v>
      </c>
      <c r="T316" s="28">
        <v>1</v>
      </c>
      <c r="U316" s="28" t="s">
        <v>1722</v>
      </c>
      <c r="V316" s="28" t="s">
        <v>6681</v>
      </c>
      <c r="W316" s="28" t="s">
        <v>6682</v>
      </c>
      <c r="X316" s="138">
        <v>45733.637499999997</v>
      </c>
      <c r="Y316" s="28"/>
      <c r="Z316" s="28">
        <v>0.4</v>
      </c>
      <c r="AA316" s="28"/>
      <c r="AB316" s="28" t="s">
        <v>1723</v>
      </c>
      <c r="AC316" s="30" t="s">
        <v>4124</v>
      </c>
      <c r="AD316" s="28" t="s">
        <v>1724</v>
      </c>
      <c r="AE316" s="28"/>
      <c r="AF316" s="28"/>
      <c r="AG316" s="28"/>
      <c r="AH316" s="28"/>
      <c r="AI316" s="28"/>
      <c r="AJ316" s="28"/>
      <c r="AK316" s="28" t="s">
        <v>1724</v>
      </c>
      <c r="AL316" s="356" t="e">
        <f t="shared" si="13"/>
        <v>#VALUE!</v>
      </c>
    </row>
    <row r="317" spans="1:38" ht="21.6" customHeight="1">
      <c r="A317" s="31">
        <v>82</v>
      </c>
      <c r="B317" s="31" t="s">
        <v>5039</v>
      </c>
      <c r="C317" s="31">
        <v>2025032113</v>
      </c>
      <c r="D317" s="31" t="s">
        <v>6683</v>
      </c>
      <c r="E317" s="31" t="s">
        <v>5041</v>
      </c>
      <c r="F317" s="31">
        <v>2224</v>
      </c>
      <c r="G317" s="31" t="s">
        <v>73</v>
      </c>
      <c r="H317" s="31" t="s">
        <v>1725</v>
      </c>
      <c r="I317" s="31" t="s">
        <v>6684</v>
      </c>
      <c r="J317" s="31" t="s">
        <v>5044</v>
      </c>
      <c r="K317" s="31" t="s">
        <v>5045</v>
      </c>
      <c r="L317" s="31" t="s">
        <v>6051</v>
      </c>
      <c r="M317" s="32" t="s">
        <v>6052</v>
      </c>
      <c r="N317" s="31">
        <v>3404</v>
      </c>
      <c r="O317" s="32" t="s">
        <v>6053</v>
      </c>
      <c r="P317" s="33" t="s">
        <v>6685</v>
      </c>
      <c r="Q317" s="31" t="s">
        <v>6686</v>
      </c>
      <c r="R317" s="31" t="s">
        <v>52</v>
      </c>
      <c r="S317" s="31" t="s">
        <v>1157</v>
      </c>
      <c r="T317" s="31">
        <v>1</v>
      </c>
      <c r="U317" s="31" t="s">
        <v>1722</v>
      </c>
      <c r="V317" s="31" t="s">
        <v>6687</v>
      </c>
      <c r="W317" s="31" t="s">
        <v>6688</v>
      </c>
      <c r="X317" s="218">
        <v>45733.694444444445</v>
      </c>
      <c r="Y317" s="31" t="s">
        <v>6689</v>
      </c>
      <c r="Z317" s="31">
        <v>1.3</v>
      </c>
      <c r="AA317" s="31"/>
      <c r="AB317" s="31" t="s">
        <v>1723</v>
      </c>
      <c r="AC317" s="33" t="s">
        <v>6690</v>
      </c>
      <c r="AD317" s="31"/>
      <c r="AE317" s="31"/>
      <c r="AF317" s="31"/>
      <c r="AG317" s="31"/>
      <c r="AH317" s="31"/>
      <c r="AI317" s="31"/>
      <c r="AJ317" s="31"/>
      <c r="AK317" s="31" t="s">
        <v>1724</v>
      </c>
      <c r="AL317" s="356">
        <f t="shared" si="13"/>
        <v>45733</v>
      </c>
    </row>
    <row r="318" spans="1:38" ht="21.6" customHeight="1">
      <c r="A318" s="28">
        <v>83</v>
      </c>
      <c r="B318" s="28" t="s">
        <v>1727</v>
      </c>
      <c r="C318" s="28">
        <v>2025032149</v>
      </c>
      <c r="D318" s="28"/>
      <c r="E318" s="28"/>
      <c r="F318" s="28">
        <v>2224</v>
      </c>
      <c r="G318" s="28" t="s">
        <v>73</v>
      </c>
      <c r="H318" s="28" t="s">
        <v>1725</v>
      </c>
      <c r="I318" s="28"/>
      <c r="J318" s="28"/>
      <c r="K318" s="28"/>
      <c r="L318" s="28"/>
      <c r="M318" s="29"/>
      <c r="N318" s="28"/>
      <c r="O318" s="29"/>
      <c r="P318" s="30"/>
      <c r="Q318" s="28" t="s">
        <v>6686</v>
      </c>
      <c r="R318" s="28" t="s">
        <v>52</v>
      </c>
      <c r="S318" s="28" t="s">
        <v>1157</v>
      </c>
      <c r="T318" s="28">
        <v>1</v>
      </c>
      <c r="U318" s="28" t="s">
        <v>1722</v>
      </c>
      <c r="V318" s="28" t="s">
        <v>6691</v>
      </c>
      <c r="W318" s="28" t="s">
        <v>6692</v>
      </c>
      <c r="X318" s="138">
        <v>45733.694444444445</v>
      </c>
      <c r="Y318" s="28"/>
      <c r="Z318" s="28">
        <v>0.3</v>
      </c>
      <c r="AA318" s="28"/>
      <c r="AB318" s="28" t="s">
        <v>1723</v>
      </c>
      <c r="AC318" s="30" t="s">
        <v>4124</v>
      </c>
      <c r="AD318" s="28" t="s">
        <v>1724</v>
      </c>
      <c r="AE318" s="28"/>
      <c r="AF318" s="28"/>
      <c r="AG318" s="28"/>
      <c r="AH318" s="28"/>
      <c r="AI318" s="28"/>
      <c r="AJ318" s="28"/>
      <c r="AK318" s="28" t="s">
        <v>1724</v>
      </c>
      <c r="AL318" s="356" t="e">
        <f t="shared" si="13"/>
        <v>#VALUE!</v>
      </c>
    </row>
    <row r="319" spans="1:38" ht="21.6" customHeight="1">
      <c r="A319" s="31">
        <v>84</v>
      </c>
      <c r="B319" s="31" t="s">
        <v>5039</v>
      </c>
      <c r="C319" s="31">
        <v>2025032450</v>
      </c>
      <c r="D319" s="31" t="s">
        <v>6693</v>
      </c>
      <c r="E319" s="31" t="s">
        <v>5041</v>
      </c>
      <c r="F319" s="31">
        <v>2209</v>
      </c>
      <c r="G319" s="31" t="s">
        <v>72</v>
      </c>
      <c r="H319" s="31" t="s">
        <v>1750</v>
      </c>
      <c r="I319" s="31" t="s">
        <v>6694</v>
      </c>
      <c r="J319" s="31" t="s">
        <v>5072</v>
      </c>
      <c r="K319" s="31" t="s">
        <v>5458</v>
      </c>
      <c r="L319" s="31" t="s">
        <v>5234</v>
      </c>
      <c r="M319" s="32" t="s">
        <v>5235</v>
      </c>
      <c r="N319" s="31" t="s">
        <v>5236</v>
      </c>
      <c r="O319" s="32" t="s">
        <v>5237</v>
      </c>
      <c r="P319" s="33" t="s">
        <v>6695</v>
      </c>
      <c r="Q319" s="31" t="s">
        <v>5521</v>
      </c>
      <c r="R319" s="31" t="s">
        <v>52</v>
      </c>
      <c r="S319" s="31" t="s">
        <v>4114</v>
      </c>
      <c r="T319" s="31">
        <v>1</v>
      </c>
      <c r="U319" s="31" t="s">
        <v>1722</v>
      </c>
      <c r="V319" s="31" t="s">
        <v>6696</v>
      </c>
      <c r="W319" s="31" t="s">
        <v>6697</v>
      </c>
      <c r="X319" s="218">
        <v>45736.50277777778</v>
      </c>
      <c r="Y319" s="31" t="s">
        <v>6698</v>
      </c>
      <c r="Z319" s="31">
        <v>0.5</v>
      </c>
      <c r="AA319" s="31"/>
      <c r="AB319" s="31" t="s">
        <v>1723</v>
      </c>
      <c r="AC319" s="33" t="s">
        <v>6699</v>
      </c>
      <c r="AD319" s="31"/>
      <c r="AE319" s="31"/>
      <c r="AF319" s="31"/>
      <c r="AG319" s="31"/>
      <c r="AH319" s="31"/>
      <c r="AI319" s="31"/>
      <c r="AJ319" s="31"/>
      <c r="AK319" s="31" t="s">
        <v>1724</v>
      </c>
      <c r="AL319" s="356">
        <f t="shared" si="13"/>
        <v>45735</v>
      </c>
    </row>
    <row r="320" spans="1:38" ht="21.6" customHeight="1">
      <c r="A320" s="28">
        <v>85</v>
      </c>
      <c r="B320" s="28" t="s">
        <v>5039</v>
      </c>
      <c r="C320" s="28">
        <v>2025032452</v>
      </c>
      <c r="D320" s="28" t="s">
        <v>6700</v>
      </c>
      <c r="E320" s="28" t="s">
        <v>5041</v>
      </c>
      <c r="F320" s="28">
        <v>5291</v>
      </c>
      <c r="G320" s="28" t="s">
        <v>5042</v>
      </c>
      <c r="H320" s="28" t="s">
        <v>1751</v>
      </c>
      <c r="I320" s="28" t="s">
        <v>6701</v>
      </c>
      <c r="J320" s="28" t="s">
        <v>5072</v>
      </c>
      <c r="K320" s="28" t="s">
        <v>5073</v>
      </c>
      <c r="L320" s="28" t="s">
        <v>5046</v>
      </c>
      <c r="M320" s="29" t="s">
        <v>4060</v>
      </c>
      <c r="N320" s="28">
        <v>2501</v>
      </c>
      <c r="O320" s="29" t="s">
        <v>5047</v>
      </c>
      <c r="P320" s="30" t="s">
        <v>6702</v>
      </c>
      <c r="Q320" s="28" t="s">
        <v>5049</v>
      </c>
      <c r="R320" s="28" t="s">
        <v>52</v>
      </c>
      <c r="S320" s="28" t="s">
        <v>16</v>
      </c>
      <c r="T320" s="28">
        <v>1</v>
      </c>
      <c r="U320" s="28" t="s">
        <v>1722</v>
      </c>
      <c r="V320" s="28" t="s">
        <v>6703</v>
      </c>
      <c r="W320" s="28" t="s">
        <v>6704</v>
      </c>
      <c r="X320" s="138">
        <v>45736.431944444441</v>
      </c>
      <c r="Y320" s="28" t="s">
        <v>6705</v>
      </c>
      <c r="Z320" s="28">
        <v>0.9</v>
      </c>
      <c r="AA320" s="28"/>
      <c r="AB320" s="28" t="s">
        <v>1723</v>
      </c>
      <c r="AC320" s="30" t="s">
        <v>6706</v>
      </c>
      <c r="AD320" s="28"/>
      <c r="AE320" s="28"/>
      <c r="AF320" s="28"/>
      <c r="AG320" s="28"/>
      <c r="AH320" s="28"/>
      <c r="AI320" s="28"/>
      <c r="AJ320" s="28"/>
      <c r="AK320" s="28" t="s">
        <v>1724</v>
      </c>
      <c r="AL320" s="356">
        <f t="shared" si="13"/>
        <v>45735</v>
      </c>
    </row>
    <row r="321" spans="1:38" ht="21.6" customHeight="1">
      <c r="A321" s="31">
        <v>86</v>
      </c>
      <c r="B321" s="31" t="s">
        <v>5039</v>
      </c>
      <c r="C321" s="31">
        <v>2025032488</v>
      </c>
      <c r="D321" s="31" t="s">
        <v>6707</v>
      </c>
      <c r="E321" s="31" t="s">
        <v>5041</v>
      </c>
      <c r="F321" s="31">
        <v>2390</v>
      </c>
      <c r="G321" s="31" t="s">
        <v>4101</v>
      </c>
      <c r="H321" s="31" t="s">
        <v>3320</v>
      </c>
      <c r="I321" s="31" t="s">
        <v>6708</v>
      </c>
      <c r="J321" s="31" t="s">
        <v>5072</v>
      </c>
      <c r="K321" s="31" t="s">
        <v>5045</v>
      </c>
      <c r="L321" s="31" t="s">
        <v>5234</v>
      </c>
      <c r="M321" s="32" t="s">
        <v>5235</v>
      </c>
      <c r="N321" s="31" t="s">
        <v>5725</v>
      </c>
      <c r="O321" s="32" t="s">
        <v>5726</v>
      </c>
      <c r="P321" s="33" t="s">
        <v>6709</v>
      </c>
      <c r="Q321" s="31" t="s">
        <v>5643</v>
      </c>
      <c r="R321" s="31" t="s">
        <v>52</v>
      </c>
      <c r="S321" s="31" t="s">
        <v>16</v>
      </c>
      <c r="T321" s="31">
        <v>1</v>
      </c>
      <c r="U321" s="31" t="s">
        <v>1722</v>
      </c>
      <c r="V321" s="31" t="s">
        <v>6710</v>
      </c>
      <c r="W321" s="31" t="s">
        <v>6711</v>
      </c>
      <c r="X321" s="218">
        <v>45736.587500000001</v>
      </c>
      <c r="Y321" s="31" t="s">
        <v>6712</v>
      </c>
      <c r="Z321" s="31">
        <v>0.5</v>
      </c>
      <c r="AA321" s="31"/>
      <c r="AB321" s="31" t="s">
        <v>1723</v>
      </c>
      <c r="AC321" s="33" t="s">
        <v>6713</v>
      </c>
      <c r="AD321" s="31"/>
      <c r="AE321" s="31"/>
      <c r="AF321" s="31"/>
      <c r="AG321" s="31"/>
      <c r="AH321" s="31"/>
      <c r="AI321" s="31"/>
      <c r="AJ321" s="31"/>
      <c r="AK321" s="31" t="s">
        <v>1724</v>
      </c>
      <c r="AL321" s="356">
        <f t="shared" si="13"/>
        <v>45735</v>
      </c>
    </row>
    <row r="322" spans="1:38" ht="21.6" customHeight="1">
      <c r="A322" s="28">
        <v>87</v>
      </c>
      <c r="B322" s="28" t="s">
        <v>5039</v>
      </c>
      <c r="C322" s="28">
        <v>2025032490</v>
      </c>
      <c r="D322" s="28" t="s">
        <v>6714</v>
      </c>
      <c r="E322" s="28" t="s">
        <v>5041</v>
      </c>
      <c r="F322" s="28">
        <v>4046</v>
      </c>
      <c r="G322" s="28" t="s">
        <v>295</v>
      </c>
      <c r="H322" s="28" t="s">
        <v>1725</v>
      </c>
      <c r="I322" s="28" t="s">
        <v>6715</v>
      </c>
      <c r="J322" s="28" t="s">
        <v>5072</v>
      </c>
      <c r="K322" s="28" t="s">
        <v>5045</v>
      </c>
      <c r="L322" s="28" t="s">
        <v>5046</v>
      </c>
      <c r="M322" s="29" t="s">
        <v>4060</v>
      </c>
      <c r="N322" s="28">
        <v>2501</v>
      </c>
      <c r="O322" s="29" t="s">
        <v>5047</v>
      </c>
      <c r="P322" s="30" t="s">
        <v>6716</v>
      </c>
      <c r="Q322" s="28" t="s">
        <v>6717</v>
      </c>
      <c r="R322" s="28" t="s">
        <v>52</v>
      </c>
      <c r="S322" s="28" t="s">
        <v>1157</v>
      </c>
      <c r="T322" s="28">
        <v>1</v>
      </c>
      <c r="U322" s="28" t="s">
        <v>1722</v>
      </c>
      <c r="V322" s="28" t="s">
        <v>6718</v>
      </c>
      <c r="W322" s="28" t="s">
        <v>6719</v>
      </c>
      <c r="X322" s="138">
        <v>45736.618055555555</v>
      </c>
      <c r="Y322" s="28" t="s">
        <v>6720</v>
      </c>
      <c r="Z322" s="28">
        <v>0.4</v>
      </c>
      <c r="AA322" s="28"/>
      <c r="AB322" s="28" t="s">
        <v>1723</v>
      </c>
      <c r="AC322" s="30" t="s">
        <v>6721</v>
      </c>
      <c r="AD322" s="28"/>
      <c r="AE322" s="28"/>
      <c r="AF322" s="28"/>
      <c r="AG322" s="28"/>
      <c r="AH322" s="28"/>
      <c r="AI322" s="28"/>
      <c r="AJ322" s="28"/>
      <c r="AK322" s="28" t="s">
        <v>1724</v>
      </c>
      <c r="AL322" s="356">
        <f t="shared" ref="AL322:AL385" si="14">DATEVALUE(TEXT(I322, "yyyy/mm/dd"))</f>
        <v>45735</v>
      </c>
    </row>
    <row r="323" spans="1:38" ht="21.6" customHeight="1">
      <c r="A323" s="31">
        <v>88</v>
      </c>
      <c r="B323" s="31" t="s">
        <v>1727</v>
      </c>
      <c r="C323" s="31">
        <v>2025032612</v>
      </c>
      <c r="D323" s="31"/>
      <c r="E323" s="31"/>
      <c r="F323" s="31">
        <v>3892</v>
      </c>
      <c r="G323" s="31" t="s">
        <v>254</v>
      </c>
      <c r="H323" s="31" t="s">
        <v>1728</v>
      </c>
      <c r="I323" s="31"/>
      <c r="J323" s="31"/>
      <c r="K323" s="31"/>
      <c r="L323" s="31"/>
      <c r="M323" s="32"/>
      <c r="N323" s="31"/>
      <c r="O323" s="32"/>
      <c r="P323" s="33"/>
      <c r="Q323" s="31" t="s">
        <v>6235</v>
      </c>
      <c r="R323" s="31" t="s">
        <v>52</v>
      </c>
      <c r="S323" s="31" t="s">
        <v>4114</v>
      </c>
      <c r="T323" s="31">
        <v>1</v>
      </c>
      <c r="U323" s="31" t="s">
        <v>1722</v>
      </c>
      <c r="V323" s="31" t="s">
        <v>6722</v>
      </c>
      <c r="W323" s="31" t="s">
        <v>6723</v>
      </c>
      <c r="X323" s="218">
        <v>45736.57916666667</v>
      </c>
      <c r="Y323" s="31"/>
      <c r="Z323" s="31">
        <v>0.3</v>
      </c>
      <c r="AA323" s="31"/>
      <c r="AB323" s="31" t="s">
        <v>1723</v>
      </c>
      <c r="AC323" s="33" t="s">
        <v>6724</v>
      </c>
      <c r="AD323" s="31"/>
      <c r="AE323" s="31"/>
      <c r="AF323" s="31"/>
      <c r="AG323" s="31"/>
      <c r="AH323" s="31"/>
      <c r="AI323" s="31"/>
      <c r="AJ323" s="31" t="s">
        <v>1724</v>
      </c>
      <c r="AK323" s="31" t="s">
        <v>1724</v>
      </c>
      <c r="AL323" s="356" t="e">
        <f t="shared" si="14"/>
        <v>#VALUE!</v>
      </c>
    </row>
    <row r="324" spans="1:38" ht="21.6" customHeight="1">
      <c r="A324" s="28">
        <v>89</v>
      </c>
      <c r="B324" s="28" t="s">
        <v>5039</v>
      </c>
      <c r="C324" s="28">
        <v>2025032626</v>
      </c>
      <c r="D324" s="28" t="s">
        <v>6725</v>
      </c>
      <c r="E324" s="28" t="s">
        <v>5041</v>
      </c>
      <c r="F324" s="28" t="s">
        <v>29</v>
      </c>
      <c r="G324" s="28" t="s">
        <v>636</v>
      </c>
      <c r="H324" s="28" t="s">
        <v>1725</v>
      </c>
      <c r="I324" s="28" t="s">
        <v>6726</v>
      </c>
      <c r="J324" s="28" t="s">
        <v>5102</v>
      </c>
      <c r="K324" s="28" t="s">
        <v>5045</v>
      </c>
      <c r="L324" s="28" t="s">
        <v>6727</v>
      </c>
      <c r="M324" s="29" t="s">
        <v>6728</v>
      </c>
      <c r="N324" s="28">
        <v>2802</v>
      </c>
      <c r="O324" s="29" t="s">
        <v>6729</v>
      </c>
      <c r="P324" s="30" t="s">
        <v>6730</v>
      </c>
      <c r="Q324" s="28" t="s">
        <v>5092</v>
      </c>
      <c r="R324" s="28" t="s">
        <v>52</v>
      </c>
      <c r="S324" s="28" t="s">
        <v>1157</v>
      </c>
      <c r="T324" s="28">
        <v>1</v>
      </c>
      <c r="U324" s="28" t="s">
        <v>1722</v>
      </c>
      <c r="V324" s="28" t="s">
        <v>6731</v>
      </c>
      <c r="W324" s="28" t="s">
        <v>6732</v>
      </c>
      <c r="X324" s="138">
        <v>45737.552777777775</v>
      </c>
      <c r="Y324" s="28" t="s">
        <v>6733</v>
      </c>
      <c r="Z324" s="28">
        <v>0.1</v>
      </c>
      <c r="AA324" s="28"/>
      <c r="AB324" s="28" t="s">
        <v>1723</v>
      </c>
      <c r="AC324" s="30" t="s">
        <v>6734</v>
      </c>
      <c r="AD324" s="28"/>
      <c r="AE324" s="28"/>
      <c r="AF324" s="28"/>
      <c r="AG324" s="28"/>
      <c r="AH324" s="28"/>
      <c r="AI324" s="28"/>
      <c r="AJ324" s="28"/>
      <c r="AK324" s="28" t="s">
        <v>1724</v>
      </c>
      <c r="AL324" s="356">
        <f t="shared" si="14"/>
        <v>45736</v>
      </c>
    </row>
    <row r="325" spans="1:38" ht="21.6" customHeight="1">
      <c r="A325" s="31">
        <v>90</v>
      </c>
      <c r="B325" s="31" t="s">
        <v>1727</v>
      </c>
      <c r="C325" s="31">
        <v>2025032639</v>
      </c>
      <c r="D325" s="31"/>
      <c r="E325" s="31"/>
      <c r="F325" s="31">
        <v>4046</v>
      </c>
      <c r="G325" s="31" t="s">
        <v>295</v>
      </c>
      <c r="H325" s="31" t="s">
        <v>1725</v>
      </c>
      <c r="I325" s="31"/>
      <c r="J325" s="31"/>
      <c r="K325" s="31"/>
      <c r="L325" s="31"/>
      <c r="M325" s="32"/>
      <c r="N325" s="31"/>
      <c r="O325" s="32"/>
      <c r="P325" s="33"/>
      <c r="Q325" s="31" t="s">
        <v>6717</v>
      </c>
      <c r="R325" s="31" t="s">
        <v>52</v>
      </c>
      <c r="S325" s="31" t="s">
        <v>1157</v>
      </c>
      <c r="T325" s="31">
        <v>1</v>
      </c>
      <c r="U325" s="31" t="s">
        <v>1722</v>
      </c>
      <c r="V325" s="31" t="s">
        <v>6735</v>
      </c>
      <c r="W325" s="31" t="s">
        <v>6719</v>
      </c>
      <c r="X325" s="218">
        <v>45736.618055555555</v>
      </c>
      <c r="Y325" s="31"/>
      <c r="Z325" s="31">
        <v>0.4</v>
      </c>
      <c r="AA325" s="31"/>
      <c r="AB325" s="31" t="s">
        <v>1723</v>
      </c>
      <c r="AC325" s="33" t="s">
        <v>4124</v>
      </c>
      <c r="AD325" s="31" t="s">
        <v>1724</v>
      </c>
      <c r="AE325" s="31"/>
      <c r="AF325" s="31"/>
      <c r="AG325" s="31"/>
      <c r="AH325" s="31"/>
      <c r="AI325" s="31"/>
      <c r="AJ325" s="31"/>
      <c r="AK325" s="31" t="s">
        <v>1724</v>
      </c>
      <c r="AL325" s="356" t="e">
        <f t="shared" si="14"/>
        <v>#VALUE!</v>
      </c>
    </row>
    <row r="326" spans="1:38" ht="21.6" customHeight="1">
      <c r="A326" s="28">
        <v>91</v>
      </c>
      <c r="B326" s="28" t="s">
        <v>1727</v>
      </c>
      <c r="C326" s="28">
        <v>2025032656</v>
      </c>
      <c r="D326" s="28"/>
      <c r="E326" s="28"/>
      <c r="F326" s="28" t="s">
        <v>31</v>
      </c>
      <c r="G326" s="28" t="s">
        <v>639</v>
      </c>
      <c r="H326" s="28" t="s">
        <v>1725</v>
      </c>
      <c r="I326" s="28"/>
      <c r="J326" s="28"/>
      <c r="K326" s="28"/>
      <c r="L326" s="28"/>
      <c r="M326" s="29"/>
      <c r="N326" s="28"/>
      <c r="O326" s="29"/>
      <c r="P326" s="30"/>
      <c r="Q326" s="28" t="s">
        <v>6736</v>
      </c>
      <c r="R326" s="28" t="s">
        <v>52</v>
      </c>
      <c r="S326" s="28" t="s">
        <v>1157</v>
      </c>
      <c r="T326" s="28">
        <v>1</v>
      </c>
      <c r="U326" s="28" t="s">
        <v>1722</v>
      </c>
      <c r="V326" s="28" t="s">
        <v>6737</v>
      </c>
      <c r="W326" s="28" t="s">
        <v>6738</v>
      </c>
      <c r="X326" s="138">
        <v>45736.635416666664</v>
      </c>
      <c r="Y326" s="28"/>
      <c r="Z326" s="28">
        <v>0.3</v>
      </c>
      <c r="AA326" s="28"/>
      <c r="AB326" s="28" t="s">
        <v>1723</v>
      </c>
      <c r="AC326" s="30" t="s">
        <v>4124</v>
      </c>
      <c r="AD326" s="28" t="s">
        <v>1724</v>
      </c>
      <c r="AE326" s="28"/>
      <c r="AF326" s="28"/>
      <c r="AG326" s="28"/>
      <c r="AH326" s="28"/>
      <c r="AI326" s="28"/>
      <c r="AJ326" s="28"/>
      <c r="AK326" s="28" t="s">
        <v>1724</v>
      </c>
      <c r="AL326" s="356" t="e">
        <f t="shared" si="14"/>
        <v>#VALUE!</v>
      </c>
    </row>
    <row r="327" spans="1:38" ht="21.6" customHeight="1">
      <c r="A327" s="31">
        <v>92</v>
      </c>
      <c r="B327" s="31" t="s">
        <v>1727</v>
      </c>
      <c r="C327" s="31">
        <v>2025032663</v>
      </c>
      <c r="D327" s="31"/>
      <c r="E327" s="31"/>
      <c r="F327" s="31">
        <v>4145</v>
      </c>
      <c r="G327" s="31" t="s">
        <v>313</v>
      </c>
      <c r="H327" s="31" t="s">
        <v>1725</v>
      </c>
      <c r="I327" s="31"/>
      <c r="J327" s="31"/>
      <c r="K327" s="31"/>
      <c r="L327" s="31"/>
      <c r="M327" s="32"/>
      <c r="N327" s="31"/>
      <c r="O327" s="32"/>
      <c r="P327" s="33"/>
      <c r="Q327" s="31" t="s">
        <v>5392</v>
      </c>
      <c r="R327" s="31" t="s">
        <v>52</v>
      </c>
      <c r="S327" s="31" t="s">
        <v>1157</v>
      </c>
      <c r="T327" s="31">
        <v>1</v>
      </c>
      <c r="U327" s="31" t="s">
        <v>1722</v>
      </c>
      <c r="V327" s="31" t="s">
        <v>6739</v>
      </c>
      <c r="W327" s="31" t="s">
        <v>6740</v>
      </c>
      <c r="X327" s="218">
        <v>45736.658333333333</v>
      </c>
      <c r="Y327" s="31"/>
      <c r="Z327" s="31">
        <v>0.3</v>
      </c>
      <c r="AA327" s="31"/>
      <c r="AB327" s="31" t="s">
        <v>1723</v>
      </c>
      <c r="AC327" s="33" t="s">
        <v>4124</v>
      </c>
      <c r="AD327" s="31" t="s">
        <v>1724</v>
      </c>
      <c r="AE327" s="31"/>
      <c r="AF327" s="31"/>
      <c r="AG327" s="31"/>
      <c r="AH327" s="31"/>
      <c r="AI327" s="31"/>
      <c r="AJ327" s="31"/>
      <c r="AK327" s="31" t="s">
        <v>1724</v>
      </c>
      <c r="AL327" s="356" t="e">
        <f t="shared" si="14"/>
        <v>#VALUE!</v>
      </c>
    </row>
    <row r="328" spans="1:38" ht="21.6" customHeight="1">
      <c r="A328" s="28">
        <v>93</v>
      </c>
      <c r="B328" s="28" t="s">
        <v>1727</v>
      </c>
      <c r="C328" s="28">
        <v>2025032664</v>
      </c>
      <c r="D328" s="28"/>
      <c r="E328" s="28"/>
      <c r="F328" s="28">
        <v>4025</v>
      </c>
      <c r="G328" s="28" t="s">
        <v>292</v>
      </c>
      <c r="H328" s="28" t="s">
        <v>1751</v>
      </c>
      <c r="I328" s="28"/>
      <c r="J328" s="28"/>
      <c r="K328" s="28"/>
      <c r="L328" s="28"/>
      <c r="M328" s="29"/>
      <c r="N328" s="28"/>
      <c r="O328" s="29"/>
      <c r="P328" s="30"/>
      <c r="Q328" s="28" t="s">
        <v>6741</v>
      </c>
      <c r="R328" s="28" t="s">
        <v>52</v>
      </c>
      <c r="S328" s="28" t="s">
        <v>16</v>
      </c>
      <c r="T328" s="28">
        <v>1</v>
      </c>
      <c r="U328" s="28" t="s">
        <v>1722</v>
      </c>
      <c r="V328" s="28" t="s">
        <v>6742</v>
      </c>
      <c r="W328" s="28" t="s">
        <v>6740</v>
      </c>
      <c r="X328" s="138">
        <v>45736.659722222219</v>
      </c>
      <c r="Y328" s="28"/>
      <c r="Z328" s="28">
        <v>0.3</v>
      </c>
      <c r="AA328" s="28"/>
      <c r="AB328" s="28" t="s">
        <v>1723</v>
      </c>
      <c r="AC328" s="30" t="s">
        <v>4124</v>
      </c>
      <c r="AD328" s="28" t="s">
        <v>1724</v>
      </c>
      <c r="AE328" s="28"/>
      <c r="AF328" s="28"/>
      <c r="AG328" s="28"/>
      <c r="AH328" s="28"/>
      <c r="AI328" s="28"/>
      <c r="AJ328" s="28"/>
      <c r="AK328" s="28" t="s">
        <v>1724</v>
      </c>
      <c r="AL328" s="356" t="e">
        <f t="shared" si="14"/>
        <v>#VALUE!</v>
      </c>
    </row>
    <row r="329" spans="1:38" ht="21.6" customHeight="1">
      <c r="A329" s="31">
        <v>94</v>
      </c>
      <c r="B329" s="31" t="s">
        <v>1727</v>
      </c>
      <c r="C329" s="31">
        <v>2025032665</v>
      </c>
      <c r="D329" s="31"/>
      <c r="E329" s="31"/>
      <c r="F329" s="31">
        <v>2403</v>
      </c>
      <c r="G329" s="31" t="s">
        <v>97</v>
      </c>
      <c r="H329" s="31" t="s">
        <v>1725</v>
      </c>
      <c r="I329" s="31"/>
      <c r="J329" s="31"/>
      <c r="K329" s="31"/>
      <c r="L329" s="31"/>
      <c r="M329" s="32"/>
      <c r="N329" s="31"/>
      <c r="O329" s="32"/>
      <c r="P329" s="33"/>
      <c r="Q329" s="31" t="s">
        <v>6744</v>
      </c>
      <c r="R329" s="31" t="s">
        <v>52</v>
      </c>
      <c r="S329" s="31" t="s">
        <v>1157</v>
      </c>
      <c r="T329" s="31">
        <v>1</v>
      </c>
      <c r="U329" s="31" t="s">
        <v>1722</v>
      </c>
      <c r="V329" s="31" t="s">
        <v>6745</v>
      </c>
      <c r="W329" s="31" t="s">
        <v>6743</v>
      </c>
      <c r="X329" s="218">
        <v>45736.67083333333</v>
      </c>
      <c r="Y329" s="31"/>
      <c r="Z329" s="31">
        <v>0.3</v>
      </c>
      <c r="AA329" s="31"/>
      <c r="AB329" s="31" t="s">
        <v>1723</v>
      </c>
      <c r="AC329" s="33" t="s">
        <v>4124</v>
      </c>
      <c r="AD329" s="31" t="s">
        <v>1724</v>
      </c>
      <c r="AE329" s="31"/>
      <c r="AF329" s="31"/>
      <c r="AG329" s="31"/>
      <c r="AH329" s="31"/>
      <c r="AI329" s="31"/>
      <c r="AJ329" s="31"/>
      <c r="AK329" s="31" t="s">
        <v>1724</v>
      </c>
      <c r="AL329" s="356" t="e">
        <f t="shared" si="14"/>
        <v>#VALUE!</v>
      </c>
    </row>
    <row r="330" spans="1:38" ht="21.6" customHeight="1">
      <c r="A330" s="28">
        <v>95</v>
      </c>
      <c r="B330" s="28" t="s">
        <v>1727</v>
      </c>
      <c r="C330" s="28">
        <v>2025032672</v>
      </c>
      <c r="D330" s="28"/>
      <c r="E330" s="28"/>
      <c r="F330" s="28" t="s">
        <v>33</v>
      </c>
      <c r="G330" s="28" t="s">
        <v>648</v>
      </c>
      <c r="H330" s="28" t="s">
        <v>1725</v>
      </c>
      <c r="I330" s="28"/>
      <c r="J330" s="28"/>
      <c r="K330" s="28"/>
      <c r="L330" s="28"/>
      <c r="M330" s="29"/>
      <c r="N330" s="28"/>
      <c r="O330" s="29"/>
      <c r="P330" s="30"/>
      <c r="Q330" s="28" t="s">
        <v>6746</v>
      </c>
      <c r="R330" s="28" t="s">
        <v>52</v>
      </c>
      <c r="S330" s="28" t="s">
        <v>1157</v>
      </c>
      <c r="T330" s="28">
        <v>1</v>
      </c>
      <c r="U330" s="28" t="s">
        <v>1722</v>
      </c>
      <c r="V330" s="28" t="s">
        <v>6747</v>
      </c>
      <c r="W330" s="28" t="s">
        <v>6748</v>
      </c>
      <c r="X330" s="138">
        <v>45736.682638888888</v>
      </c>
      <c r="Y330" s="28"/>
      <c r="Z330" s="28">
        <v>0.2</v>
      </c>
      <c r="AA330" s="28"/>
      <c r="AB330" s="28" t="s">
        <v>1723</v>
      </c>
      <c r="AC330" s="30" t="s">
        <v>4124</v>
      </c>
      <c r="AD330" s="28" t="s">
        <v>1724</v>
      </c>
      <c r="AE330" s="28"/>
      <c r="AF330" s="28"/>
      <c r="AG330" s="28"/>
      <c r="AH330" s="28"/>
      <c r="AI330" s="28"/>
      <c r="AJ330" s="28"/>
      <c r="AK330" s="28" t="s">
        <v>1724</v>
      </c>
      <c r="AL330" s="356" t="e">
        <f t="shared" si="14"/>
        <v>#VALUE!</v>
      </c>
    </row>
    <row r="331" spans="1:38" ht="21.6" customHeight="1">
      <c r="A331" s="31">
        <v>96</v>
      </c>
      <c r="B331" s="31" t="s">
        <v>1727</v>
      </c>
      <c r="C331" s="31">
        <v>2025032675</v>
      </c>
      <c r="D331" s="31"/>
      <c r="E331" s="31"/>
      <c r="F331" s="31">
        <v>4341</v>
      </c>
      <c r="G331" s="31" t="s">
        <v>367</v>
      </c>
      <c r="H331" s="31" t="s">
        <v>1751</v>
      </c>
      <c r="I331" s="31"/>
      <c r="J331" s="31"/>
      <c r="K331" s="31"/>
      <c r="L331" s="31"/>
      <c r="M331" s="32"/>
      <c r="N331" s="31"/>
      <c r="O331" s="32"/>
      <c r="P331" s="33"/>
      <c r="Q331" s="31" t="s">
        <v>6749</v>
      </c>
      <c r="R331" s="31" t="s">
        <v>52</v>
      </c>
      <c r="S331" s="31" t="s">
        <v>16</v>
      </c>
      <c r="T331" s="31">
        <v>1</v>
      </c>
      <c r="U331" s="31" t="s">
        <v>1722</v>
      </c>
      <c r="V331" s="31" t="s">
        <v>6750</v>
      </c>
      <c r="W331" s="31" t="s">
        <v>6751</v>
      </c>
      <c r="X331" s="218">
        <v>45736.673611111109</v>
      </c>
      <c r="Y331" s="31"/>
      <c r="Z331" s="31">
        <v>0.3</v>
      </c>
      <c r="AA331" s="31"/>
      <c r="AB331" s="31" t="s">
        <v>1723</v>
      </c>
      <c r="AC331" s="33" t="s">
        <v>4124</v>
      </c>
      <c r="AD331" s="31" t="s">
        <v>1724</v>
      </c>
      <c r="AE331" s="31"/>
      <c r="AF331" s="31"/>
      <c r="AG331" s="31"/>
      <c r="AH331" s="31"/>
      <c r="AI331" s="31"/>
      <c r="AJ331" s="31"/>
      <c r="AK331" s="31" t="s">
        <v>1724</v>
      </c>
      <c r="AL331" s="356" t="e">
        <f t="shared" si="14"/>
        <v>#VALUE!</v>
      </c>
    </row>
    <row r="332" spans="1:38" ht="21.6" customHeight="1">
      <c r="A332" s="28">
        <v>97</v>
      </c>
      <c r="B332" s="28" t="s">
        <v>1727</v>
      </c>
      <c r="C332" s="28">
        <v>2025032676</v>
      </c>
      <c r="D332" s="28"/>
      <c r="E332" s="28"/>
      <c r="F332" s="28">
        <v>3358</v>
      </c>
      <c r="G332" s="28" t="s">
        <v>6752</v>
      </c>
      <c r="H332" s="28" t="s">
        <v>1751</v>
      </c>
      <c r="I332" s="28"/>
      <c r="J332" s="28"/>
      <c r="K332" s="28"/>
      <c r="L332" s="28"/>
      <c r="M332" s="29"/>
      <c r="N332" s="28"/>
      <c r="O332" s="29"/>
      <c r="P332" s="30"/>
      <c r="Q332" s="28" t="s">
        <v>6753</v>
      </c>
      <c r="R332" s="28" t="s">
        <v>52</v>
      </c>
      <c r="S332" s="28" t="s">
        <v>16</v>
      </c>
      <c r="T332" s="28">
        <v>1</v>
      </c>
      <c r="U332" s="28" t="s">
        <v>1722</v>
      </c>
      <c r="V332" s="28" t="s">
        <v>6754</v>
      </c>
      <c r="W332" s="28" t="s">
        <v>6748</v>
      </c>
      <c r="X332" s="138">
        <v>45736.6875</v>
      </c>
      <c r="Y332" s="28"/>
      <c r="Z332" s="28">
        <v>0.3</v>
      </c>
      <c r="AA332" s="28"/>
      <c r="AB332" s="28" t="s">
        <v>1723</v>
      </c>
      <c r="AC332" s="30" t="s">
        <v>4124</v>
      </c>
      <c r="AD332" s="28" t="s">
        <v>1724</v>
      </c>
      <c r="AE332" s="28"/>
      <c r="AF332" s="28"/>
      <c r="AG332" s="28"/>
      <c r="AH332" s="28"/>
      <c r="AI332" s="28"/>
      <c r="AJ332" s="28"/>
      <c r="AK332" s="28" t="s">
        <v>1724</v>
      </c>
      <c r="AL332" s="356" t="e">
        <f t="shared" si="14"/>
        <v>#VALUE!</v>
      </c>
    </row>
    <row r="333" spans="1:38" ht="21.6" customHeight="1">
      <c r="A333" s="31">
        <v>98</v>
      </c>
      <c r="B333" s="31" t="s">
        <v>5039</v>
      </c>
      <c r="C333" s="31">
        <v>2025032692</v>
      </c>
      <c r="D333" s="31" t="s">
        <v>6755</v>
      </c>
      <c r="E333" s="31" t="s">
        <v>5041</v>
      </c>
      <c r="F333" s="31">
        <v>5003</v>
      </c>
      <c r="G333" s="31" t="s">
        <v>578</v>
      </c>
      <c r="H333" s="31" t="s">
        <v>3320</v>
      </c>
      <c r="I333" s="31" t="s">
        <v>6756</v>
      </c>
      <c r="J333" s="31" t="s">
        <v>5102</v>
      </c>
      <c r="K333" s="31" t="s">
        <v>5422</v>
      </c>
      <c r="L333" s="31" t="s">
        <v>5234</v>
      </c>
      <c r="M333" s="32" t="s">
        <v>5235</v>
      </c>
      <c r="N333" s="31" t="s">
        <v>5236</v>
      </c>
      <c r="O333" s="32" t="s">
        <v>5237</v>
      </c>
      <c r="P333" s="33" t="s">
        <v>6757</v>
      </c>
      <c r="Q333" s="31" t="s">
        <v>5239</v>
      </c>
      <c r="R333" s="31" t="s">
        <v>52</v>
      </c>
      <c r="S333" s="31" t="s">
        <v>16</v>
      </c>
      <c r="T333" s="31">
        <v>1</v>
      </c>
      <c r="U333" s="31" t="s">
        <v>1722</v>
      </c>
      <c r="V333" s="31" t="s">
        <v>6758</v>
      </c>
      <c r="W333" s="31" t="s">
        <v>6759</v>
      </c>
      <c r="X333" s="218">
        <v>45737.583333333336</v>
      </c>
      <c r="Y333" s="31" t="s">
        <v>6761</v>
      </c>
      <c r="Z333" s="31">
        <v>1</v>
      </c>
      <c r="AA333" s="31"/>
      <c r="AB333" s="31" t="s">
        <v>1723</v>
      </c>
      <c r="AC333" s="33" t="s">
        <v>6762</v>
      </c>
      <c r="AD333" s="31"/>
      <c r="AE333" s="31"/>
      <c r="AF333" s="31"/>
      <c r="AG333" s="31"/>
      <c r="AH333" s="31"/>
      <c r="AI333" s="31"/>
      <c r="AJ333" s="31"/>
      <c r="AK333" s="31" t="s">
        <v>1724</v>
      </c>
      <c r="AL333" s="356">
        <f t="shared" si="14"/>
        <v>45736</v>
      </c>
    </row>
    <row r="334" spans="1:38" ht="21.6" customHeight="1">
      <c r="A334" s="28">
        <v>99</v>
      </c>
      <c r="B334" s="28" t="s">
        <v>5039</v>
      </c>
      <c r="C334" s="28">
        <v>2025032738</v>
      </c>
      <c r="D334" s="28" t="s">
        <v>6763</v>
      </c>
      <c r="E334" s="28" t="s">
        <v>5041</v>
      </c>
      <c r="F334" s="28" t="s">
        <v>18</v>
      </c>
      <c r="G334" s="28" t="s">
        <v>1495</v>
      </c>
      <c r="H334" s="28" t="s">
        <v>1750</v>
      </c>
      <c r="I334" s="28" t="s">
        <v>6764</v>
      </c>
      <c r="J334" s="28" t="s">
        <v>5306</v>
      </c>
      <c r="K334" s="28" t="s">
        <v>5073</v>
      </c>
      <c r="L334" s="28" t="s">
        <v>5074</v>
      </c>
      <c r="M334" s="29" t="s">
        <v>1726</v>
      </c>
      <c r="N334" s="28">
        <v>2302</v>
      </c>
      <c r="O334" s="29" t="s">
        <v>5289</v>
      </c>
      <c r="P334" s="30" t="s">
        <v>6765</v>
      </c>
      <c r="Q334" s="28" t="s">
        <v>5261</v>
      </c>
      <c r="R334" s="28" t="s">
        <v>52</v>
      </c>
      <c r="S334" s="28" t="s">
        <v>4114</v>
      </c>
      <c r="T334" s="28">
        <v>1</v>
      </c>
      <c r="U334" s="28" t="s">
        <v>1722</v>
      </c>
      <c r="V334" s="28" t="s">
        <v>6766</v>
      </c>
      <c r="W334" s="28" t="s">
        <v>6767</v>
      </c>
      <c r="X334" s="138">
        <v>45737.681944444441</v>
      </c>
      <c r="Y334" s="28" t="s">
        <v>6768</v>
      </c>
      <c r="Z334" s="28">
        <v>0.5</v>
      </c>
      <c r="AA334" s="28"/>
      <c r="AB334" s="28" t="s">
        <v>1723</v>
      </c>
      <c r="AC334" s="30" t="s">
        <v>6769</v>
      </c>
      <c r="AD334" s="28"/>
      <c r="AE334" s="28"/>
      <c r="AF334" s="28"/>
      <c r="AG334" s="28"/>
      <c r="AH334" s="28"/>
      <c r="AI334" s="28"/>
      <c r="AJ334" s="28"/>
      <c r="AK334" s="28" t="s">
        <v>1724</v>
      </c>
      <c r="AL334" s="356">
        <f t="shared" si="14"/>
        <v>45737</v>
      </c>
    </row>
    <row r="335" spans="1:38" ht="21.6" customHeight="1">
      <c r="A335" s="31">
        <v>100</v>
      </c>
      <c r="B335" s="31" t="s">
        <v>1727</v>
      </c>
      <c r="C335" s="31">
        <v>2025032770</v>
      </c>
      <c r="D335" s="31"/>
      <c r="E335" s="31"/>
      <c r="F335" s="31">
        <v>4552</v>
      </c>
      <c r="G335" s="31" t="s">
        <v>434</v>
      </c>
      <c r="H335" s="31" t="s">
        <v>1751</v>
      </c>
      <c r="I335" s="31"/>
      <c r="J335" s="31"/>
      <c r="K335" s="31"/>
      <c r="L335" s="31"/>
      <c r="M335" s="32"/>
      <c r="N335" s="31"/>
      <c r="O335" s="32"/>
      <c r="P335" s="33"/>
      <c r="Q335" s="31" t="s">
        <v>6100</v>
      </c>
      <c r="R335" s="31" t="s">
        <v>52</v>
      </c>
      <c r="S335" s="31" t="s">
        <v>16</v>
      </c>
      <c r="T335" s="31">
        <v>1</v>
      </c>
      <c r="U335" s="31" t="s">
        <v>1722</v>
      </c>
      <c r="V335" s="31" t="s">
        <v>6770</v>
      </c>
      <c r="W335" s="31" t="s">
        <v>6760</v>
      </c>
      <c r="X335" s="218">
        <v>45737.597222222219</v>
      </c>
      <c r="Y335" s="31"/>
      <c r="Z335" s="31">
        <v>0.3</v>
      </c>
      <c r="AA335" s="31"/>
      <c r="AB335" s="31" t="s">
        <v>1723</v>
      </c>
      <c r="AC335" s="33" t="s">
        <v>4124</v>
      </c>
      <c r="AD335" s="31" t="s">
        <v>1724</v>
      </c>
      <c r="AE335" s="31"/>
      <c r="AF335" s="31"/>
      <c r="AG335" s="31"/>
      <c r="AH335" s="31"/>
      <c r="AI335" s="31"/>
      <c r="AJ335" s="31"/>
      <c r="AK335" s="31" t="s">
        <v>1724</v>
      </c>
      <c r="AL335" s="356" t="e">
        <f t="shared" si="14"/>
        <v>#VALUE!</v>
      </c>
    </row>
    <row r="336" spans="1:38" ht="21.6" customHeight="1">
      <c r="A336" s="28">
        <v>101</v>
      </c>
      <c r="B336" s="28" t="s">
        <v>5039</v>
      </c>
      <c r="C336" s="28">
        <v>2025032771</v>
      </c>
      <c r="D336" s="28" t="s">
        <v>6771</v>
      </c>
      <c r="E336" s="28" t="s">
        <v>5041</v>
      </c>
      <c r="F336" s="28">
        <v>4259</v>
      </c>
      <c r="G336" s="28" t="s">
        <v>345</v>
      </c>
      <c r="H336" s="28" t="s">
        <v>3322</v>
      </c>
      <c r="I336" s="28" t="s">
        <v>6772</v>
      </c>
      <c r="J336" s="28" t="s">
        <v>5306</v>
      </c>
      <c r="K336" s="28" t="s">
        <v>5045</v>
      </c>
      <c r="L336" s="28" t="s">
        <v>5074</v>
      </c>
      <c r="M336" s="29" t="s">
        <v>1726</v>
      </c>
      <c r="N336" s="28">
        <v>2304</v>
      </c>
      <c r="O336" s="29" t="s">
        <v>5103</v>
      </c>
      <c r="P336" s="30" t="s">
        <v>6773</v>
      </c>
      <c r="Q336" s="28" t="s">
        <v>5184</v>
      </c>
      <c r="R336" s="28" t="s">
        <v>52</v>
      </c>
      <c r="S336" s="28" t="s">
        <v>4114</v>
      </c>
      <c r="T336" s="28">
        <v>1</v>
      </c>
      <c r="U336" s="28" t="s">
        <v>1722</v>
      </c>
      <c r="V336" s="28" t="s">
        <v>6774</v>
      </c>
      <c r="W336" s="28" t="s">
        <v>6775</v>
      </c>
      <c r="X336" s="138">
        <v>45740.665277777778</v>
      </c>
      <c r="Y336" s="28" t="s">
        <v>6776</v>
      </c>
      <c r="Z336" s="28">
        <v>0.5</v>
      </c>
      <c r="AA336" s="28"/>
      <c r="AB336" s="28" t="s">
        <v>1723</v>
      </c>
      <c r="AC336" s="30" t="s">
        <v>6777</v>
      </c>
      <c r="AD336" s="28"/>
      <c r="AE336" s="28"/>
      <c r="AF336" s="28"/>
      <c r="AG336" s="28"/>
      <c r="AH336" s="28"/>
      <c r="AI336" s="28"/>
      <c r="AJ336" s="28"/>
      <c r="AK336" s="28" t="s">
        <v>1724</v>
      </c>
      <c r="AL336" s="356">
        <f t="shared" si="14"/>
        <v>45737</v>
      </c>
    </row>
    <row r="337" spans="1:38" ht="21.6" customHeight="1">
      <c r="A337" s="31">
        <v>102</v>
      </c>
      <c r="B337" s="31" t="s">
        <v>1727</v>
      </c>
      <c r="C337" s="31">
        <v>2025032773</v>
      </c>
      <c r="D337" s="31"/>
      <c r="E337" s="31"/>
      <c r="F337" s="31">
        <v>3955</v>
      </c>
      <c r="G337" s="31" t="s">
        <v>268</v>
      </c>
      <c r="H337" s="31" t="s">
        <v>1725</v>
      </c>
      <c r="I337" s="31"/>
      <c r="J337" s="31"/>
      <c r="K337" s="31"/>
      <c r="L337" s="31"/>
      <c r="M337" s="32"/>
      <c r="N337" s="31"/>
      <c r="O337" s="32"/>
      <c r="P337" s="33"/>
      <c r="Q337" s="31" t="s">
        <v>6778</v>
      </c>
      <c r="R337" s="31" t="s">
        <v>52</v>
      </c>
      <c r="S337" s="31" t="s">
        <v>1157</v>
      </c>
      <c r="T337" s="31">
        <v>1</v>
      </c>
      <c r="U337" s="31" t="s">
        <v>1722</v>
      </c>
      <c r="V337" s="31" t="s">
        <v>6779</v>
      </c>
      <c r="W337" s="31" t="s">
        <v>6780</v>
      </c>
      <c r="X337" s="218">
        <v>45737.600694444445</v>
      </c>
      <c r="Y337" s="31"/>
      <c r="Z337" s="31">
        <v>0.3</v>
      </c>
      <c r="AA337" s="31"/>
      <c r="AB337" s="31" t="s">
        <v>1723</v>
      </c>
      <c r="AC337" s="33" t="s">
        <v>4124</v>
      </c>
      <c r="AD337" s="31" t="s">
        <v>1724</v>
      </c>
      <c r="AE337" s="31"/>
      <c r="AF337" s="31"/>
      <c r="AG337" s="31"/>
      <c r="AH337" s="31"/>
      <c r="AI337" s="31"/>
      <c r="AJ337" s="31"/>
      <c r="AK337" s="31" t="s">
        <v>1724</v>
      </c>
      <c r="AL337" s="356" t="e">
        <f t="shared" si="14"/>
        <v>#VALUE!</v>
      </c>
    </row>
    <row r="338" spans="1:38" ht="21.6" customHeight="1">
      <c r="A338" s="28">
        <v>103</v>
      </c>
      <c r="B338" s="28" t="s">
        <v>1727</v>
      </c>
      <c r="C338" s="28">
        <v>2025032776</v>
      </c>
      <c r="D338" s="28"/>
      <c r="E338" s="28"/>
      <c r="F338" s="28" t="s">
        <v>46</v>
      </c>
      <c r="G338" s="28" t="s">
        <v>727</v>
      </c>
      <c r="H338" s="28" t="s">
        <v>1751</v>
      </c>
      <c r="I338" s="28"/>
      <c r="J338" s="28"/>
      <c r="K338" s="28"/>
      <c r="L338" s="28"/>
      <c r="M338" s="29"/>
      <c r="N338" s="28"/>
      <c r="O338" s="29"/>
      <c r="P338" s="30"/>
      <c r="Q338" s="28" t="s">
        <v>6781</v>
      </c>
      <c r="R338" s="28" t="s">
        <v>52</v>
      </c>
      <c r="S338" s="28" t="s">
        <v>16</v>
      </c>
      <c r="T338" s="28">
        <v>1</v>
      </c>
      <c r="U338" s="28" t="s">
        <v>1722</v>
      </c>
      <c r="V338" s="28" t="s">
        <v>6782</v>
      </c>
      <c r="W338" s="28" t="s">
        <v>6783</v>
      </c>
      <c r="X338" s="138">
        <v>45737.618055555555</v>
      </c>
      <c r="Y338" s="28"/>
      <c r="Z338" s="28">
        <v>0.3</v>
      </c>
      <c r="AA338" s="28"/>
      <c r="AB338" s="28" t="s">
        <v>1723</v>
      </c>
      <c r="AC338" s="30" t="s">
        <v>4124</v>
      </c>
      <c r="AD338" s="28" t="s">
        <v>1724</v>
      </c>
      <c r="AE338" s="28"/>
      <c r="AF338" s="28"/>
      <c r="AG338" s="28"/>
      <c r="AH338" s="28"/>
      <c r="AI338" s="28"/>
      <c r="AJ338" s="28"/>
      <c r="AK338" s="28" t="s">
        <v>1724</v>
      </c>
      <c r="AL338" s="356" t="e">
        <f t="shared" si="14"/>
        <v>#VALUE!</v>
      </c>
    </row>
    <row r="339" spans="1:38" ht="21.6" customHeight="1">
      <c r="A339" s="31">
        <v>104</v>
      </c>
      <c r="B339" s="31" t="s">
        <v>5039</v>
      </c>
      <c r="C339" s="31">
        <v>2025032814</v>
      </c>
      <c r="D339" s="31" t="s">
        <v>6784</v>
      </c>
      <c r="E339" s="31" t="s">
        <v>5041</v>
      </c>
      <c r="F339" s="31">
        <v>4259</v>
      </c>
      <c r="G339" s="31" t="s">
        <v>345</v>
      </c>
      <c r="H339" s="31" t="s">
        <v>3322</v>
      </c>
      <c r="I339" s="31" t="s">
        <v>6785</v>
      </c>
      <c r="J339" s="31" t="s">
        <v>5306</v>
      </c>
      <c r="K339" s="31" t="s">
        <v>5045</v>
      </c>
      <c r="L339" s="31" t="s">
        <v>5278</v>
      </c>
      <c r="M339" s="32" t="s">
        <v>5279</v>
      </c>
      <c r="N339" s="31" t="s">
        <v>663</v>
      </c>
      <c r="O339" s="32" t="s">
        <v>5280</v>
      </c>
      <c r="P339" s="33" t="s">
        <v>6786</v>
      </c>
      <c r="Q339" s="31" t="s">
        <v>5184</v>
      </c>
      <c r="R339" s="31" t="s">
        <v>52</v>
      </c>
      <c r="S339" s="31" t="s">
        <v>4114</v>
      </c>
      <c r="T339" s="31">
        <v>1</v>
      </c>
      <c r="U339" s="31" t="s">
        <v>1722</v>
      </c>
      <c r="V339" s="31" t="s">
        <v>6787</v>
      </c>
      <c r="W339" s="31" t="s">
        <v>6788</v>
      </c>
      <c r="X339" s="218">
        <v>45740.661111111112</v>
      </c>
      <c r="Y339" s="31" t="s">
        <v>6789</v>
      </c>
      <c r="Z339" s="31">
        <v>0.5</v>
      </c>
      <c r="AA339" s="31"/>
      <c r="AB339" s="31" t="s">
        <v>1723</v>
      </c>
      <c r="AC339" s="33" t="s">
        <v>6790</v>
      </c>
      <c r="AD339" s="31"/>
      <c r="AE339" s="31"/>
      <c r="AF339" s="31"/>
      <c r="AG339" s="31"/>
      <c r="AH339" s="31"/>
      <c r="AI339" s="31"/>
      <c r="AJ339" s="31"/>
      <c r="AK339" s="31" t="s">
        <v>1724</v>
      </c>
      <c r="AL339" s="356">
        <f t="shared" si="14"/>
        <v>45737</v>
      </c>
    </row>
    <row r="340" spans="1:38" ht="21.6" customHeight="1">
      <c r="A340" s="28">
        <v>105</v>
      </c>
      <c r="B340" s="28" t="s">
        <v>5039</v>
      </c>
      <c r="C340" s="28">
        <v>2025032844</v>
      </c>
      <c r="D340" s="28" t="s">
        <v>6791</v>
      </c>
      <c r="E340" s="28" t="s">
        <v>5041</v>
      </c>
      <c r="F340" s="28">
        <v>4046</v>
      </c>
      <c r="G340" s="28" t="s">
        <v>295</v>
      </c>
      <c r="H340" s="28" t="s">
        <v>1725</v>
      </c>
      <c r="I340" s="28" t="s">
        <v>6792</v>
      </c>
      <c r="J340" s="28" t="s">
        <v>5582</v>
      </c>
      <c r="K340" s="28" t="s">
        <v>5045</v>
      </c>
      <c r="L340" s="28" t="s">
        <v>6037</v>
      </c>
      <c r="M340" s="29" t="s">
        <v>6038</v>
      </c>
      <c r="N340" s="28">
        <v>6004</v>
      </c>
      <c r="O340" s="29" t="s">
        <v>5548</v>
      </c>
      <c r="P340" s="30" t="s">
        <v>6793</v>
      </c>
      <c r="Q340" s="28" t="s">
        <v>6717</v>
      </c>
      <c r="R340" s="28" t="s">
        <v>52</v>
      </c>
      <c r="S340" s="28" t="s">
        <v>1157</v>
      </c>
      <c r="T340" s="28">
        <v>1</v>
      </c>
      <c r="U340" s="28" t="s">
        <v>1722</v>
      </c>
      <c r="V340" s="28" t="s">
        <v>6794</v>
      </c>
      <c r="W340" s="28" t="s">
        <v>6795</v>
      </c>
      <c r="X340" s="138">
        <v>45741.4375</v>
      </c>
      <c r="Y340" s="28" t="s">
        <v>6796</v>
      </c>
      <c r="Z340" s="28">
        <v>0.2</v>
      </c>
      <c r="AA340" s="28"/>
      <c r="AB340" s="28" t="s">
        <v>1723</v>
      </c>
      <c r="AC340" s="30" t="s">
        <v>6797</v>
      </c>
      <c r="AD340" s="28"/>
      <c r="AE340" s="28"/>
      <c r="AF340" s="28"/>
      <c r="AG340" s="28"/>
      <c r="AH340" s="28"/>
      <c r="AI340" s="28"/>
      <c r="AJ340" s="28"/>
      <c r="AK340" s="28" t="s">
        <v>1724</v>
      </c>
      <c r="AL340" s="356">
        <f t="shared" si="14"/>
        <v>45738</v>
      </c>
    </row>
    <row r="341" spans="1:38" ht="21.6" customHeight="1">
      <c r="A341" s="31">
        <v>106</v>
      </c>
      <c r="B341" s="31" t="s">
        <v>5039</v>
      </c>
      <c r="C341" s="31">
        <v>2025032851</v>
      </c>
      <c r="D341" s="31" t="s">
        <v>6798</v>
      </c>
      <c r="E341" s="31" t="s">
        <v>5041</v>
      </c>
      <c r="F341" s="31">
        <v>4155</v>
      </c>
      <c r="G341" s="31" t="s">
        <v>316</v>
      </c>
      <c r="H341" s="31" t="s">
        <v>1750</v>
      </c>
      <c r="I341" s="31" t="s">
        <v>6799</v>
      </c>
      <c r="J341" s="31" t="s">
        <v>5233</v>
      </c>
      <c r="K341" s="31" t="s">
        <v>5045</v>
      </c>
      <c r="L341" s="31" t="s">
        <v>5074</v>
      </c>
      <c r="M341" s="32" t="s">
        <v>1726</v>
      </c>
      <c r="N341" s="31">
        <v>2304</v>
      </c>
      <c r="O341" s="32" t="s">
        <v>5103</v>
      </c>
      <c r="P341" s="33" t="s">
        <v>6800</v>
      </c>
      <c r="Q341" s="31" t="s">
        <v>5111</v>
      </c>
      <c r="R341" s="31" t="s">
        <v>52</v>
      </c>
      <c r="S341" s="31" t="s">
        <v>4114</v>
      </c>
      <c r="T341" s="31">
        <v>1</v>
      </c>
      <c r="U341" s="31" t="s">
        <v>1722</v>
      </c>
      <c r="V341" s="31" t="s">
        <v>6801</v>
      </c>
      <c r="W341" s="31" t="s">
        <v>6802</v>
      </c>
      <c r="X341" s="218">
        <v>45740.718055555553</v>
      </c>
      <c r="Y341" s="31" t="s">
        <v>6796</v>
      </c>
      <c r="Z341" s="31">
        <v>0.5</v>
      </c>
      <c r="AA341" s="31"/>
      <c r="AB341" s="31" t="s">
        <v>1723</v>
      </c>
      <c r="AC341" s="33" t="s">
        <v>6803</v>
      </c>
      <c r="AD341" s="31"/>
      <c r="AE341" s="31"/>
      <c r="AF341" s="31"/>
      <c r="AG341" s="31"/>
      <c r="AH341" s="31"/>
      <c r="AI341" s="31"/>
      <c r="AJ341" s="31"/>
      <c r="AK341" s="31" t="s">
        <v>1724</v>
      </c>
      <c r="AL341" s="356">
        <f t="shared" si="14"/>
        <v>45739</v>
      </c>
    </row>
    <row r="342" spans="1:38" ht="21.6" customHeight="1">
      <c r="A342" s="28">
        <v>107</v>
      </c>
      <c r="B342" s="28" t="s">
        <v>1727</v>
      </c>
      <c r="C342" s="28">
        <v>2025032897</v>
      </c>
      <c r="D342" s="28"/>
      <c r="E342" s="28"/>
      <c r="F342" s="28">
        <v>5316</v>
      </c>
      <c r="G342" s="28" t="s">
        <v>5151</v>
      </c>
      <c r="H342" s="28" t="s">
        <v>1750</v>
      </c>
      <c r="I342" s="28"/>
      <c r="J342" s="28"/>
      <c r="K342" s="28"/>
      <c r="L342" s="28"/>
      <c r="M342" s="29"/>
      <c r="N342" s="28"/>
      <c r="O342" s="29"/>
      <c r="P342" s="30"/>
      <c r="Q342" s="28" t="s">
        <v>5154</v>
      </c>
      <c r="R342" s="28" t="s">
        <v>52</v>
      </c>
      <c r="S342" s="28" t="s">
        <v>4114</v>
      </c>
      <c r="T342" s="28">
        <v>1</v>
      </c>
      <c r="U342" s="28" t="s">
        <v>1722</v>
      </c>
      <c r="V342" s="28" t="s">
        <v>6804</v>
      </c>
      <c r="W342" s="28" t="s">
        <v>6805</v>
      </c>
      <c r="X342" s="138">
        <v>45740.568055555559</v>
      </c>
      <c r="Y342" s="28"/>
      <c r="Z342" s="28">
        <v>3.1</v>
      </c>
      <c r="AA342" s="28"/>
      <c r="AB342" s="28" t="s">
        <v>1723</v>
      </c>
      <c r="AC342" s="30" t="s">
        <v>6806</v>
      </c>
      <c r="AD342" s="28"/>
      <c r="AE342" s="28" t="s">
        <v>1724</v>
      </c>
      <c r="AF342" s="28"/>
      <c r="AG342" s="28"/>
      <c r="AH342" s="28"/>
      <c r="AI342" s="28"/>
      <c r="AJ342" s="28"/>
      <c r="AK342" s="28" t="s">
        <v>1724</v>
      </c>
      <c r="AL342" s="356" t="e">
        <f t="shared" si="14"/>
        <v>#VALUE!</v>
      </c>
    </row>
    <row r="343" spans="1:38" ht="21.6" customHeight="1">
      <c r="A343" s="31">
        <v>108</v>
      </c>
      <c r="B343" s="31" t="s">
        <v>1727</v>
      </c>
      <c r="C343" s="31">
        <v>2025032901</v>
      </c>
      <c r="D343" s="31"/>
      <c r="E343" s="31"/>
      <c r="F343" s="31">
        <v>5291</v>
      </c>
      <c r="G343" s="31" t="s">
        <v>5042</v>
      </c>
      <c r="H343" s="31" t="s">
        <v>1751</v>
      </c>
      <c r="I343" s="31"/>
      <c r="J343" s="31"/>
      <c r="K343" s="31"/>
      <c r="L343" s="31"/>
      <c r="M343" s="32"/>
      <c r="N343" s="31"/>
      <c r="O343" s="32"/>
      <c r="P343" s="33"/>
      <c r="Q343" s="31" t="s">
        <v>5049</v>
      </c>
      <c r="R343" s="31" t="s">
        <v>52</v>
      </c>
      <c r="S343" s="31" t="s">
        <v>16</v>
      </c>
      <c r="T343" s="31">
        <v>1</v>
      </c>
      <c r="U343" s="31" t="s">
        <v>1722</v>
      </c>
      <c r="V343" s="31" t="s">
        <v>6807</v>
      </c>
      <c r="W343" s="31" t="s">
        <v>6808</v>
      </c>
      <c r="X343" s="218">
        <v>45740.602083333331</v>
      </c>
      <c r="Y343" s="31"/>
      <c r="Z343" s="31">
        <v>1</v>
      </c>
      <c r="AA343" s="31"/>
      <c r="AB343" s="31" t="s">
        <v>1723</v>
      </c>
      <c r="AC343" s="33" t="s">
        <v>6809</v>
      </c>
      <c r="AD343" s="31"/>
      <c r="AE343" s="31"/>
      <c r="AF343" s="31"/>
      <c r="AG343" s="31"/>
      <c r="AH343" s="31"/>
      <c r="AI343" s="31"/>
      <c r="AJ343" s="31" t="s">
        <v>1724</v>
      </c>
      <c r="AK343" s="31" t="s">
        <v>1724</v>
      </c>
      <c r="AL343" s="356" t="e">
        <f t="shared" si="14"/>
        <v>#VALUE!</v>
      </c>
    </row>
    <row r="344" spans="1:38" ht="21.6" customHeight="1">
      <c r="A344" s="28">
        <v>109</v>
      </c>
      <c r="B344" s="28" t="s">
        <v>5039</v>
      </c>
      <c r="C344" s="28">
        <v>2025032951</v>
      </c>
      <c r="D344" s="28" t="s">
        <v>6810</v>
      </c>
      <c r="E344" s="28" t="s">
        <v>5041</v>
      </c>
      <c r="F344" s="28">
        <v>2267</v>
      </c>
      <c r="G344" s="28" t="s">
        <v>79</v>
      </c>
      <c r="H344" s="28" t="s">
        <v>3311</v>
      </c>
      <c r="I344" s="28" t="s">
        <v>6811</v>
      </c>
      <c r="J344" s="28" t="s">
        <v>5259</v>
      </c>
      <c r="K344" s="28" t="s">
        <v>5073</v>
      </c>
      <c r="L344" s="28" t="s">
        <v>5268</v>
      </c>
      <c r="M344" s="29" t="s">
        <v>5269</v>
      </c>
      <c r="N344" s="28">
        <v>5804</v>
      </c>
      <c r="O344" s="29" t="s">
        <v>5315</v>
      </c>
      <c r="P344" s="30" t="s">
        <v>6812</v>
      </c>
      <c r="Q344" s="28" t="s">
        <v>5775</v>
      </c>
      <c r="R344" s="28" t="s">
        <v>52</v>
      </c>
      <c r="S344" s="28" t="s">
        <v>4114</v>
      </c>
      <c r="T344" s="28">
        <v>1</v>
      </c>
      <c r="U344" s="28" t="s">
        <v>1722</v>
      </c>
      <c r="V344" s="28" t="s">
        <v>6813</v>
      </c>
      <c r="W344" s="28" t="s">
        <v>6814</v>
      </c>
      <c r="X344" s="138">
        <v>45741.59097222222</v>
      </c>
      <c r="Y344" s="28" t="s">
        <v>6815</v>
      </c>
      <c r="Z344" s="28">
        <v>0.5</v>
      </c>
      <c r="AA344" s="28"/>
      <c r="AB344" s="28" t="s">
        <v>1723</v>
      </c>
      <c r="AC344" s="30" t="s">
        <v>6816</v>
      </c>
      <c r="AD344" s="28"/>
      <c r="AE344" s="28"/>
      <c r="AF344" s="28"/>
      <c r="AG344" s="28"/>
      <c r="AH344" s="28"/>
      <c r="AI344" s="28"/>
      <c r="AJ344" s="28"/>
      <c r="AK344" s="28" t="s">
        <v>1724</v>
      </c>
      <c r="AL344" s="356">
        <f t="shared" si="14"/>
        <v>45741</v>
      </c>
    </row>
    <row r="345" spans="1:38" ht="21.6" customHeight="1">
      <c r="A345" s="31">
        <v>110</v>
      </c>
      <c r="B345" s="31" t="s">
        <v>1727</v>
      </c>
      <c r="C345" s="31">
        <v>2025033029</v>
      </c>
      <c r="D345" s="31"/>
      <c r="E345" s="31"/>
      <c r="F345" s="31">
        <v>2362</v>
      </c>
      <c r="G345" s="31" t="s">
        <v>93</v>
      </c>
      <c r="H345" s="31" t="s">
        <v>1751</v>
      </c>
      <c r="I345" s="31"/>
      <c r="J345" s="31"/>
      <c r="K345" s="31"/>
      <c r="L345" s="31"/>
      <c r="M345" s="32"/>
      <c r="N345" s="31"/>
      <c r="O345" s="32"/>
      <c r="P345" s="33"/>
      <c r="Q345" s="31" t="s">
        <v>5144</v>
      </c>
      <c r="R345" s="31" t="s">
        <v>52</v>
      </c>
      <c r="S345" s="31" t="s">
        <v>16</v>
      </c>
      <c r="T345" s="31">
        <v>1</v>
      </c>
      <c r="U345" s="31" t="s">
        <v>1722</v>
      </c>
      <c r="V345" s="31" t="s">
        <v>6817</v>
      </c>
      <c r="W345" s="31" t="s">
        <v>6818</v>
      </c>
      <c r="X345" s="218">
        <v>45741.618055555555</v>
      </c>
      <c r="Y345" s="31"/>
      <c r="Z345" s="31">
        <v>0.3</v>
      </c>
      <c r="AA345" s="31"/>
      <c r="AB345" s="31" t="s">
        <v>1723</v>
      </c>
      <c r="AC345" s="33" t="s">
        <v>4124</v>
      </c>
      <c r="AD345" s="31" t="s">
        <v>1724</v>
      </c>
      <c r="AE345" s="31"/>
      <c r="AF345" s="31"/>
      <c r="AG345" s="31"/>
      <c r="AH345" s="31"/>
      <c r="AI345" s="31"/>
      <c r="AJ345" s="31"/>
      <c r="AK345" s="31" t="s">
        <v>1724</v>
      </c>
      <c r="AL345" s="356" t="e">
        <f t="shared" si="14"/>
        <v>#VALUE!</v>
      </c>
    </row>
    <row r="346" spans="1:38" ht="21.6" customHeight="1">
      <c r="A346" s="28">
        <v>111</v>
      </c>
      <c r="B346" s="28" t="s">
        <v>1727</v>
      </c>
      <c r="C346" s="28">
        <v>2025033034</v>
      </c>
      <c r="D346" s="28"/>
      <c r="E346" s="28"/>
      <c r="F346" s="28">
        <v>4679</v>
      </c>
      <c r="G346" s="28" t="s">
        <v>479</v>
      </c>
      <c r="H346" s="28" t="s">
        <v>1751</v>
      </c>
      <c r="I346" s="28"/>
      <c r="J346" s="28"/>
      <c r="K346" s="28"/>
      <c r="L346" s="28"/>
      <c r="M346" s="29"/>
      <c r="N346" s="28"/>
      <c r="O346" s="29"/>
      <c r="P346" s="30"/>
      <c r="Q346" s="28" t="s">
        <v>6820</v>
      </c>
      <c r="R346" s="28" t="s">
        <v>52</v>
      </c>
      <c r="S346" s="28" t="s">
        <v>16</v>
      </c>
      <c r="T346" s="28">
        <v>1</v>
      </c>
      <c r="U346" s="28" t="s">
        <v>1722</v>
      </c>
      <c r="V346" s="28" t="s">
        <v>6821</v>
      </c>
      <c r="W346" s="28" t="s">
        <v>6819</v>
      </c>
      <c r="X346" s="138">
        <v>45741.631944444445</v>
      </c>
      <c r="Y346" s="28"/>
      <c r="Z346" s="28">
        <v>0.3</v>
      </c>
      <c r="AA346" s="28"/>
      <c r="AB346" s="28" t="s">
        <v>1723</v>
      </c>
      <c r="AC346" s="30" t="s">
        <v>4124</v>
      </c>
      <c r="AD346" s="28" t="s">
        <v>1724</v>
      </c>
      <c r="AE346" s="28"/>
      <c r="AF346" s="28"/>
      <c r="AG346" s="28"/>
      <c r="AH346" s="28"/>
      <c r="AI346" s="28"/>
      <c r="AJ346" s="28"/>
      <c r="AK346" s="28" t="s">
        <v>1724</v>
      </c>
      <c r="AL346" s="356" t="e">
        <f t="shared" si="14"/>
        <v>#VALUE!</v>
      </c>
    </row>
    <row r="347" spans="1:38" ht="21.6" customHeight="1">
      <c r="A347" s="31">
        <v>112</v>
      </c>
      <c r="B347" s="31" t="s">
        <v>1727</v>
      </c>
      <c r="C347" s="31">
        <v>2025033043</v>
      </c>
      <c r="D347" s="31"/>
      <c r="E347" s="31"/>
      <c r="F347" s="31">
        <v>4228</v>
      </c>
      <c r="G347" s="31" t="s">
        <v>1557</v>
      </c>
      <c r="H347" s="31" t="s">
        <v>1751</v>
      </c>
      <c r="I347" s="31"/>
      <c r="J347" s="31"/>
      <c r="K347" s="31"/>
      <c r="L347" s="31"/>
      <c r="M347" s="32"/>
      <c r="N347" s="31"/>
      <c r="O347" s="32"/>
      <c r="P347" s="33"/>
      <c r="Q347" s="31" t="s">
        <v>6823</v>
      </c>
      <c r="R347" s="31" t="s">
        <v>52</v>
      </c>
      <c r="S347" s="31" t="s">
        <v>16</v>
      </c>
      <c r="T347" s="31">
        <v>1</v>
      </c>
      <c r="U347" s="31" t="s">
        <v>1722</v>
      </c>
      <c r="V347" s="31" t="s">
        <v>6824</v>
      </c>
      <c r="W347" s="31" t="s">
        <v>6822</v>
      </c>
      <c r="X347" s="218">
        <v>45741.645833333336</v>
      </c>
      <c r="Y347" s="31"/>
      <c r="Z347" s="31">
        <v>0.3</v>
      </c>
      <c r="AA347" s="31"/>
      <c r="AB347" s="31" t="s">
        <v>1723</v>
      </c>
      <c r="AC347" s="33" t="s">
        <v>4124</v>
      </c>
      <c r="AD347" s="31" t="s">
        <v>1724</v>
      </c>
      <c r="AE347" s="31"/>
      <c r="AF347" s="31"/>
      <c r="AG347" s="31"/>
      <c r="AH347" s="31"/>
      <c r="AI347" s="31"/>
      <c r="AJ347" s="31"/>
      <c r="AK347" s="31" t="s">
        <v>1724</v>
      </c>
      <c r="AL347" s="356" t="e">
        <f t="shared" si="14"/>
        <v>#VALUE!</v>
      </c>
    </row>
    <row r="348" spans="1:38" ht="21.6" customHeight="1">
      <c r="A348" s="28">
        <v>113</v>
      </c>
      <c r="B348" s="28" t="s">
        <v>5039</v>
      </c>
      <c r="C348" s="28">
        <v>2025033044</v>
      </c>
      <c r="D348" s="28" t="s">
        <v>6825</v>
      </c>
      <c r="E348" s="28" t="s">
        <v>5041</v>
      </c>
      <c r="F348" s="28">
        <v>2890</v>
      </c>
      <c r="G348" s="28" t="s">
        <v>4426</v>
      </c>
      <c r="H348" s="28" t="s">
        <v>1728</v>
      </c>
      <c r="I348" s="28" t="s">
        <v>6826</v>
      </c>
      <c r="J348" s="28" t="s">
        <v>5259</v>
      </c>
      <c r="K348" s="28" t="s">
        <v>5045</v>
      </c>
      <c r="L348" s="28" t="s">
        <v>5074</v>
      </c>
      <c r="M348" s="29" t="s">
        <v>1726</v>
      </c>
      <c r="N348" s="28">
        <v>2306</v>
      </c>
      <c r="O348" s="29" t="s">
        <v>5548</v>
      </c>
      <c r="P348" s="30" t="s">
        <v>6827</v>
      </c>
      <c r="Q348" s="28" t="s">
        <v>6157</v>
      </c>
      <c r="R348" s="28" t="s">
        <v>52</v>
      </c>
      <c r="S348" s="28" t="s">
        <v>4114</v>
      </c>
      <c r="T348" s="28">
        <v>1</v>
      </c>
      <c r="U348" s="28" t="s">
        <v>1722</v>
      </c>
      <c r="V348" s="28" t="s">
        <v>6828</v>
      </c>
      <c r="W348" s="28" t="s">
        <v>6829</v>
      </c>
      <c r="X348" s="138">
        <v>45741.72152777778</v>
      </c>
      <c r="Y348" s="28" t="s">
        <v>6830</v>
      </c>
      <c r="Z348" s="28">
        <v>0.5</v>
      </c>
      <c r="AA348" s="28"/>
      <c r="AB348" s="28" t="s">
        <v>1723</v>
      </c>
      <c r="AC348" s="30" t="s">
        <v>6831</v>
      </c>
      <c r="AD348" s="28"/>
      <c r="AE348" s="28"/>
      <c r="AF348" s="28"/>
      <c r="AG348" s="28"/>
      <c r="AH348" s="28"/>
      <c r="AI348" s="28"/>
      <c r="AJ348" s="28"/>
      <c r="AK348" s="28" t="s">
        <v>1724</v>
      </c>
      <c r="AL348" s="356">
        <f t="shared" si="14"/>
        <v>45741</v>
      </c>
    </row>
    <row r="349" spans="1:38" ht="21.6" customHeight="1">
      <c r="A349" s="31">
        <v>114</v>
      </c>
      <c r="B349" s="31" t="s">
        <v>1727</v>
      </c>
      <c r="C349" s="31">
        <v>2025033110</v>
      </c>
      <c r="D349" s="31"/>
      <c r="E349" s="31"/>
      <c r="F349" s="31">
        <v>3962</v>
      </c>
      <c r="G349" s="31" t="s">
        <v>272</v>
      </c>
      <c r="H349" s="31" t="s">
        <v>1725</v>
      </c>
      <c r="I349" s="31"/>
      <c r="J349" s="31"/>
      <c r="K349" s="31"/>
      <c r="L349" s="31"/>
      <c r="M349" s="32"/>
      <c r="N349" s="31"/>
      <c r="O349" s="32"/>
      <c r="P349" s="33"/>
      <c r="Q349" s="31" t="s">
        <v>6832</v>
      </c>
      <c r="R349" s="31" t="s">
        <v>52</v>
      </c>
      <c r="S349" s="31" t="s">
        <v>1157</v>
      </c>
      <c r="T349" s="31">
        <v>1</v>
      </c>
      <c r="U349" s="31" t="s">
        <v>1722</v>
      </c>
      <c r="V349" s="31" t="s">
        <v>6833</v>
      </c>
      <c r="W349" s="31" t="s">
        <v>6834</v>
      </c>
      <c r="X349" s="218">
        <v>45742.477777777778</v>
      </c>
      <c r="Y349" s="31"/>
      <c r="Z349" s="31">
        <v>0.3</v>
      </c>
      <c r="AA349" s="31"/>
      <c r="AB349" s="31" t="s">
        <v>1723</v>
      </c>
      <c r="AC349" s="33" t="s">
        <v>4124</v>
      </c>
      <c r="AD349" s="31" t="s">
        <v>1724</v>
      </c>
      <c r="AE349" s="31"/>
      <c r="AF349" s="31"/>
      <c r="AG349" s="31"/>
      <c r="AH349" s="31"/>
      <c r="AI349" s="31"/>
      <c r="AJ349" s="31"/>
      <c r="AK349" s="31" t="s">
        <v>1724</v>
      </c>
      <c r="AL349" s="356" t="e">
        <f t="shared" si="14"/>
        <v>#VALUE!</v>
      </c>
    </row>
    <row r="350" spans="1:38" ht="21.6" customHeight="1">
      <c r="A350" s="28">
        <v>115</v>
      </c>
      <c r="B350" s="28" t="s">
        <v>1727</v>
      </c>
      <c r="C350" s="28">
        <v>2025033119</v>
      </c>
      <c r="D350" s="28"/>
      <c r="E350" s="28"/>
      <c r="F350" s="28">
        <v>3399</v>
      </c>
      <c r="G350" s="28" t="s">
        <v>4049</v>
      </c>
      <c r="H350" s="28" t="s">
        <v>1725</v>
      </c>
      <c r="I350" s="28"/>
      <c r="J350" s="28"/>
      <c r="K350" s="28"/>
      <c r="L350" s="28"/>
      <c r="M350" s="29"/>
      <c r="N350" s="28"/>
      <c r="O350" s="29"/>
      <c r="P350" s="30"/>
      <c r="Q350" s="28" t="s">
        <v>5550</v>
      </c>
      <c r="R350" s="28" t="s">
        <v>52</v>
      </c>
      <c r="S350" s="28" t="s">
        <v>1157</v>
      </c>
      <c r="T350" s="28">
        <v>1</v>
      </c>
      <c r="U350" s="28" t="s">
        <v>1722</v>
      </c>
      <c r="V350" s="28" t="s">
        <v>6835</v>
      </c>
      <c r="W350" s="28" t="s">
        <v>6836</v>
      </c>
      <c r="X350" s="138">
        <v>45742.495138888888</v>
      </c>
      <c r="Y350" s="28"/>
      <c r="Z350" s="28">
        <v>0.2</v>
      </c>
      <c r="AA350" s="28"/>
      <c r="AB350" s="28" t="s">
        <v>1723</v>
      </c>
      <c r="AC350" s="30" t="s">
        <v>4124</v>
      </c>
      <c r="AD350" s="28" t="s">
        <v>1724</v>
      </c>
      <c r="AE350" s="28"/>
      <c r="AF350" s="28"/>
      <c r="AG350" s="28"/>
      <c r="AH350" s="28"/>
      <c r="AI350" s="28"/>
      <c r="AJ350" s="28"/>
      <c r="AK350" s="28" t="s">
        <v>1724</v>
      </c>
      <c r="AL350" s="356" t="e">
        <f t="shared" si="14"/>
        <v>#VALUE!</v>
      </c>
    </row>
    <row r="351" spans="1:38" ht="21.6" customHeight="1">
      <c r="A351" s="31">
        <v>116</v>
      </c>
      <c r="B351" s="31" t="s">
        <v>1727</v>
      </c>
      <c r="C351" s="31">
        <v>2025033122</v>
      </c>
      <c r="D351" s="31"/>
      <c r="E351" s="31"/>
      <c r="F351" s="31">
        <v>2154</v>
      </c>
      <c r="G351" s="31" t="s">
        <v>67</v>
      </c>
      <c r="H351" s="31" t="s">
        <v>1725</v>
      </c>
      <c r="I351" s="31"/>
      <c r="J351" s="31"/>
      <c r="K351" s="31"/>
      <c r="L351" s="31"/>
      <c r="M351" s="32"/>
      <c r="N351" s="31"/>
      <c r="O351" s="32"/>
      <c r="P351" s="33"/>
      <c r="Q351" s="31" t="s">
        <v>6837</v>
      </c>
      <c r="R351" s="31" t="s">
        <v>52</v>
      </c>
      <c r="S351" s="31" t="s">
        <v>1157</v>
      </c>
      <c r="T351" s="31">
        <v>1</v>
      </c>
      <c r="U351" s="31" t="s">
        <v>1722</v>
      </c>
      <c r="V351" s="31" t="s">
        <v>6838</v>
      </c>
      <c r="W351" s="31" t="s">
        <v>6839</v>
      </c>
      <c r="X351" s="218">
        <v>45742.511111111111</v>
      </c>
      <c r="Y351" s="31"/>
      <c r="Z351" s="31">
        <v>0.3</v>
      </c>
      <c r="AA351" s="31"/>
      <c r="AB351" s="31" t="s">
        <v>1723</v>
      </c>
      <c r="AC351" s="33" t="s">
        <v>4124</v>
      </c>
      <c r="AD351" s="31" t="s">
        <v>1724</v>
      </c>
      <c r="AE351" s="31"/>
      <c r="AF351" s="31"/>
      <c r="AG351" s="31"/>
      <c r="AH351" s="31"/>
      <c r="AI351" s="31"/>
      <c r="AJ351" s="31"/>
      <c r="AK351" s="31" t="s">
        <v>1724</v>
      </c>
      <c r="AL351" s="356" t="e">
        <f t="shared" si="14"/>
        <v>#VALUE!</v>
      </c>
    </row>
    <row r="352" spans="1:38" ht="21.6" customHeight="1">
      <c r="A352" s="28">
        <v>117</v>
      </c>
      <c r="B352" s="28" t="s">
        <v>1727</v>
      </c>
      <c r="C352" s="28">
        <v>2025033124</v>
      </c>
      <c r="D352" s="28"/>
      <c r="E352" s="28"/>
      <c r="F352" s="28">
        <v>3551</v>
      </c>
      <c r="G352" s="28" t="s">
        <v>197</v>
      </c>
      <c r="H352" s="28" t="s">
        <v>1725</v>
      </c>
      <c r="I352" s="28"/>
      <c r="J352" s="28"/>
      <c r="K352" s="28"/>
      <c r="L352" s="28"/>
      <c r="M352" s="29"/>
      <c r="N352" s="28"/>
      <c r="O352" s="29"/>
      <c r="P352" s="30"/>
      <c r="Q352" s="28" t="s">
        <v>6840</v>
      </c>
      <c r="R352" s="28" t="s">
        <v>52</v>
      </c>
      <c r="S352" s="28" t="s">
        <v>1157</v>
      </c>
      <c r="T352" s="28">
        <v>1</v>
      </c>
      <c r="U352" s="28" t="s">
        <v>1722</v>
      </c>
      <c r="V352" s="28" t="s">
        <v>6841</v>
      </c>
      <c r="W352" s="28" t="s">
        <v>6842</v>
      </c>
      <c r="X352" s="138">
        <v>45742.524305555555</v>
      </c>
      <c r="Y352" s="28"/>
      <c r="Z352" s="28">
        <v>0.3</v>
      </c>
      <c r="AA352" s="28"/>
      <c r="AB352" s="28" t="s">
        <v>1723</v>
      </c>
      <c r="AC352" s="30" t="s">
        <v>4124</v>
      </c>
      <c r="AD352" s="28" t="s">
        <v>1724</v>
      </c>
      <c r="AE352" s="28"/>
      <c r="AF352" s="28"/>
      <c r="AG352" s="28"/>
      <c r="AH352" s="28"/>
      <c r="AI352" s="28"/>
      <c r="AJ352" s="28"/>
      <c r="AK352" s="28" t="s">
        <v>1724</v>
      </c>
      <c r="AL352" s="356" t="e">
        <f t="shared" si="14"/>
        <v>#VALUE!</v>
      </c>
    </row>
    <row r="353" spans="1:38" ht="21.6" customHeight="1">
      <c r="A353" s="31">
        <v>118</v>
      </c>
      <c r="B353" s="31" t="s">
        <v>1727</v>
      </c>
      <c r="C353" s="31">
        <v>2025033127</v>
      </c>
      <c r="D353" s="31"/>
      <c r="E353" s="31"/>
      <c r="F353" s="31" t="s">
        <v>30</v>
      </c>
      <c r="G353" s="31" t="s">
        <v>637</v>
      </c>
      <c r="H353" s="31" t="s">
        <v>1725</v>
      </c>
      <c r="I353" s="31"/>
      <c r="J353" s="31"/>
      <c r="K353" s="31"/>
      <c r="L353" s="31"/>
      <c r="M353" s="32"/>
      <c r="N353" s="31"/>
      <c r="O353" s="32"/>
      <c r="P353" s="33"/>
      <c r="Q353" s="31" t="s">
        <v>6843</v>
      </c>
      <c r="R353" s="31" t="s">
        <v>52</v>
      </c>
      <c r="S353" s="31" t="s">
        <v>1157</v>
      </c>
      <c r="T353" s="31">
        <v>1</v>
      </c>
      <c r="U353" s="31" t="s">
        <v>1722</v>
      </c>
      <c r="V353" s="31" t="s">
        <v>6844</v>
      </c>
      <c r="W353" s="31" t="s">
        <v>6845</v>
      </c>
      <c r="X353" s="218">
        <v>45742.552083333336</v>
      </c>
      <c r="Y353" s="31"/>
      <c r="Z353" s="31">
        <v>0.5</v>
      </c>
      <c r="AA353" s="31"/>
      <c r="AB353" s="31" t="s">
        <v>1723</v>
      </c>
      <c r="AC353" s="33" t="s">
        <v>4124</v>
      </c>
      <c r="AD353" s="31" t="s">
        <v>1724</v>
      </c>
      <c r="AE353" s="31"/>
      <c r="AF353" s="31"/>
      <c r="AG353" s="31"/>
      <c r="AH353" s="31"/>
      <c r="AI353" s="31"/>
      <c r="AJ353" s="31"/>
      <c r="AK353" s="31" t="s">
        <v>1724</v>
      </c>
      <c r="AL353" s="356" t="e">
        <f t="shared" si="14"/>
        <v>#VALUE!</v>
      </c>
    </row>
    <row r="354" spans="1:38" ht="21.6" customHeight="1">
      <c r="A354" s="28">
        <v>119</v>
      </c>
      <c r="B354" s="28" t="s">
        <v>1727</v>
      </c>
      <c r="C354" s="28">
        <v>2025033130</v>
      </c>
      <c r="D354" s="28"/>
      <c r="E354" s="28"/>
      <c r="F354" s="28" t="s">
        <v>32</v>
      </c>
      <c r="G354" s="28" t="s">
        <v>644</v>
      </c>
      <c r="H354" s="28" t="s">
        <v>1725</v>
      </c>
      <c r="I354" s="28"/>
      <c r="J354" s="28"/>
      <c r="K354" s="28"/>
      <c r="L354" s="28"/>
      <c r="M354" s="29"/>
      <c r="N354" s="28"/>
      <c r="O354" s="29"/>
      <c r="P354" s="30"/>
      <c r="Q354" s="28" t="s">
        <v>6846</v>
      </c>
      <c r="R354" s="28" t="s">
        <v>52</v>
      </c>
      <c r="S354" s="28" t="s">
        <v>1157</v>
      </c>
      <c r="T354" s="28">
        <v>1</v>
      </c>
      <c r="U354" s="28" t="s">
        <v>1722</v>
      </c>
      <c r="V354" s="28" t="s">
        <v>6847</v>
      </c>
      <c r="W354" s="28" t="s">
        <v>6848</v>
      </c>
      <c r="X354" s="138">
        <v>45742.568749999999</v>
      </c>
      <c r="Y354" s="28"/>
      <c r="Z354" s="28">
        <v>0.3</v>
      </c>
      <c r="AA354" s="28"/>
      <c r="AB354" s="28" t="s">
        <v>1723</v>
      </c>
      <c r="AC354" s="30" t="s">
        <v>4124</v>
      </c>
      <c r="AD354" s="28" t="s">
        <v>1724</v>
      </c>
      <c r="AE354" s="28"/>
      <c r="AF354" s="28"/>
      <c r="AG354" s="28"/>
      <c r="AH354" s="28"/>
      <c r="AI354" s="28"/>
      <c r="AJ354" s="28"/>
      <c r="AK354" s="28" t="s">
        <v>1724</v>
      </c>
      <c r="AL354" s="356" t="e">
        <f t="shared" si="14"/>
        <v>#VALUE!</v>
      </c>
    </row>
    <row r="355" spans="1:38" ht="21.6" customHeight="1">
      <c r="A355" s="31">
        <v>120</v>
      </c>
      <c r="B355" s="31" t="s">
        <v>5039</v>
      </c>
      <c r="C355" s="31">
        <v>2025033139</v>
      </c>
      <c r="D355" s="31" t="s">
        <v>6849</v>
      </c>
      <c r="E355" s="31" t="s">
        <v>5041</v>
      </c>
      <c r="F355" s="31">
        <v>3890</v>
      </c>
      <c r="G355" s="31" t="s">
        <v>253</v>
      </c>
      <c r="H355" s="31" t="s">
        <v>1750</v>
      </c>
      <c r="I355" s="31" t="s">
        <v>6850</v>
      </c>
      <c r="J355" s="31" t="s">
        <v>5072</v>
      </c>
      <c r="K355" s="31" t="s">
        <v>5045</v>
      </c>
      <c r="L355" s="31" t="s">
        <v>5863</v>
      </c>
      <c r="M355" s="32" t="s">
        <v>5864</v>
      </c>
      <c r="N355" s="31" t="s">
        <v>5865</v>
      </c>
      <c r="O355" s="32" t="s">
        <v>5866</v>
      </c>
      <c r="P355" s="33" t="s">
        <v>6851</v>
      </c>
      <c r="Q355" s="31" t="s">
        <v>5291</v>
      </c>
      <c r="R355" s="31" t="s">
        <v>52</v>
      </c>
      <c r="S355" s="31" t="s">
        <v>4114</v>
      </c>
      <c r="T355" s="31">
        <v>1</v>
      </c>
      <c r="U355" s="31" t="s">
        <v>1722</v>
      </c>
      <c r="V355" s="31" t="s">
        <v>6852</v>
      </c>
      <c r="W355" s="31" t="s">
        <v>6853</v>
      </c>
      <c r="X355" s="218">
        <v>45743.470833333333</v>
      </c>
      <c r="Y355" s="31" t="s">
        <v>6855</v>
      </c>
      <c r="Z355" s="31">
        <v>0.5</v>
      </c>
      <c r="AA355" s="31"/>
      <c r="AB355" s="31" t="s">
        <v>1723</v>
      </c>
      <c r="AC355" s="33" t="s">
        <v>6856</v>
      </c>
      <c r="AD355" s="31"/>
      <c r="AE355" s="31"/>
      <c r="AF355" s="31"/>
      <c r="AG355" s="31"/>
      <c r="AH355" s="31"/>
      <c r="AI355" s="31"/>
      <c r="AJ355" s="31"/>
      <c r="AK355" s="31" t="s">
        <v>1724</v>
      </c>
      <c r="AL355" s="356">
        <f t="shared" si="14"/>
        <v>45742</v>
      </c>
    </row>
    <row r="356" spans="1:38" ht="21.6" customHeight="1">
      <c r="A356" s="28">
        <v>121</v>
      </c>
      <c r="B356" s="28" t="s">
        <v>1727</v>
      </c>
      <c r="C356" s="28">
        <v>2025033144</v>
      </c>
      <c r="D356" s="28"/>
      <c r="E356" s="28"/>
      <c r="F356" s="28">
        <v>3416</v>
      </c>
      <c r="G356" s="28" t="s">
        <v>4046</v>
      </c>
      <c r="H356" s="28" t="s">
        <v>1725</v>
      </c>
      <c r="I356" s="28"/>
      <c r="J356" s="28"/>
      <c r="K356" s="28"/>
      <c r="L356" s="28"/>
      <c r="M356" s="29"/>
      <c r="N356" s="28"/>
      <c r="O356" s="29"/>
      <c r="P356" s="30"/>
      <c r="Q356" s="28" t="s">
        <v>6857</v>
      </c>
      <c r="R356" s="28" t="s">
        <v>52</v>
      </c>
      <c r="S356" s="28" t="s">
        <v>1157</v>
      </c>
      <c r="T356" s="28">
        <v>1</v>
      </c>
      <c r="U356" s="28" t="s">
        <v>1722</v>
      </c>
      <c r="V356" s="28" t="s">
        <v>6858</v>
      </c>
      <c r="W356" s="28" t="s">
        <v>6859</v>
      </c>
      <c r="X356" s="138">
        <v>45742.590277777781</v>
      </c>
      <c r="Y356" s="28"/>
      <c r="Z356" s="28">
        <v>0.4</v>
      </c>
      <c r="AA356" s="28"/>
      <c r="AB356" s="28" t="s">
        <v>1723</v>
      </c>
      <c r="AC356" s="30" t="s">
        <v>4124</v>
      </c>
      <c r="AD356" s="28" t="s">
        <v>1724</v>
      </c>
      <c r="AE356" s="28"/>
      <c r="AF356" s="28"/>
      <c r="AG356" s="28"/>
      <c r="AH356" s="28"/>
      <c r="AI356" s="28"/>
      <c r="AJ356" s="28"/>
      <c r="AK356" s="28" t="s">
        <v>1724</v>
      </c>
      <c r="AL356" s="356" t="e">
        <f t="shared" si="14"/>
        <v>#VALUE!</v>
      </c>
    </row>
    <row r="357" spans="1:38" ht="21.6" customHeight="1">
      <c r="A357" s="31">
        <v>122</v>
      </c>
      <c r="B357" s="31" t="s">
        <v>5039</v>
      </c>
      <c r="C357" s="31">
        <v>2025033147</v>
      </c>
      <c r="D357" s="31" t="s">
        <v>6860</v>
      </c>
      <c r="E357" s="31" t="s">
        <v>5041</v>
      </c>
      <c r="F357" s="31">
        <v>4977</v>
      </c>
      <c r="G357" s="31" t="s">
        <v>574</v>
      </c>
      <c r="H357" s="31" t="s">
        <v>1750</v>
      </c>
      <c r="I357" s="31" t="s">
        <v>6861</v>
      </c>
      <c r="J357" s="31" t="s">
        <v>5072</v>
      </c>
      <c r="K357" s="31" t="s">
        <v>5045</v>
      </c>
      <c r="L357" s="31" t="s">
        <v>5234</v>
      </c>
      <c r="M357" s="32" t="s">
        <v>5235</v>
      </c>
      <c r="N357" s="31" t="s">
        <v>5620</v>
      </c>
      <c r="O357" s="32" t="s">
        <v>5621</v>
      </c>
      <c r="P357" s="33" t="s">
        <v>6862</v>
      </c>
      <c r="Q357" s="31" t="s">
        <v>4138</v>
      </c>
      <c r="R357" s="31" t="s">
        <v>52</v>
      </c>
      <c r="S357" s="31" t="s">
        <v>4114</v>
      </c>
      <c r="T357" s="31">
        <v>1</v>
      </c>
      <c r="U357" s="31" t="s">
        <v>1722</v>
      </c>
      <c r="V357" s="31" t="s">
        <v>6863</v>
      </c>
      <c r="W357" s="31" t="s">
        <v>6864</v>
      </c>
      <c r="X357" s="218">
        <v>45743.524305555555</v>
      </c>
      <c r="Y357" s="31" t="s">
        <v>6865</v>
      </c>
      <c r="Z357" s="31">
        <v>0.5</v>
      </c>
      <c r="AA357" s="31"/>
      <c r="AB357" s="31" t="s">
        <v>1723</v>
      </c>
      <c r="AC357" s="33" t="s">
        <v>6866</v>
      </c>
      <c r="AD357" s="31"/>
      <c r="AE357" s="31"/>
      <c r="AF357" s="31"/>
      <c r="AG357" s="31"/>
      <c r="AH357" s="31"/>
      <c r="AI357" s="31"/>
      <c r="AJ357" s="31"/>
      <c r="AK357" s="31" t="s">
        <v>1724</v>
      </c>
      <c r="AL357" s="356">
        <f t="shared" si="14"/>
        <v>45742</v>
      </c>
    </row>
    <row r="358" spans="1:38" ht="21.6" customHeight="1">
      <c r="A358" s="28">
        <v>123</v>
      </c>
      <c r="B358" s="28" t="s">
        <v>1727</v>
      </c>
      <c r="C358" s="28">
        <v>2025033148</v>
      </c>
      <c r="D358" s="28"/>
      <c r="E358" s="28"/>
      <c r="F358" s="28">
        <v>3752</v>
      </c>
      <c r="G358" s="28" t="s">
        <v>4050</v>
      </c>
      <c r="H358" s="28" t="s">
        <v>1725</v>
      </c>
      <c r="I358" s="28"/>
      <c r="J358" s="28"/>
      <c r="K358" s="28"/>
      <c r="L358" s="28"/>
      <c r="M358" s="29"/>
      <c r="N358" s="28"/>
      <c r="O358" s="29"/>
      <c r="P358" s="30"/>
      <c r="Q358" s="28" t="s">
        <v>5216</v>
      </c>
      <c r="R358" s="28" t="s">
        <v>52</v>
      </c>
      <c r="S358" s="28" t="s">
        <v>1157</v>
      </c>
      <c r="T358" s="28">
        <v>1</v>
      </c>
      <c r="U358" s="28" t="s">
        <v>1722</v>
      </c>
      <c r="V358" s="28" t="s">
        <v>6867</v>
      </c>
      <c r="W358" s="28" t="s">
        <v>6868</v>
      </c>
      <c r="X358" s="138">
        <v>45742.604166666664</v>
      </c>
      <c r="Y358" s="28"/>
      <c r="Z358" s="28">
        <v>0.3</v>
      </c>
      <c r="AA358" s="28"/>
      <c r="AB358" s="28" t="s">
        <v>1723</v>
      </c>
      <c r="AC358" s="30" t="s">
        <v>4124</v>
      </c>
      <c r="AD358" s="28" t="s">
        <v>1724</v>
      </c>
      <c r="AE358" s="28"/>
      <c r="AF358" s="28"/>
      <c r="AG358" s="28"/>
      <c r="AH358" s="28"/>
      <c r="AI358" s="28"/>
      <c r="AJ358" s="28"/>
      <c r="AK358" s="28" t="s">
        <v>1724</v>
      </c>
      <c r="AL358" s="356" t="e">
        <f t="shared" si="14"/>
        <v>#VALUE!</v>
      </c>
    </row>
    <row r="359" spans="1:38" ht="21.6" customHeight="1">
      <c r="A359" s="31">
        <v>124</v>
      </c>
      <c r="B359" s="31" t="s">
        <v>5039</v>
      </c>
      <c r="C359" s="31">
        <v>2025033243</v>
      </c>
      <c r="D359" s="31" t="s">
        <v>6869</v>
      </c>
      <c r="E359" s="31" t="s">
        <v>5041</v>
      </c>
      <c r="F359" s="31">
        <v>3796</v>
      </c>
      <c r="G359" s="31" t="s">
        <v>4117</v>
      </c>
      <c r="H359" s="31" t="s">
        <v>1750</v>
      </c>
      <c r="I359" s="31" t="s">
        <v>6870</v>
      </c>
      <c r="J359" s="31" t="s">
        <v>5102</v>
      </c>
      <c r="K359" s="31" t="s">
        <v>5458</v>
      </c>
      <c r="L359" s="31" t="s">
        <v>5278</v>
      </c>
      <c r="M359" s="32" t="s">
        <v>5279</v>
      </c>
      <c r="N359" s="31" t="s">
        <v>663</v>
      </c>
      <c r="O359" s="32" t="s">
        <v>5280</v>
      </c>
      <c r="P359" s="33" t="s">
        <v>6871</v>
      </c>
      <c r="Q359" s="31" t="s">
        <v>6367</v>
      </c>
      <c r="R359" s="31" t="s">
        <v>52</v>
      </c>
      <c r="S359" s="31" t="s">
        <v>4114</v>
      </c>
      <c r="T359" s="31">
        <v>1</v>
      </c>
      <c r="U359" s="31" t="s">
        <v>1722</v>
      </c>
      <c r="V359" s="31" t="s">
        <v>6872</v>
      </c>
      <c r="W359" s="31" t="s">
        <v>6873</v>
      </c>
      <c r="X359" s="218">
        <v>45743.553472222222</v>
      </c>
      <c r="Y359" s="31" t="s">
        <v>6874</v>
      </c>
      <c r="Z359" s="31">
        <v>0.5</v>
      </c>
      <c r="AA359" s="31"/>
      <c r="AB359" s="31" t="s">
        <v>1723</v>
      </c>
      <c r="AC359" s="33" t="s">
        <v>6875</v>
      </c>
      <c r="AD359" s="31"/>
      <c r="AE359" s="31"/>
      <c r="AF359" s="31"/>
      <c r="AG359" s="31"/>
      <c r="AH359" s="31"/>
      <c r="AI359" s="31"/>
      <c r="AJ359" s="31"/>
      <c r="AK359" s="31" t="s">
        <v>1724</v>
      </c>
      <c r="AL359" s="356">
        <f t="shared" si="14"/>
        <v>45743</v>
      </c>
    </row>
    <row r="360" spans="1:38" ht="21.6" customHeight="1">
      <c r="A360" s="28">
        <v>125</v>
      </c>
      <c r="B360" s="28" t="s">
        <v>1727</v>
      </c>
      <c r="C360" s="28">
        <v>2025033250</v>
      </c>
      <c r="D360" s="28"/>
      <c r="E360" s="28"/>
      <c r="F360" s="28">
        <v>4917</v>
      </c>
      <c r="G360" s="28" t="s">
        <v>558</v>
      </c>
      <c r="H360" s="28" t="s">
        <v>1725</v>
      </c>
      <c r="I360" s="28"/>
      <c r="J360" s="28"/>
      <c r="K360" s="28"/>
      <c r="L360" s="28"/>
      <c r="M360" s="29"/>
      <c r="N360" s="28"/>
      <c r="O360" s="29"/>
      <c r="P360" s="30"/>
      <c r="Q360" s="28" t="s">
        <v>6876</v>
      </c>
      <c r="R360" s="28" t="s">
        <v>52</v>
      </c>
      <c r="S360" s="28" t="s">
        <v>1157</v>
      </c>
      <c r="T360" s="28">
        <v>1</v>
      </c>
      <c r="U360" s="28" t="s">
        <v>1722</v>
      </c>
      <c r="V360" s="28" t="s">
        <v>6877</v>
      </c>
      <c r="W360" s="28" t="s">
        <v>6878</v>
      </c>
      <c r="X360" s="138">
        <v>45743.452777777777</v>
      </c>
      <c r="Y360" s="28"/>
      <c r="Z360" s="28">
        <v>0.3</v>
      </c>
      <c r="AA360" s="28"/>
      <c r="AB360" s="28" t="s">
        <v>1723</v>
      </c>
      <c r="AC360" s="30" t="s">
        <v>4124</v>
      </c>
      <c r="AD360" s="28" t="s">
        <v>1724</v>
      </c>
      <c r="AE360" s="28"/>
      <c r="AF360" s="28"/>
      <c r="AG360" s="28"/>
      <c r="AH360" s="28"/>
      <c r="AI360" s="28"/>
      <c r="AJ360" s="28"/>
      <c r="AK360" s="28" t="s">
        <v>1724</v>
      </c>
      <c r="AL360" s="356" t="e">
        <f t="shared" si="14"/>
        <v>#VALUE!</v>
      </c>
    </row>
    <row r="361" spans="1:38" ht="21.6" customHeight="1">
      <c r="A361" s="31">
        <v>126</v>
      </c>
      <c r="B361" s="31" t="s">
        <v>1727</v>
      </c>
      <c r="C361" s="31">
        <v>2025033252</v>
      </c>
      <c r="D361" s="31"/>
      <c r="E361" s="31"/>
      <c r="F361" s="31" t="s">
        <v>35</v>
      </c>
      <c r="G361" s="31" t="s">
        <v>718</v>
      </c>
      <c r="H361" s="31" t="s">
        <v>1725</v>
      </c>
      <c r="I361" s="31"/>
      <c r="J361" s="31"/>
      <c r="K361" s="31"/>
      <c r="L361" s="31"/>
      <c r="M361" s="32"/>
      <c r="N361" s="31"/>
      <c r="O361" s="32"/>
      <c r="P361" s="33"/>
      <c r="Q361" s="31" t="s">
        <v>6879</v>
      </c>
      <c r="R361" s="31" t="s">
        <v>52</v>
      </c>
      <c r="S361" s="31" t="s">
        <v>1157</v>
      </c>
      <c r="T361" s="31">
        <v>1</v>
      </c>
      <c r="U361" s="31" t="s">
        <v>1722</v>
      </c>
      <c r="V361" s="31" t="s">
        <v>6880</v>
      </c>
      <c r="W361" s="31" t="s">
        <v>6881</v>
      </c>
      <c r="X361" s="218">
        <v>45743.465277777781</v>
      </c>
      <c r="Y361" s="31"/>
      <c r="Z361" s="31">
        <v>0.2</v>
      </c>
      <c r="AA361" s="31"/>
      <c r="AB361" s="31" t="s">
        <v>1723</v>
      </c>
      <c r="AC361" s="33" t="s">
        <v>4124</v>
      </c>
      <c r="AD361" s="31" t="s">
        <v>1724</v>
      </c>
      <c r="AE361" s="31"/>
      <c r="AF361" s="31"/>
      <c r="AG361" s="31"/>
      <c r="AH361" s="31"/>
      <c r="AI361" s="31"/>
      <c r="AJ361" s="31"/>
      <c r="AK361" s="31" t="s">
        <v>1724</v>
      </c>
      <c r="AL361" s="356" t="e">
        <f t="shared" si="14"/>
        <v>#VALUE!</v>
      </c>
    </row>
    <row r="362" spans="1:38" ht="21.6" customHeight="1">
      <c r="A362" s="28">
        <v>127</v>
      </c>
      <c r="B362" s="28" t="s">
        <v>1727</v>
      </c>
      <c r="C362" s="28">
        <v>2025033260</v>
      </c>
      <c r="D362" s="28"/>
      <c r="E362" s="28"/>
      <c r="F362" s="28">
        <v>4422</v>
      </c>
      <c r="G362" s="28" t="s">
        <v>394</v>
      </c>
      <c r="H362" s="28" t="s">
        <v>1725</v>
      </c>
      <c r="I362" s="28"/>
      <c r="J362" s="28"/>
      <c r="K362" s="28"/>
      <c r="L362" s="28"/>
      <c r="M362" s="29"/>
      <c r="N362" s="28"/>
      <c r="O362" s="29"/>
      <c r="P362" s="30"/>
      <c r="Q362" s="28" t="s">
        <v>6882</v>
      </c>
      <c r="R362" s="28" t="s">
        <v>52</v>
      </c>
      <c r="S362" s="28" t="s">
        <v>1157</v>
      </c>
      <c r="T362" s="28">
        <v>1</v>
      </c>
      <c r="U362" s="28" t="s">
        <v>1722</v>
      </c>
      <c r="V362" s="28" t="s">
        <v>6883</v>
      </c>
      <c r="W362" s="28" t="s">
        <v>6854</v>
      </c>
      <c r="X362" s="138">
        <v>45743.484722222223</v>
      </c>
      <c r="Y362" s="28"/>
      <c r="Z362" s="28">
        <v>0.3</v>
      </c>
      <c r="AA362" s="28"/>
      <c r="AB362" s="28" t="s">
        <v>1723</v>
      </c>
      <c r="AC362" s="30" t="s">
        <v>4124</v>
      </c>
      <c r="AD362" s="28" t="s">
        <v>1724</v>
      </c>
      <c r="AE362" s="28"/>
      <c r="AF362" s="28"/>
      <c r="AG362" s="28"/>
      <c r="AH362" s="28"/>
      <c r="AI362" s="28"/>
      <c r="AJ362" s="28"/>
      <c r="AK362" s="28" t="s">
        <v>1724</v>
      </c>
      <c r="AL362" s="356" t="e">
        <f t="shared" si="14"/>
        <v>#VALUE!</v>
      </c>
    </row>
    <row r="363" spans="1:38" ht="21.6" customHeight="1">
      <c r="A363" s="31">
        <v>128</v>
      </c>
      <c r="B363" s="31" t="s">
        <v>5039</v>
      </c>
      <c r="C363" s="31">
        <v>2025033261</v>
      </c>
      <c r="D363" s="31" t="s">
        <v>6884</v>
      </c>
      <c r="E363" s="31" t="s">
        <v>5041</v>
      </c>
      <c r="F363" s="31">
        <v>2691</v>
      </c>
      <c r="G363" s="31" t="s">
        <v>4110</v>
      </c>
      <c r="H363" s="31" t="s">
        <v>3320</v>
      </c>
      <c r="I363" s="31" t="s">
        <v>6885</v>
      </c>
      <c r="J363" s="31" t="s">
        <v>5102</v>
      </c>
      <c r="K363" s="31" t="s">
        <v>5073</v>
      </c>
      <c r="L363" s="31" t="s">
        <v>5278</v>
      </c>
      <c r="M363" s="32" t="s">
        <v>5279</v>
      </c>
      <c r="N363" s="31" t="s">
        <v>663</v>
      </c>
      <c r="O363" s="32" t="s">
        <v>5280</v>
      </c>
      <c r="P363" s="33" t="s">
        <v>6886</v>
      </c>
      <c r="Q363" s="31" t="s">
        <v>5640</v>
      </c>
      <c r="R363" s="31" t="s">
        <v>52</v>
      </c>
      <c r="S363" s="31" t="s">
        <v>4114</v>
      </c>
      <c r="T363" s="31">
        <v>1</v>
      </c>
      <c r="U363" s="31" t="s">
        <v>1722</v>
      </c>
      <c r="V363" s="31" t="s">
        <v>6887</v>
      </c>
      <c r="W363" s="31" t="s">
        <v>6888</v>
      </c>
      <c r="X363" s="218">
        <v>45744.595833333333</v>
      </c>
      <c r="Y363" s="31" t="s">
        <v>6889</v>
      </c>
      <c r="Z363" s="31">
        <v>0.5</v>
      </c>
      <c r="AA363" s="31"/>
      <c r="AB363" s="31" t="s">
        <v>1723</v>
      </c>
      <c r="AC363" s="33" t="s">
        <v>6890</v>
      </c>
      <c r="AD363" s="31"/>
      <c r="AE363" s="31"/>
      <c r="AF363" s="31"/>
      <c r="AG363" s="31"/>
      <c r="AH363" s="31"/>
      <c r="AI363" s="31"/>
      <c r="AJ363" s="31"/>
      <c r="AK363" s="31" t="s">
        <v>1724</v>
      </c>
      <c r="AL363" s="356">
        <f t="shared" si="14"/>
        <v>45743</v>
      </c>
    </row>
    <row r="364" spans="1:38" ht="21.6" customHeight="1">
      <c r="A364" s="28">
        <v>129</v>
      </c>
      <c r="B364" s="28" t="s">
        <v>1727</v>
      </c>
      <c r="C364" s="28">
        <v>2025033294</v>
      </c>
      <c r="D364" s="28"/>
      <c r="E364" s="28"/>
      <c r="F364" s="28">
        <v>2422</v>
      </c>
      <c r="G364" s="28" t="s">
        <v>99</v>
      </c>
      <c r="H364" s="28" t="s">
        <v>1725</v>
      </c>
      <c r="I364" s="28"/>
      <c r="J364" s="28"/>
      <c r="K364" s="28"/>
      <c r="L364" s="28"/>
      <c r="M364" s="29"/>
      <c r="N364" s="28"/>
      <c r="O364" s="29"/>
      <c r="P364" s="30"/>
      <c r="Q364" s="28" t="s">
        <v>5130</v>
      </c>
      <c r="R364" s="28" t="s">
        <v>52</v>
      </c>
      <c r="S364" s="28" t="s">
        <v>1157</v>
      </c>
      <c r="T364" s="28">
        <v>1</v>
      </c>
      <c r="U364" s="28" t="s">
        <v>1722</v>
      </c>
      <c r="V364" s="28" t="s">
        <v>6891</v>
      </c>
      <c r="W364" s="28" t="s">
        <v>6892</v>
      </c>
      <c r="X364" s="138">
        <v>45743.505555555559</v>
      </c>
      <c r="Y364" s="28"/>
      <c r="Z364" s="28">
        <v>0.3</v>
      </c>
      <c r="AA364" s="28"/>
      <c r="AB364" s="28" t="s">
        <v>1723</v>
      </c>
      <c r="AC364" s="30" t="s">
        <v>4124</v>
      </c>
      <c r="AD364" s="28" t="s">
        <v>1724</v>
      </c>
      <c r="AE364" s="28"/>
      <c r="AF364" s="28"/>
      <c r="AG364" s="28"/>
      <c r="AH364" s="28"/>
      <c r="AI364" s="28"/>
      <c r="AJ364" s="28"/>
      <c r="AK364" s="28" t="s">
        <v>1724</v>
      </c>
      <c r="AL364" s="356" t="e">
        <f t="shared" si="14"/>
        <v>#VALUE!</v>
      </c>
    </row>
    <row r="365" spans="1:38" ht="21.6" customHeight="1">
      <c r="A365" s="31">
        <v>130</v>
      </c>
      <c r="B365" s="31" t="s">
        <v>1727</v>
      </c>
      <c r="C365" s="31">
        <v>2025033297</v>
      </c>
      <c r="D365" s="31"/>
      <c r="E365" s="31"/>
      <c r="F365" s="31">
        <v>4977</v>
      </c>
      <c r="G365" s="31" t="s">
        <v>574</v>
      </c>
      <c r="H365" s="31" t="s">
        <v>1750</v>
      </c>
      <c r="I365" s="31"/>
      <c r="J365" s="31"/>
      <c r="K365" s="31"/>
      <c r="L365" s="31"/>
      <c r="M365" s="32"/>
      <c r="N365" s="31"/>
      <c r="O365" s="32"/>
      <c r="P365" s="33"/>
      <c r="Q365" s="31" t="s">
        <v>4138</v>
      </c>
      <c r="R365" s="31" t="s">
        <v>52</v>
      </c>
      <c r="S365" s="31" t="s">
        <v>4114</v>
      </c>
      <c r="T365" s="31">
        <v>1</v>
      </c>
      <c r="U365" s="31" t="s">
        <v>1722</v>
      </c>
      <c r="V365" s="31" t="s">
        <v>5024</v>
      </c>
      <c r="W365" s="31" t="s">
        <v>5025</v>
      </c>
      <c r="X365" s="218">
        <v>45743.524305555555</v>
      </c>
      <c r="Y365" s="31"/>
      <c r="Z365" s="31">
        <v>0.8</v>
      </c>
      <c r="AA365" s="31"/>
      <c r="AB365" s="31" t="s">
        <v>1723</v>
      </c>
      <c r="AC365" s="33" t="s">
        <v>5026</v>
      </c>
      <c r="AD365" s="31"/>
      <c r="AE365" s="31" t="s">
        <v>1724</v>
      </c>
      <c r="AF365" s="31"/>
      <c r="AG365" s="31"/>
      <c r="AH365" s="31"/>
      <c r="AI365" s="31"/>
      <c r="AJ365" s="31"/>
      <c r="AK365" s="31" t="s">
        <v>1724</v>
      </c>
      <c r="AL365" s="356" t="e">
        <f t="shared" si="14"/>
        <v>#VALUE!</v>
      </c>
    </row>
    <row r="366" spans="1:38" ht="21.6" customHeight="1">
      <c r="A366" s="28">
        <v>131</v>
      </c>
      <c r="B366" s="28" t="s">
        <v>5039</v>
      </c>
      <c r="C366" s="28">
        <v>2025033312</v>
      </c>
      <c r="D366" s="28" t="s">
        <v>6893</v>
      </c>
      <c r="E366" s="28" t="s">
        <v>5041</v>
      </c>
      <c r="F366" s="28">
        <v>2399</v>
      </c>
      <c r="G366" s="28" t="s">
        <v>96</v>
      </c>
      <c r="H366" s="28" t="s">
        <v>1750</v>
      </c>
      <c r="I366" s="28" t="s">
        <v>6894</v>
      </c>
      <c r="J366" s="28" t="s">
        <v>5102</v>
      </c>
      <c r="K366" s="28" t="s">
        <v>5045</v>
      </c>
      <c r="L366" s="28" t="s">
        <v>6895</v>
      </c>
      <c r="M366" s="29" t="s">
        <v>6896</v>
      </c>
      <c r="N366" s="28" t="s">
        <v>6897</v>
      </c>
      <c r="O366" s="29" t="s">
        <v>6898</v>
      </c>
      <c r="P366" s="30" t="s">
        <v>6899</v>
      </c>
      <c r="Q366" s="28" t="s">
        <v>5713</v>
      </c>
      <c r="R366" s="28" t="s">
        <v>52</v>
      </c>
      <c r="S366" s="28" t="s">
        <v>4114</v>
      </c>
      <c r="T366" s="28">
        <v>1</v>
      </c>
      <c r="U366" s="28" t="s">
        <v>1722</v>
      </c>
      <c r="V366" s="28" t="s">
        <v>6900</v>
      </c>
      <c r="W366" s="28" t="s">
        <v>6901</v>
      </c>
      <c r="X366" s="138">
        <v>45744.484722222223</v>
      </c>
      <c r="Y366" s="28" t="s">
        <v>6902</v>
      </c>
      <c r="Z366" s="28">
        <v>0.5</v>
      </c>
      <c r="AA366" s="28"/>
      <c r="AB366" s="28" t="s">
        <v>1723</v>
      </c>
      <c r="AC366" s="30" t="s">
        <v>6903</v>
      </c>
      <c r="AD366" s="28"/>
      <c r="AE366" s="28"/>
      <c r="AF366" s="28"/>
      <c r="AG366" s="28"/>
      <c r="AH366" s="28"/>
      <c r="AI366" s="28"/>
      <c r="AJ366" s="28"/>
      <c r="AK366" s="28" t="s">
        <v>1724</v>
      </c>
      <c r="AL366" s="356">
        <f t="shared" si="14"/>
        <v>45743</v>
      </c>
    </row>
    <row r="367" spans="1:38" ht="21.6" customHeight="1">
      <c r="A367" s="31">
        <v>132</v>
      </c>
      <c r="B367" s="31" t="s">
        <v>5039</v>
      </c>
      <c r="C367" s="31">
        <v>2025033312</v>
      </c>
      <c r="D367" s="31" t="s">
        <v>6893</v>
      </c>
      <c r="E367" s="31" t="s">
        <v>5041</v>
      </c>
      <c r="F367" s="31">
        <v>2399</v>
      </c>
      <c r="G367" s="31" t="s">
        <v>96</v>
      </c>
      <c r="H367" s="31" t="s">
        <v>1750</v>
      </c>
      <c r="I367" s="31" t="s">
        <v>6894</v>
      </c>
      <c r="J367" s="31" t="s">
        <v>5102</v>
      </c>
      <c r="K367" s="31" t="s">
        <v>5045</v>
      </c>
      <c r="L367" s="31" t="s">
        <v>6895</v>
      </c>
      <c r="M367" s="32" t="s">
        <v>6896</v>
      </c>
      <c r="N367" s="31" t="s">
        <v>6897</v>
      </c>
      <c r="O367" s="32" t="s">
        <v>6898</v>
      </c>
      <c r="P367" s="33" t="s">
        <v>6899</v>
      </c>
      <c r="Q367" s="31" t="s">
        <v>5713</v>
      </c>
      <c r="R367" s="31" t="s">
        <v>52</v>
      </c>
      <c r="S367" s="31" t="s">
        <v>4114</v>
      </c>
      <c r="T367" s="31">
        <v>2</v>
      </c>
      <c r="U367" s="31" t="s">
        <v>1722</v>
      </c>
      <c r="V367" s="31" t="s">
        <v>6900</v>
      </c>
      <c r="W367" s="31" t="s">
        <v>6904</v>
      </c>
      <c r="X367" s="218">
        <v>45744.5</v>
      </c>
      <c r="Y367" s="31" t="s">
        <v>6902</v>
      </c>
      <c r="Z367" s="31">
        <v>1.5</v>
      </c>
      <c r="AA367" s="31"/>
      <c r="AB367" s="31" t="s">
        <v>1723</v>
      </c>
      <c r="AC367" s="33" t="s">
        <v>6905</v>
      </c>
      <c r="AD367" s="31"/>
      <c r="AE367" s="31"/>
      <c r="AF367" s="31"/>
      <c r="AG367" s="31"/>
      <c r="AH367" s="31"/>
      <c r="AI367" s="31"/>
      <c r="AJ367" s="31"/>
      <c r="AK367" s="31" t="s">
        <v>1724</v>
      </c>
      <c r="AL367" s="356">
        <f t="shared" si="14"/>
        <v>45743</v>
      </c>
    </row>
    <row r="368" spans="1:38" ht="21.6" customHeight="1">
      <c r="A368" s="28">
        <v>133</v>
      </c>
      <c r="B368" s="28" t="s">
        <v>1727</v>
      </c>
      <c r="C368" s="28">
        <v>2025033313</v>
      </c>
      <c r="D368" s="28"/>
      <c r="E368" s="28"/>
      <c r="F368" s="28">
        <v>2535</v>
      </c>
      <c r="G368" s="28" t="s">
        <v>106</v>
      </c>
      <c r="H368" s="28" t="s">
        <v>3320</v>
      </c>
      <c r="I368" s="28"/>
      <c r="J368" s="28"/>
      <c r="K368" s="28"/>
      <c r="L368" s="28"/>
      <c r="M368" s="29"/>
      <c r="N368" s="28"/>
      <c r="O368" s="29"/>
      <c r="P368" s="30"/>
      <c r="Q368" s="28" t="s">
        <v>6906</v>
      </c>
      <c r="R368" s="28" t="s">
        <v>52</v>
      </c>
      <c r="S368" s="28" t="s">
        <v>16</v>
      </c>
      <c r="T368" s="28">
        <v>1</v>
      </c>
      <c r="U368" s="28" t="s">
        <v>1722</v>
      </c>
      <c r="V368" s="28" t="s">
        <v>6907</v>
      </c>
      <c r="W368" s="28" t="s">
        <v>6908</v>
      </c>
      <c r="X368" s="138">
        <v>45743.597222222219</v>
      </c>
      <c r="Y368" s="28"/>
      <c r="Z368" s="28">
        <v>0.3</v>
      </c>
      <c r="AA368" s="28"/>
      <c r="AB368" s="28" t="s">
        <v>1723</v>
      </c>
      <c r="AC368" s="30" t="s">
        <v>4124</v>
      </c>
      <c r="AD368" s="28" t="s">
        <v>1724</v>
      </c>
      <c r="AE368" s="28"/>
      <c r="AF368" s="28"/>
      <c r="AG368" s="28"/>
      <c r="AH368" s="28"/>
      <c r="AI368" s="28"/>
      <c r="AJ368" s="28"/>
      <c r="AK368" s="28" t="s">
        <v>1724</v>
      </c>
      <c r="AL368" s="356" t="e">
        <f t="shared" si="14"/>
        <v>#VALUE!</v>
      </c>
    </row>
    <row r="369" spans="1:38" ht="21.6" customHeight="1">
      <c r="A369" s="31">
        <v>134</v>
      </c>
      <c r="B369" s="31" t="s">
        <v>1727</v>
      </c>
      <c r="C369" s="31">
        <v>2025033348</v>
      </c>
      <c r="D369" s="31"/>
      <c r="E369" s="31"/>
      <c r="F369" s="31" t="s">
        <v>854</v>
      </c>
      <c r="G369" s="31" t="s">
        <v>855</v>
      </c>
      <c r="H369" s="31" t="s">
        <v>3320</v>
      </c>
      <c r="I369" s="31"/>
      <c r="J369" s="31"/>
      <c r="K369" s="31"/>
      <c r="L369" s="31"/>
      <c r="M369" s="32"/>
      <c r="N369" s="31"/>
      <c r="O369" s="32"/>
      <c r="P369" s="32"/>
      <c r="Q369" s="31" t="s">
        <v>6909</v>
      </c>
      <c r="R369" s="31" t="s">
        <v>52</v>
      </c>
      <c r="S369" s="31" t="s">
        <v>16</v>
      </c>
      <c r="T369" s="31">
        <v>1</v>
      </c>
      <c r="U369" s="31" t="s">
        <v>1722</v>
      </c>
      <c r="V369" s="31" t="s">
        <v>6910</v>
      </c>
      <c r="W369" s="31" t="s">
        <v>6911</v>
      </c>
      <c r="X369" s="218">
        <v>45743.645833333336</v>
      </c>
      <c r="Y369" s="31"/>
      <c r="Z369" s="31">
        <v>0.5</v>
      </c>
      <c r="AA369" s="31"/>
      <c r="AB369" s="31" t="s">
        <v>1723</v>
      </c>
      <c r="AC369" s="32" t="s">
        <v>4124</v>
      </c>
      <c r="AD369" s="31" t="s">
        <v>1724</v>
      </c>
      <c r="AE369" s="31"/>
      <c r="AF369" s="31"/>
      <c r="AG369" s="31"/>
      <c r="AH369" s="31"/>
      <c r="AI369" s="31"/>
      <c r="AJ369" s="31"/>
      <c r="AK369" s="31" t="s">
        <v>1724</v>
      </c>
      <c r="AL369" s="356" t="e">
        <f t="shared" si="14"/>
        <v>#VALUE!</v>
      </c>
    </row>
    <row r="370" spans="1:38" ht="21.6" customHeight="1">
      <c r="A370" s="28">
        <v>1</v>
      </c>
      <c r="B370" s="28" t="s">
        <v>5039</v>
      </c>
      <c r="C370" s="28">
        <v>2025033603</v>
      </c>
      <c r="D370" s="28" t="s">
        <v>5040</v>
      </c>
      <c r="E370" s="28" t="s">
        <v>5041</v>
      </c>
      <c r="F370" s="28">
        <v>5291</v>
      </c>
      <c r="G370" s="28" t="s">
        <v>5042</v>
      </c>
      <c r="H370" s="28" t="s">
        <v>1751</v>
      </c>
      <c r="I370" s="28" t="s">
        <v>5043</v>
      </c>
      <c r="J370" s="28" t="s">
        <v>5044</v>
      </c>
      <c r="K370" s="28" t="s">
        <v>5045</v>
      </c>
      <c r="L370" s="28" t="s">
        <v>5046</v>
      </c>
      <c r="M370" s="29" t="s">
        <v>4060</v>
      </c>
      <c r="N370" s="28">
        <v>2501</v>
      </c>
      <c r="O370" s="29" t="s">
        <v>5047</v>
      </c>
      <c r="P370" s="30" t="s">
        <v>5048</v>
      </c>
      <c r="Q370" s="28" t="s">
        <v>5049</v>
      </c>
      <c r="R370" s="28" t="s">
        <v>52</v>
      </c>
      <c r="S370" s="28" t="s">
        <v>16</v>
      </c>
      <c r="T370" s="28">
        <v>1</v>
      </c>
      <c r="U370" s="28" t="s">
        <v>1722</v>
      </c>
      <c r="V370" s="28" t="s">
        <v>5050</v>
      </c>
      <c r="W370" s="28" t="s">
        <v>5051</v>
      </c>
      <c r="X370" s="138">
        <v>45748.40625</v>
      </c>
      <c r="Y370" s="28" t="s">
        <v>5052</v>
      </c>
      <c r="Z370" s="28">
        <v>0.5</v>
      </c>
      <c r="AA370" s="28"/>
      <c r="AB370" s="28" t="s">
        <v>1723</v>
      </c>
      <c r="AC370" s="30" t="s">
        <v>5053</v>
      </c>
      <c r="AD370" s="28"/>
      <c r="AE370" s="28"/>
      <c r="AF370" s="28"/>
      <c r="AG370" s="28"/>
      <c r="AH370" s="28"/>
      <c r="AI370" s="28"/>
      <c r="AJ370" s="28"/>
      <c r="AK370" s="28" t="s">
        <v>1724</v>
      </c>
      <c r="AL370" s="356">
        <f t="shared" si="14"/>
        <v>45747</v>
      </c>
    </row>
    <row r="371" spans="1:38" ht="21.6" customHeight="1">
      <c r="A371" s="31">
        <v>2</v>
      </c>
      <c r="B371" s="31" t="s">
        <v>1727</v>
      </c>
      <c r="C371" s="31">
        <v>2025040063</v>
      </c>
      <c r="D371" s="31"/>
      <c r="E371" s="31"/>
      <c r="F371" s="31" t="s">
        <v>36</v>
      </c>
      <c r="G371" s="31" t="s">
        <v>635</v>
      </c>
      <c r="H371" s="31" t="s">
        <v>1750</v>
      </c>
      <c r="I371" s="31"/>
      <c r="J371" s="31"/>
      <c r="K371" s="31"/>
      <c r="L371" s="31"/>
      <c r="M371" s="32"/>
      <c r="N371" s="31"/>
      <c r="O371" s="32"/>
      <c r="P371" s="33"/>
      <c r="Q371" s="31" t="s">
        <v>5054</v>
      </c>
      <c r="R371" s="31" t="s">
        <v>52</v>
      </c>
      <c r="S371" s="31" t="s">
        <v>4114</v>
      </c>
      <c r="T371" s="31">
        <v>1</v>
      </c>
      <c r="U371" s="31" t="s">
        <v>1722</v>
      </c>
      <c r="V371" s="31" t="s">
        <v>5055</v>
      </c>
      <c r="W371" s="31" t="s">
        <v>5056</v>
      </c>
      <c r="X371" s="218">
        <v>45748.488888888889</v>
      </c>
      <c r="Y371" s="31"/>
      <c r="Z371" s="31">
        <v>1.1000000000000001</v>
      </c>
      <c r="AA371" s="31"/>
      <c r="AB371" s="31" t="s">
        <v>1723</v>
      </c>
      <c r="AC371" s="33" t="s">
        <v>5057</v>
      </c>
      <c r="AD371" s="31" t="s">
        <v>1724</v>
      </c>
      <c r="AE371" s="31"/>
      <c r="AF371" s="31"/>
      <c r="AG371" s="31"/>
      <c r="AH371" s="31"/>
      <c r="AI371" s="31"/>
      <c r="AJ371" s="31" t="s">
        <v>1724</v>
      </c>
      <c r="AK371" s="31" t="s">
        <v>1724</v>
      </c>
      <c r="AL371" s="356" t="e">
        <f t="shared" si="14"/>
        <v>#VALUE!</v>
      </c>
    </row>
    <row r="372" spans="1:38" ht="21.6" customHeight="1">
      <c r="A372" s="28">
        <v>3</v>
      </c>
      <c r="B372" s="28" t="s">
        <v>1727</v>
      </c>
      <c r="C372" s="28">
        <v>2025040080</v>
      </c>
      <c r="D372" s="28"/>
      <c r="E372" s="28"/>
      <c r="F372" s="28">
        <v>3818</v>
      </c>
      <c r="G372" s="28" t="s">
        <v>1416</v>
      </c>
      <c r="H372" s="28" t="s">
        <v>1725</v>
      </c>
      <c r="I372" s="28"/>
      <c r="J372" s="28"/>
      <c r="K372" s="28"/>
      <c r="L372" s="28"/>
      <c r="M372" s="29"/>
      <c r="N372" s="28"/>
      <c r="O372" s="29"/>
      <c r="P372" s="30"/>
      <c r="Q372" s="28" t="s">
        <v>5058</v>
      </c>
      <c r="R372" s="28" t="s">
        <v>52</v>
      </c>
      <c r="S372" s="28" t="s">
        <v>1157</v>
      </c>
      <c r="T372" s="28">
        <v>1</v>
      </c>
      <c r="U372" s="28" t="s">
        <v>1722</v>
      </c>
      <c r="V372" s="28" t="s">
        <v>5059</v>
      </c>
      <c r="W372" s="28" t="s">
        <v>5060</v>
      </c>
      <c r="X372" s="138">
        <v>45748.568749999999</v>
      </c>
      <c r="Y372" s="28"/>
      <c r="Z372" s="28">
        <v>0.3</v>
      </c>
      <c r="AA372" s="28"/>
      <c r="AB372" s="28" t="s">
        <v>1723</v>
      </c>
      <c r="AC372" s="30" t="s">
        <v>5057</v>
      </c>
      <c r="AD372" s="28" t="s">
        <v>1724</v>
      </c>
      <c r="AE372" s="28"/>
      <c r="AF372" s="28"/>
      <c r="AG372" s="28"/>
      <c r="AH372" s="28"/>
      <c r="AI372" s="28"/>
      <c r="AJ372" s="28" t="s">
        <v>1724</v>
      </c>
      <c r="AK372" s="28" t="s">
        <v>1724</v>
      </c>
      <c r="AL372" s="356" t="e">
        <f t="shared" si="14"/>
        <v>#VALUE!</v>
      </c>
    </row>
    <row r="373" spans="1:38" ht="21.6" customHeight="1">
      <c r="A373" s="31">
        <v>4</v>
      </c>
      <c r="B373" s="31" t="s">
        <v>1727</v>
      </c>
      <c r="C373" s="31">
        <v>2025040090</v>
      </c>
      <c r="D373" s="31"/>
      <c r="E373" s="31"/>
      <c r="F373" s="31">
        <v>3147</v>
      </c>
      <c r="G373" s="31" t="s">
        <v>162</v>
      </c>
      <c r="H373" s="31" t="s">
        <v>1725</v>
      </c>
      <c r="I373" s="31"/>
      <c r="J373" s="31"/>
      <c r="K373" s="31"/>
      <c r="L373" s="31"/>
      <c r="M373" s="32"/>
      <c r="N373" s="31"/>
      <c r="O373" s="32"/>
      <c r="P373" s="33"/>
      <c r="Q373" s="31" t="s">
        <v>5061</v>
      </c>
      <c r="R373" s="31" t="s">
        <v>52</v>
      </c>
      <c r="S373" s="31" t="s">
        <v>1157</v>
      </c>
      <c r="T373" s="31">
        <v>1</v>
      </c>
      <c r="U373" s="31" t="s">
        <v>1722</v>
      </c>
      <c r="V373" s="31" t="s">
        <v>5062</v>
      </c>
      <c r="W373" s="31" t="s">
        <v>5063</v>
      </c>
      <c r="X373" s="218">
        <v>45748.603472222225</v>
      </c>
      <c r="Y373" s="31"/>
      <c r="Z373" s="31">
        <v>0.3</v>
      </c>
      <c r="AA373" s="31"/>
      <c r="AB373" s="31" t="s">
        <v>1723</v>
      </c>
      <c r="AC373" s="33" t="s">
        <v>5057</v>
      </c>
      <c r="AD373" s="31" t="s">
        <v>1724</v>
      </c>
      <c r="AE373" s="31"/>
      <c r="AF373" s="31"/>
      <c r="AG373" s="31"/>
      <c r="AH373" s="31"/>
      <c r="AI373" s="31"/>
      <c r="AJ373" s="31" t="s">
        <v>1724</v>
      </c>
      <c r="AK373" s="31" t="s">
        <v>1724</v>
      </c>
      <c r="AL373" s="356" t="e">
        <f t="shared" si="14"/>
        <v>#VALUE!</v>
      </c>
    </row>
    <row r="374" spans="1:38" ht="21.6" customHeight="1">
      <c r="A374" s="28">
        <v>5</v>
      </c>
      <c r="B374" s="28" t="s">
        <v>1727</v>
      </c>
      <c r="C374" s="28">
        <v>2025040162</v>
      </c>
      <c r="D374" s="28"/>
      <c r="E374" s="28"/>
      <c r="F374" s="28">
        <v>4241</v>
      </c>
      <c r="G374" s="28" t="s">
        <v>1493</v>
      </c>
      <c r="H374" s="28" t="s">
        <v>1750</v>
      </c>
      <c r="I374" s="28"/>
      <c r="J374" s="28"/>
      <c r="K374" s="28"/>
      <c r="L374" s="28"/>
      <c r="M374" s="29"/>
      <c r="N374" s="28"/>
      <c r="O374" s="29"/>
      <c r="P374" s="30"/>
      <c r="Q374" s="28" t="s">
        <v>5064</v>
      </c>
      <c r="R374" s="28" t="s">
        <v>52</v>
      </c>
      <c r="S374" s="28" t="s">
        <v>4114</v>
      </c>
      <c r="T374" s="28">
        <v>1</v>
      </c>
      <c r="U374" s="28" t="s">
        <v>1722</v>
      </c>
      <c r="V374" s="28" t="s">
        <v>5065</v>
      </c>
      <c r="W374" s="28" t="s">
        <v>5066</v>
      </c>
      <c r="X374" s="138">
        <v>45748.661805555559</v>
      </c>
      <c r="Y374" s="28"/>
      <c r="Z374" s="28">
        <v>0.9</v>
      </c>
      <c r="AA374" s="28"/>
      <c r="AB374" s="28" t="s">
        <v>1723</v>
      </c>
      <c r="AC374" s="30" t="s">
        <v>5057</v>
      </c>
      <c r="AD374" s="28" t="s">
        <v>1724</v>
      </c>
      <c r="AE374" s="28"/>
      <c r="AF374" s="28"/>
      <c r="AG374" s="28"/>
      <c r="AH374" s="28"/>
      <c r="AI374" s="28"/>
      <c r="AJ374" s="28" t="s">
        <v>1724</v>
      </c>
      <c r="AK374" s="28" t="s">
        <v>1724</v>
      </c>
      <c r="AL374" s="356" t="e">
        <f t="shared" si="14"/>
        <v>#VALUE!</v>
      </c>
    </row>
    <row r="375" spans="1:38" ht="21.6" customHeight="1">
      <c r="A375" s="31">
        <v>6</v>
      </c>
      <c r="B375" s="31" t="s">
        <v>1727</v>
      </c>
      <c r="C375" s="31">
        <v>2025040403</v>
      </c>
      <c r="D375" s="31"/>
      <c r="E375" s="31"/>
      <c r="F375" s="31">
        <v>3627</v>
      </c>
      <c r="G375" s="31" t="s">
        <v>209</v>
      </c>
      <c r="H375" s="31" t="s">
        <v>1750</v>
      </c>
      <c r="I375" s="31"/>
      <c r="J375" s="31"/>
      <c r="K375" s="31"/>
      <c r="L375" s="31"/>
      <c r="M375" s="32"/>
      <c r="N375" s="31"/>
      <c r="O375" s="32"/>
      <c r="P375" s="33"/>
      <c r="Q375" s="31" t="s">
        <v>5067</v>
      </c>
      <c r="R375" s="31" t="s">
        <v>52</v>
      </c>
      <c r="S375" s="31" t="s">
        <v>4114</v>
      </c>
      <c r="T375" s="31">
        <v>1</v>
      </c>
      <c r="U375" s="31" t="s">
        <v>1722</v>
      </c>
      <c r="V375" s="31" t="s">
        <v>5068</v>
      </c>
      <c r="W375" s="31" t="s">
        <v>5069</v>
      </c>
      <c r="X375" s="218">
        <v>45749.465277777781</v>
      </c>
      <c r="Y375" s="31"/>
      <c r="Z375" s="31">
        <v>1.2</v>
      </c>
      <c r="AA375" s="31"/>
      <c r="AB375" s="31" t="s">
        <v>1723</v>
      </c>
      <c r="AC375" s="33" t="s">
        <v>5057</v>
      </c>
      <c r="AD375" s="31" t="s">
        <v>1724</v>
      </c>
      <c r="AE375" s="31"/>
      <c r="AF375" s="31"/>
      <c r="AG375" s="31"/>
      <c r="AH375" s="31"/>
      <c r="AI375" s="31"/>
      <c r="AJ375" s="31" t="s">
        <v>1724</v>
      </c>
      <c r="AK375" s="31" t="s">
        <v>1724</v>
      </c>
      <c r="AL375" s="356" t="e">
        <f t="shared" si="14"/>
        <v>#VALUE!</v>
      </c>
    </row>
    <row r="376" spans="1:38" ht="21.6" customHeight="1">
      <c r="A376" s="28">
        <v>7</v>
      </c>
      <c r="B376" s="28" t="s">
        <v>5039</v>
      </c>
      <c r="C376" s="28">
        <v>2025040423</v>
      </c>
      <c r="D376" s="28" t="s">
        <v>5070</v>
      </c>
      <c r="E376" s="28" t="s">
        <v>5041</v>
      </c>
      <c r="F376" s="28">
        <v>4241</v>
      </c>
      <c r="G376" s="28" t="s">
        <v>1493</v>
      </c>
      <c r="H376" s="28" t="s">
        <v>1750</v>
      </c>
      <c r="I376" s="28" t="s">
        <v>5071</v>
      </c>
      <c r="J376" s="28" t="s">
        <v>5072</v>
      </c>
      <c r="K376" s="28" t="s">
        <v>5073</v>
      </c>
      <c r="L376" s="28" t="s">
        <v>5074</v>
      </c>
      <c r="M376" s="29" t="s">
        <v>1726</v>
      </c>
      <c r="N376" s="28">
        <v>2305</v>
      </c>
      <c r="O376" s="29" t="s">
        <v>5075</v>
      </c>
      <c r="P376" s="30" t="s">
        <v>5076</v>
      </c>
      <c r="Q376" s="28" t="s">
        <v>5064</v>
      </c>
      <c r="R376" s="28" t="s">
        <v>52</v>
      </c>
      <c r="S376" s="28" t="s">
        <v>4114</v>
      </c>
      <c r="T376" s="28">
        <v>1</v>
      </c>
      <c r="U376" s="28" t="s">
        <v>1722</v>
      </c>
      <c r="V376" s="28" t="s">
        <v>5077</v>
      </c>
      <c r="W376" s="28" t="s">
        <v>5078</v>
      </c>
      <c r="X376" s="138">
        <v>45749.536111111112</v>
      </c>
      <c r="Y376" s="28" t="s">
        <v>5079</v>
      </c>
      <c r="Z376" s="28">
        <v>0.5</v>
      </c>
      <c r="AA376" s="28"/>
      <c r="AB376" s="28" t="s">
        <v>1723</v>
      </c>
      <c r="AC376" s="30" t="s">
        <v>5080</v>
      </c>
      <c r="AD376" s="28"/>
      <c r="AE376" s="28"/>
      <c r="AF376" s="28"/>
      <c r="AG376" s="28"/>
      <c r="AH376" s="28"/>
      <c r="AI376" s="28"/>
      <c r="AJ376" s="28"/>
      <c r="AK376" s="28" t="s">
        <v>1724</v>
      </c>
      <c r="AL376" s="356">
        <f t="shared" si="14"/>
        <v>45749</v>
      </c>
    </row>
    <row r="377" spans="1:38" ht="21.6" customHeight="1">
      <c r="A377" s="31">
        <v>8</v>
      </c>
      <c r="B377" s="31" t="s">
        <v>1727</v>
      </c>
      <c r="C377" s="31">
        <v>2025040432</v>
      </c>
      <c r="D377" s="31"/>
      <c r="E377" s="31"/>
      <c r="F377" s="31">
        <v>4084</v>
      </c>
      <c r="G377" s="31" t="s">
        <v>305</v>
      </c>
      <c r="H377" s="31" t="s">
        <v>1750</v>
      </c>
      <c r="I377" s="31"/>
      <c r="J377" s="31"/>
      <c r="K377" s="31"/>
      <c r="L377" s="31"/>
      <c r="M377" s="32"/>
      <c r="N377" s="31"/>
      <c r="O377" s="32"/>
      <c r="P377" s="33"/>
      <c r="Q377" s="31" t="s">
        <v>5081</v>
      </c>
      <c r="R377" s="31" t="s">
        <v>52</v>
      </c>
      <c r="S377" s="31" t="s">
        <v>4114</v>
      </c>
      <c r="T377" s="31">
        <v>1</v>
      </c>
      <c r="U377" s="31" t="s">
        <v>1722</v>
      </c>
      <c r="V377" s="31" t="s">
        <v>5082</v>
      </c>
      <c r="W377" s="31" t="s">
        <v>5083</v>
      </c>
      <c r="X377" s="218">
        <v>45749.504861111112</v>
      </c>
      <c r="Y377" s="31"/>
      <c r="Z377" s="31">
        <v>0.8</v>
      </c>
      <c r="AA377" s="31"/>
      <c r="AB377" s="31" t="s">
        <v>1723</v>
      </c>
      <c r="AC377" s="33" t="s">
        <v>5057</v>
      </c>
      <c r="AD377" s="31" t="s">
        <v>1724</v>
      </c>
      <c r="AE377" s="31"/>
      <c r="AF377" s="31"/>
      <c r="AG377" s="31"/>
      <c r="AH377" s="31"/>
      <c r="AI377" s="31"/>
      <c r="AJ377" s="31" t="s">
        <v>1724</v>
      </c>
      <c r="AK377" s="31" t="s">
        <v>1724</v>
      </c>
      <c r="AL377" s="356" t="e">
        <f t="shared" si="14"/>
        <v>#VALUE!</v>
      </c>
    </row>
    <row r="378" spans="1:38" ht="21.6" customHeight="1">
      <c r="A378" s="28">
        <v>9</v>
      </c>
      <c r="B378" s="28" t="s">
        <v>1727</v>
      </c>
      <c r="C378" s="28">
        <v>2025040488</v>
      </c>
      <c r="D378" s="28"/>
      <c r="E378" s="28"/>
      <c r="F378" s="28">
        <v>4260</v>
      </c>
      <c r="G378" s="28" t="s">
        <v>346</v>
      </c>
      <c r="H378" s="28" t="s">
        <v>1750</v>
      </c>
      <c r="I378" s="28"/>
      <c r="J378" s="28"/>
      <c r="K378" s="28"/>
      <c r="L378" s="28"/>
      <c r="M378" s="29"/>
      <c r="N378" s="28"/>
      <c r="O378" s="29"/>
      <c r="P378" s="30"/>
      <c r="Q378" s="28" t="s">
        <v>5084</v>
      </c>
      <c r="R378" s="28" t="s">
        <v>52</v>
      </c>
      <c r="S378" s="28" t="s">
        <v>4114</v>
      </c>
      <c r="T378" s="28">
        <v>1</v>
      </c>
      <c r="U378" s="28" t="s">
        <v>1722</v>
      </c>
      <c r="V378" s="28" t="s">
        <v>5085</v>
      </c>
      <c r="W378" s="28" t="s">
        <v>5086</v>
      </c>
      <c r="X378" s="138">
        <v>45749.620138888888</v>
      </c>
      <c r="Y378" s="28"/>
      <c r="Z378" s="28">
        <v>1.1000000000000001</v>
      </c>
      <c r="AA378" s="28"/>
      <c r="AB378" s="28" t="s">
        <v>1723</v>
      </c>
      <c r="AC378" s="30" t="s">
        <v>5057</v>
      </c>
      <c r="AD378" s="28" t="s">
        <v>1724</v>
      </c>
      <c r="AE378" s="28"/>
      <c r="AF378" s="28"/>
      <c r="AG378" s="28"/>
      <c r="AH378" s="28"/>
      <c r="AI378" s="28"/>
      <c r="AJ378" s="28" t="s">
        <v>1724</v>
      </c>
      <c r="AK378" s="28" t="s">
        <v>1724</v>
      </c>
      <c r="AL378" s="356" t="e">
        <f t="shared" si="14"/>
        <v>#VALUE!</v>
      </c>
    </row>
    <row r="379" spans="1:38" ht="21.6" customHeight="1">
      <c r="A379" s="31">
        <v>10</v>
      </c>
      <c r="B379" s="31" t="s">
        <v>1727</v>
      </c>
      <c r="C379" s="31">
        <v>2025040508</v>
      </c>
      <c r="D379" s="31"/>
      <c r="E379" s="31"/>
      <c r="F379" s="31">
        <v>2221</v>
      </c>
      <c r="G379" s="31" t="s">
        <v>1436</v>
      </c>
      <c r="H379" s="31" t="s">
        <v>1725</v>
      </c>
      <c r="I379" s="31"/>
      <c r="J379" s="31"/>
      <c r="K379" s="31"/>
      <c r="L379" s="31"/>
      <c r="M379" s="32"/>
      <c r="N379" s="31"/>
      <c r="O379" s="32"/>
      <c r="P379" s="33"/>
      <c r="Q379" s="31" t="s">
        <v>4140</v>
      </c>
      <c r="R379" s="31" t="s">
        <v>52</v>
      </c>
      <c r="S379" s="31" t="s">
        <v>1157</v>
      </c>
      <c r="T379" s="31">
        <v>1</v>
      </c>
      <c r="U379" s="31" t="s">
        <v>1722</v>
      </c>
      <c r="V379" s="31" t="s">
        <v>5087</v>
      </c>
      <c r="W379" s="31" t="s">
        <v>5088</v>
      </c>
      <c r="X379" s="218">
        <v>45749.659722222219</v>
      </c>
      <c r="Y379" s="31"/>
      <c r="Z379" s="31">
        <v>0.6</v>
      </c>
      <c r="AA379" s="31"/>
      <c r="AB379" s="31" t="s">
        <v>1723</v>
      </c>
      <c r="AC379" s="33" t="s">
        <v>5057</v>
      </c>
      <c r="AD379" s="31" t="s">
        <v>1724</v>
      </c>
      <c r="AE379" s="31"/>
      <c r="AF379" s="31"/>
      <c r="AG379" s="31"/>
      <c r="AH379" s="31"/>
      <c r="AI379" s="31"/>
      <c r="AJ379" s="31" t="s">
        <v>1724</v>
      </c>
      <c r="AK379" s="31" t="s">
        <v>1724</v>
      </c>
      <c r="AL379" s="356" t="e">
        <f t="shared" si="14"/>
        <v>#VALUE!</v>
      </c>
    </row>
    <row r="380" spans="1:38" ht="21.6" customHeight="1">
      <c r="A380" s="28">
        <v>11</v>
      </c>
      <c r="B380" s="28" t="s">
        <v>5039</v>
      </c>
      <c r="C380" s="28">
        <v>2025040542</v>
      </c>
      <c r="D380" s="28" t="s">
        <v>6912</v>
      </c>
      <c r="E380" s="28" t="s">
        <v>5041</v>
      </c>
      <c r="F380" s="28">
        <v>4155</v>
      </c>
      <c r="G380" s="28" t="s">
        <v>316</v>
      </c>
      <c r="H380" s="28" t="s">
        <v>1750</v>
      </c>
      <c r="I380" s="28" t="s">
        <v>6913</v>
      </c>
      <c r="J380" s="28" t="s">
        <v>5072</v>
      </c>
      <c r="K380" s="28" t="s">
        <v>5045</v>
      </c>
      <c r="L380" s="28" t="s">
        <v>5074</v>
      </c>
      <c r="M380" s="29" t="s">
        <v>1726</v>
      </c>
      <c r="N380" s="28">
        <v>2304</v>
      </c>
      <c r="O380" s="29" t="s">
        <v>5103</v>
      </c>
      <c r="P380" s="30" t="s">
        <v>6914</v>
      </c>
      <c r="Q380" s="28" t="s">
        <v>5111</v>
      </c>
      <c r="R380" s="28" t="s">
        <v>52</v>
      </c>
      <c r="S380" s="28" t="s">
        <v>4114</v>
      </c>
      <c r="T380" s="28">
        <v>1</v>
      </c>
      <c r="U380" s="28" t="s">
        <v>1722</v>
      </c>
      <c r="V380" s="28" t="s">
        <v>6915</v>
      </c>
      <c r="W380" s="28" t="s">
        <v>5113</v>
      </c>
      <c r="X380" s="138">
        <v>45754.459027777775</v>
      </c>
      <c r="Y380" s="28" t="s">
        <v>6916</v>
      </c>
      <c r="Z380" s="28">
        <v>1</v>
      </c>
      <c r="AA380" s="28"/>
      <c r="AB380" s="28" t="s">
        <v>1723</v>
      </c>
      <c r="AC380" s="30" t="s">
        <v>6917</v>
      </c>
      <c r="AD380" s="28"/>
      <c r="AE380" s="28"/>
      <c r="AF380" s="28"/>
      <c r="AG380" s="28"/>
      <c r="AH380" s="28"/>
      <c r="AI380" s="28"/>
      <c r="AJ380" s="28"/>
      <c r="AK380" s="28" t="s">
        <v>1724</v>
      </c>
      <c r="AL380" s="356">
        <f t="shared" si="14"/>
        <v>45749</v>
      </c>
    </row>
    <row r="381" spans="1:38" ht="21.6" customHeight="1">
      <c r="A381" s="31">
        <v>12</v>
      </c>
      <c r="B381" s="31" t="s">
        <v>1727</v>
      </c>
      <c r="C381" s="31">
        <v>2025040545</v>
      </c>
      <c r="D381" s="31"/>
      <c r="E381" s="31"/>
      <c r="F381" s="31">
        <v>2321</v>
      </c>
      <c r="G381" s="31" t="s">
        <v>89</v>
      </c>
      <c r="H381" s="31" t="s">
        <v>1750</v>
      </c>
      <c r="I381" s="31"/>
      <c r="J381" s="31"/>
      <c r="K381" s="31"/>
      <c r="L381" s="31"/>
      <c r="M381" s="32"/>
      <c r="N381" s="31"/>
      <c r="O381" s="32"/>
      <c r="P381" s="33"/>
      <c r="Q381" s="31" t="s">
        <v>5089</v>
      </c>
      <c r="R381" s="31" t="s">
        <v>52</v>
      </c>
      <c r="S381" s="31" t="s">
        <v>4114</v>
      </c>
      <c r="T381" s="31">
        <v>1</v>
      </c>
      <c r="U381" s="31" t="s">
        <v>1722</v>
      </c>
      <c r="V381" s="31" t="s">
        <v>5090</v>
      </c>
      <c r="W381" s="31" t="s">
        <v>5091</v>
      </c>
      <c r="X381" s="218">
        <v>45749.670138888891</v>
      </c>
      <c r="Y381" s="31"/>
      <c r="Z381" s="31">
        <v>1.1000000000000001</v>
      </c>
      <c r="AA381" s="31"/>
      <c r="AB381" s="31" t="s">
        <v>1723</v>
      </c>
      <c r="AC381" s="33" t="s">
        <v>5057</v>
      </c>
      <c r="AD381" s="31" t="s">
        <v>1724</v>
      </c>
      <c r="AE381" s="31"/>
      <c r="AF381" s="31"/>
      <c r="AG381" s="31"/>
      <c r="AH381" s="31"/>
      <c r="AI381" s="31"/>
      <c r="AJ381" s="31" t="s">
        <v>1724</v>
      </c>
      <c r="AK381" s="31" t="s">
        <v>1724</v>
      </c>
      <c r="AL381" s="356" t="e">
        <f t="shared" si="14"/>
        <v>#VALUE!</v>
      </c>
    </row>
    <row r="382" spans="1:38" ht="21.6" customHeight="1">
      <c r="A382" s="28">
        <v>13</v>
      </c>
      <c r="B382" s="28" t="s">
        <v>1727</v>
      </c>
      <c r="C382" s="28">
        <v>2025040568</v>
      </c>
      <c r="D382" s="28"/>
      <c r="E382" s="28"/>
      <c r="F382" s="28" t="s">
        <v>29</v>
      </c>
      <c r="G382" s="28" t="s">
        <v>636</v>
      </c>
      <c r="H382" s="28" t="s">
        <v>1725</v>
      </c>
      <c r="I382" s="28"/>
      <c r="J382" s="28"/>
      <c r="K382" s="28"/>
      <c r="L382" s="28"/>
      <c r="M382" s="29"/>
      <c r="N382" s="28"/>
      <c r="O382" s="29"/>
      <c r="P382" s="30"/>
      <c r="Q382" s="28" t="s">
        <v>5092</v>
      </c>
      <c r="R382" s="28" t="s">
        <v>52</v>
      </c>
      <c r="S382" s="28" t="s">
        <v>1157</v>
      </c>
      <c r="T382" s="28">
        <v>1</v>
      </c>
      <c r="U382" s="28" t="s">
        <v>1722</v>
      </c>
      <c r="V382" s="28" t="s">
        <v>5093</v>
      </c>
      <c r="W382" s="28" t="s">
        <v>5094</v>
      </c>
      <c r="X382" s="138">
        <v>45749.6875</v>
      </c>
      <c r="Y382" s="28"/>
      <c r="Z382" s="28">
        <v>0.5</v>
      </c>
      <c r="AA382" s="28"/>
      <c r="AB382" s="28" t="s">
        <v>1723</v>
      </c>
      <c r="AC382" s="30" t="s">
        <v>5057</v>
      </c>
      <c r="AD382" s="28" t="s">
        <v>1724</v>
      </c>
      <c r="AE382" s="28"/>
      <c r="AF382" s="28"/>
      <c r="AG382" s="28"/>
      <c r="AH382" s="28"/>
      <c r="AI382" s="28"/>
      <c r="AJ382" s="28"/>
      <c r="AK382" s="28" t="s">
        <v>1724</v>
      </c>
      <c r="AL382" s="356" t="e">
        <f t="shared" si="14"/>
        <v>#VALUE!</v>
      </c>
    </row>
    <row r="383" spans="1:38" ht="21.6" customHeight="1">
      <c r="A383" s="31">
        <v>14</v>
      </c>
      <c r="B383" s="31" t="s">
        <v>5039</v>
      </c>
      <c r="C383" s="31">
        <v>2025040598</v>
      </c>
      <c r="D383" s="31" t="s">
        <v>5100</v>
      </c>
      <c r="E383" s="31" t="s">
        <v>5041</v>
      </c>
      <c r="F383" s="31">
        <v>4762</v>
      </c>
      <c r="G383" s="31" t="s">
        <v>514</v>
      </c>
      <c r="H383" s="31" t="s">
        <v>1751</v>
      </c>
      <c r="I383" s="31" t="s">
        <v>5101</v>
      </c>
      <c r="J383" s="31" t="s">
        <v>5102</v>
      </c>
      <c r="K383" s="31" t="s">
        <v>5073</v>
      </c>
      <c r="L383" s="31" t="s">
        <v>5074</v>
      </c>
      <c r="M383" s="32" t="s">
        <v>1726</v>
      </c>
      <c r="N383" s="31">
        <v>2304</v>
      </c>
      <c r="O383" s="32" t="s">
        <v>5103</v>
      </c>
      <c r="P383" s="33" t="s">
        <v>5104</v>
      </c>
      <c r="Q383" s="31" t="s">
        <v>5105</v>
      </c>
      <c r="R383" s="31" t="s">
        <v>52</v>
      </c>
      <c r="S383" s="31" t="s">
        <v>16</v>
      </c>
      <c r="T383" s="31">
        <v>1</v>
      </c>
      <c r="U383" s="31" t="s">
        <v>1722</v>
      </c>
      <c r="V383" s="31" t="s">
        <v>5106</v>
      </c>
      <c r="W383" s="31" t="s">
        <v>5107</v>
      </c>
      <c r="X383" s="218">
        <v>45754.5625</v>
      </c>
      <c r="Y383" s="31" t="s">
        <v>5109</v>
      </c>
      <c r="Z383" s="31">
        <v>0.5</v>
      </c>
      <c r="AA383" s="31"/>
      <c r="AB383" s="31" t="s">
        <v>1723</v>
      </c>
      <c r="AC383" s="33" t="s">
        <v>5110</v>
      </c>
      <c r="AD383" s="31"/>
      <c r="AE383" s="31"/>
      <c r="AF383" s="31"/>
      <c r="AG383" s="31"/>
      <c r="AH383" s="31"/>
      <c r="AI383" s="31"/>
      <c r="AJ383" s="31"/>
      <c r="AK383" s="31" t="s">
        <v>1724</v>
      </c>
      <c r="AL383" s="356">
        <f t="shared" si="14"/>
        <v>45750</v>
      </c>
    </row>
    <row r="384" spans="1:38" ht="21.6" customHeight="1">
      <c r="A384" s="28">
        <v>15</v>
      </c>
      <c r="B384" s="28" t="s">
        <v>5039</v>
      </c>
      <c r="C384" s="28">
        <v>2025040613</v>
      </c>
      <c r="D384" s="28" t="s">
        <v>6918</v>
      </c>
      <c r="E384" s="28" t="s">
        <v>5041</v>
      </c>
      <c r="F384" s="28">
        <v>4422</v>
      </c>
      <c r="G384" s="28" t="s">
        <v>394</v>
      </c>
      <c r="H384" s="28" t="s">
        <v>1725</v>
      </c>
      <c r="I384" s="28" t="s">
        <v>6919</v>
      </c>
      <c r="J384" s="28" t="s">
        <v>5582</v>
      </c>
      <c r="K384" s="28" t="s">
        <v>5422</v>
      </c>
      <c r="L384" s="28" t="s">
        <v>6593</v>
      </c>
      <c r="M384" s="29" t="s">
        <v>6594</v>
      </c>
      <c r="N384" s="28">
        <v>2902</v>
      </c>
      <c r="O384" s="29" t="s">
        <v>6623</v>
      </c>
      <c r="P384" s="30" t="s">
        <v>6920</v>
      </c>
      <c r="Q384" s="28" t="s">
        <v>6882</v>
      </c>
      <c r="R384" s="28" t="s">
        <v>52</v>
      </c>
      <c r="S384" s="28" t="s">
        <v>1157</v>
      </c>
      <c r="T384" s="28">
        <v>1</v>
      </c>
      <c r="U384" s="28" t="s">
        <v>1722</v>
      </c>
      <c r="V384" s="28" t="s">
        <v>6921</v>
      </c>
      <c r="W384" s="28" t="s">
        <v>6922</v>
      </c>
      <c r="X384" s="138">
        <v>45755.493055555555</v>
      </c>
      <c r="Y384" s="28" t="s">
        <v>5109</v>
      </c>
      <c r="Z384" s="28">
        <v>0.2</v>
      </c>
      <c r="AA384" s="28"/>
      <c r="AB384" s="28" t="s">
        <v>1723</v>
      </c>
      <c r="AC384" s="30" t="s">
        <v>6923</v>
      </c>
      <c r="AD384" s="28"/>
      <c r="AE384" s="28"/>
      <c r="AF384" s="28"/>
      <c r="AG384" s="28"/>
      <c r="AH384" s="28"/>
      <c r="AI384" s="28"/>
      <c r="AJ384" s="28"/>
      <c r="AK384" s="28" t="s">
        <v>1724</v>
      </c>
      <c r="AL384" s="356">
        <f t="shared" si="14"/>
        <v>45752</v>
      </c>
    </row>
    <row r="385" spans="1:38" ht="21.6" customHeight="1">
      <c r="A385" s="31">
        <v>16</v>
      </c>
      <c r="B385" s="31" t="s">
        <v>1727</v>
      </c>
      <c r="C385" s="31">
        <v>2025040682</v>
      </c>
      <c r="D385" s="31"/>
      <c r="E385" s="31"/>
      <c r="F385" s="31">
        <v>4155</v>
      </c>
      <c r="G385" s="31" t="s">
        <v>316</v>
      </c>
      <c r="H385" s="31" t="s">
        <v>1750</v>
      </c>
      <c r="I385" s="31"/>
      <c r="J385" s="31"/>
      <c r="K385" s="31"/>
      <c r="L385" s="31"/>
      <c r="M385" s="32"/>
      <c r="N385" s="31"/>
      <c r="O385" s="32"/>
      <c r="P385" s="33"/>
      <c r="Q385" s="31" t="s">
        <v>5111</v>
      </c>
      <c r="R385" s="31" t="s">
        <v>52</v>
      </c>
      <c r="S385" s="31" t="s">
        <v>4114</v>
      </c>
      <c r="T385" s="31">
        <v>1</v>
      </c>
      <c r="U385" s="31" t="s">
        <v>1722</v>
      </c>
      <c r="V385" s="31" t="s">
        <v>5112</v>
      </c>
      <c r="W385" s="31" t="s">
        <v>5113</v>
      </c>
      <c r="X385" s="218">
        <v>45754.461111111108</v>
      </c>
      <c r="Y385" s="31"/>
      <c r="Z385" s="31">
        <v>1.1000000000000001</v>
      </c>
      <c r="AA385" s="31"/>
      <c r="AB385" s="31" t="s">
        <v>1723</v>
      </c>
      <c r="AC385" s="33" t="s">
        <v>5057</v>
      </c>
      <c r="AD385" s="31" t="s">
        <v>1724</v>
      </c>
      <c r="AE385" s="31"/>
      <c r="AF385" s="31"/>
      <c r="AG385" s="31"/>
      <c r="AH385" s="31"/>
      <c r="AI385" s="31"/>
      <c r="AJ385" s="31" t="s">
        <v>1724</v>
      </c>
      <c r="AK385" s="31" t="s">
        <v>1724</v>
      </c>
      <c r="AL385" s="356" t="e">
        <f t="shared" si="14"/>
        <v>#VALUE!</v>
      </c>
    </row>
    <row r="386" spans="1:38" ht="21.6" customHeight="1">
      <c r="A386" s="28">
        <v>17</v>
      </c>
      <c r="B386" s="28" t="s">
        <v>5039</v>
      </c>
      <c r="C386" s="28">
        <v>2025040719</v>
      </c>
      <c r="D386" s="28" t="s">
        <v>6924</v>
      </c>
      <c r="E386" s="28" t="s">
        <v>5041</v>
      </c>
      <c r="F386" s="28">
        <v>2759</v>
      </c>
      <c r="G386" s="28" t="s">
        <v>1462</v>
      </c>
      <c r="H386" s="28" t="s">
        <v>1750</v>
      </c>
      <c r="I386" s="28" t="s">
        <v>6925</v>
      </c>
      <c r="J386" s="28" t="s">
        <v>5044</v>
      </c>
      <c r="K386" s="28" t="s">
        <v>5045</v>
      </c>
      <c r="L386" s="28" t="s">
        <v>5512</v>
      </c>
      <c r="M386" s="29" t="s">
        <v>5513</v>
      </c>
      <c r="N386" s="28">
        <v>2403</v>
      </c>
      <c r="O386" s="29" t="s">
        <v>6926</v>
      </c>
      <c r="P386" s="30" t="s">
        <v>6927</v>
      </c>
      <c r="Q386" s="28" t="s">
        <v>5127</v>
      </c>
      <c r="R386" s="28" t="s">
        <v>52</v>
      </c>
      <c r="S386" s="28" t="s">
        <v>4114</v>
      </c>
      <c r="T386" s="28">
        <v>1</v>
      </c>
      <c r="U386" s="28" t="s">
        <v>1722</v>
      </c>
      <c r="V386" s="28" t="s">
        <v>6928</v>
      </c>
      <c r="W386" s="28" t="s">
        <v>6929</v>
      </c>
      <c r="X386" s="138">
        <v>45755.462500000001</v>
      </c>
      <c r="Y386" s="28" t="s">
        <v>6930</v>
      </c>
      <c r="Z386" s="28">
        <v>0.4</v>
      </c>
      <c r="AA386" s="28"/>
      <c r="AB386" s="28" t="s">
        <v>1723</v>
      </c>
      <c r="AC386" s="30" t="s">
        <v>6931</v>
      </c>
      <c r="AD386" s="28"/>
      <c r="AE386" s="28"/>
      <c r="AF386" s="28"/>
      <c r="AG386" s="28"/>
      <c r="AH386" s="28"/>
      <c r="AI386" s="28"/>
      <c r="AJ386" s="28"/>
      <c r="AK386" s="28" t="s">
        <v>1724</v>
      </c>
      <c r="AL386" s="356">
        <f t="shared" ref="AL386:AL428" si="15">DATEVALUE(TEXT(I386, "yyyy/mm/dd"))</f>
        <v>45754</v>
      </c>
    </row>
    <row r="387" spans="1:38" ht="21.6" customHeight="1">
      <c r="A387" s="31">
        <v>18</v>
      </c>
      <c r="B387" s="31" t="s">
        <v>5039</v>
      </c>
      <c r="C387" s="31">
        <v>2025040742</v>
      </c>
      <c r="D387" s="31" t="s">
        <v>6932</v>
      </c>
      <c r="E387" s="31" t="s">
        <v>5041</v>
      </c>
      <c r="F387" s="31">
        <v>4326</v>
      </c>
      <c r="G387" s="31" t="s">
        <v>365</v>
      </c>
      <c r="H387" s="31" t="s">
        <v>1749</v>
      </c>
      <c r="I387" s="31" t="s">
        <v>6933</v>
      </c>
      <c r="J387" s="31" t="s">
        <v>5044</v>
      </c>
      <c r="K387" s="31" t="s">
        <v>5045</v>
      </c>
      <c r="L387" s="31" t="s">
        <v>5278</v>
      </c>
      <c r="M387" s="32" t="s">
        <v>5279</v>
      </c>
      <c r="N387" s="31" t="s">
        <v>663</v>
      </c>
      <c r="O387" s="32" t="s">
        <v>5280</v>
      </c>
      <c r="P387" s="33" t="s">
        <v>6934</v>
      </c>
      <c r="Q387" s="31" t="s">
        <v>5120</v>
      </c>
      <c r="R387" s="31" t="s">
        <v>52</v>
      </c>
      <c r="S387" s="31" t="s">
        <v>16</v>
      </c>
      <c r="T387" s="31">
        <v>1</v>
      </c>
      <c r="U387" s="31" t="s">
        <v>1722</v>
      </c>
      <c r="V387" s="31" t="s">
        <v>6935</v>
      </c>
      <c r="W387" s="31" t="s">
        <v>6936</v>
      </c>
      <c r="X387" s="218">
        <v>45755.4375</v>
      </c>
      <c r="Y387" s="31" t="s">
        <v>6937</v>
      </c>
      <c r="Z387" s="31">
        <v>0.5</v>
      </c>
      <c r="AA387" s="31"/>
      <c r="AB387" s="31" t="s">
        <v>1723</v>
      </c>
      <c r="AC387" s="33" t="s">
        <v>6938</v>
      </c>
      <c r="AD387" s="31"/>
      <c r="AE387" s="31"/>
      <c r="AF387" s="31"/>
      <c r="AG387" s="31"/>
      <c r="AH387" s="31"/>
      <c r="AI387" s="31"/>
      <c r="AJ387" s="31"/>
      <c r="AK387" s="31" t="s">
        <v>1724</v>
      </c>
      <c r="AL387" s="356">
        <f t="shared" si="15"/>
        <v>45754</v>
      </c>
    </row>
    <row r="388" spans="1:38" ht="21.6" customHeight="1">
      <c r="A388" s="28">
        <v>19</v>
      </c>
      <c r="B388" s="28" t="s">
        <v>1727</v>
      </c>
      <c r="C388" s="28">
        <v>2025040746</v>
      </c>
      <c r="D388" s="28"/>
      <c r="E388" s="28"/>
      <c r="F388" s="28">
        <v>4762</v>
      </c>
      <c r="G388" s="28" t="s">
        <v>514</v>
      </c>
      <c r="H388" s="28" t="s">
        <v>1751</v>
      </c>
      <c r="I388" s="28"/>
      <c r="J388" s="28"/>
      <c r="K388" s="28"/>
      <c r="L388" s="28"/>
      <c r="M388" s="29"/>
      <c r="N388" s="28"/>
      <c r="O388" s="29"/>
      <c r="P388" s="30"/>
      <c r="Q388" s="28" t="s">
        <v>5105</v>
      </c>
      <c r="R388" s="28" t="s">
        <v>52</v>
      </c>
      <c r="S388" s="28" t="s">
        <v>16</v>
      </c>
      <c r="T388" s="28">
        <v>1</v>
      </c>
      <c r="U388" s="28" t="s">
        <v>1722</v>
      </c>
      <c r="V388" s="28" t="s">
        <v>5114</v>
      </c>
      <c r="W388" s="28" t="s">
        <v>5108</v>
      </c>
      <c r="X388" s="138">
        <v>45754.583333333336</v>
      </c>
      <c r="Y388" s="28"/>
      <c r="Z388" s="28">
        <v>0.5</v>
      </c>
      <c r="AA388" s="28"/>
      <c r="AB388" s="28" t="s">
        <v>1723</v>
      </c>
      <c r="AC388" s="30" t="s">
        <v>5115</v>
      </c>
      <c r="AD388" s="28" t="s">
        <v>1724</v>
      </c>
      <c r="AE388" s="28"/>
      <c r="AF388" s="28"/>
      <c r="AG388" s="28"/>
      <c r="AH388" s="28"/>
      <c r="AI388" s="28"/>
      <c r="AJ388" s="28" t="s">
        <v>1724</v>
      </c>
      <c r="AK388" s="28" t="s">
        <v>1724</v>
      </c>
      <c r="AL388" s="356" t="e">
        <f t="shared" si="15"/>
        <v>#VALUE!</v>
      </c>
    </row>
    <row r="389" spans="1:38" ht="21.6" customHeight="1">
      <c r="A389" s="31">
        <v>20</v>
      </c>
      <c r="B389" s="31" t="s">
        <v>1727</v>
      </c>
      <c r="C389" s="31">
        <v>2025040784</v>
      </c>
      <c r="D389" s="31"/>
      <c r="E389" s="31"/>
      <c r="F389" s="31" t="s">
        <v>42</v>
      </c>
      <c r="G389" s="31" t="s">
        <v>1481</v>
      </c>
      <c r="H389" s="31" t="s">
        <v>3324</v>
      </c>
      <c r="I389" s="31"/>
      <c r="J389" s="31"/>
      <c r="K389" s="31"/>
      <c r="L389" s="31"/>
      <c r="M389" s="32"/>
      <c r="N389" s="31"/>
      <c r="O389" s="32"/>
      <c r="P389" s="33"/>
      <c r="Q389" s="31" t="s">
        <v>5117</v>
      </c>
      <c r="R389" s="31" t="s">
        <v>52</v>
      </c>
      <c r="S389" s="31" t="s">
        <v>4114</v>
      </c>
      <c r="T389" s="31">
        <v>1</v>
      </c>
      <c r="U389" s="31" t="s">
        <v>1722</v>
      </c>
      <c r="V389" s="31" t="s">
        <v>5118</v>
      </c>
      <c r="W389" s="31" t="s">
        <v>5119</v>
      </c>
      <c r="X389" s="218">
        <v>45754.672222222223</v>
      </c>
      <c r="Y389" s="31"/>
      <c r="Z389" s="31">
        <v>1.6</v>
      </c>
      <c r="AA389" s="31"/>
      <c r="AB389" s="31" t="s">
        <v>1723</v>
      </c>
      <c r="AC389" s="33" t="s">
        <v>5057</v>
      </c>
      <c r="AD389" s="31" t="s">
        <v>1724</v>
      </c>
      <c r="AE389" s="31"/>
      <c r="AF389" s="31"/>
      <c r="AG389" s="31"/>
      <c r="AH389" s="31"/>
      <c r="AI389" s="31"/>
      <c r="AJ389" s="31" t="s">
        <v>1724</v>
      </c>
      <c r="AK389" s="31" t="s">
        <v>1724</v>
      </c>
      <c r="AL389" s="356" t="e">
        <f t="shared" si="15"/>
        <v>#VALUE!</v>
      </c>
    </row>
    <row r="390" spans="1:38" ht="21.6" customHeight="1">
      <c r="A390" s="28">
        <v>21</v>
      </c>
      <c r="B390" s="28" t="s">
        <v>1727</v>
      </c>
      <c r="C390" s="28">
        <v>2025040893</v>
      </c>
      <c r="D390" s="28"/>
      <c r="E390" s="28"/>
      <c r="F390" s="28">
        <v>4326</v>
      </c>
      <c r="G390" s="28" t="s">
        <v>365</v>
      </c>
      <c r="H390" s="28" t="s">
        <v>1749</v>
      </c>
      <c r="I390" s="28"/>
      <c r="J390" s="28"/>
      <c r="K390" s="28"/>
      <c r="L390" s="28"/>
      <c r="M390" s="29"/>
      <c r="N390" s="28"/>
      <c r="O390" s="29"/>
      <c r="P390" s="30"/>
      <c r="Q390" s="28" t="s">
        <v>5120</v>
      </c>
      <c r="R390" s="28" t="s">
        <v>52</v>
      </c>
      <c r="S390" s="28" t="s">
        <v>16</v>
      </c>
      <c r="T390" s="28">
        <v>1</v>
      </c>
      <c r="U390" s="28" t="s">
        <v>1722</v>
      </c>
      <c r="V390" s="28" t="s">
        <v>5121</v>
      </c>
      <c r="W390" s="28" t="s">
        <v>5122</v>
      </c>
      <c r="X390" s="138">
        <v>45755.479166666664</v>
      </c>
      <c r="Y390" s="28"/>
      <c r="Z390" s="28">
        <v>1</v>
      </c>
      <c r="AA390" s="28"/>
      <c r="AB390" s="28" t="s">
        <v>1723</v>
      </c>
      <c r="AC390" s="30" t="s">
        <v>5123</v>
      </c>
      <c r="AD390" s="28" t="s">
        <v>1724</v>
      </c>
      <c r="AE390" s="28"/>
      <c r="AF390" s="28"/>
      <c r="AG390" s="28"/>
      <c r="AH390" s="28"/>
      <c r="AI390" s="28"/>
      <c r="AJ390" s="28" t="s">
        <v>1724</v>
      </c>
      <c r="AK390" s="28" t="s">
        <v>1724</v>
      </c>
      <c r="AL390" s="356" t="e">
        <f t="shared" si="15"/>
        <v>#VALUE!</v>
      </c>
    </row>
    <row r="391" spans="1:38" ht="21.6" customHeight="1">
      <c r="A391" s="31">
        <v>22</v>
      </c>
      <c r="B391" s="31" t="s">
        <v>1727</v>
      </c>
      <c r="C391" s="31">
        <v>2025040894</v>
      </c>
      <c r="D391" s="31"/>
      <c r="E391" s="31"/>
      <c r="F391" s="31">
        <v>4326</v>
      </c>
      <c r="G391" s="31" t="s">
        <v>365</v>
      </c>
      <c r="H391" s="31" t="s">
        <v>1749</v>
      </c>
      <c r="I391" s="31"/>
      <c r="J391" s="31"/>
      <c r="K391" s="31"/>
      <c r="L391" s="31"/>
      <c r="M391" s="32"/>
      <c r="N391" s="31"/>
      <c r="O391" s="32"/>
      <c r="P391" s="33"/>
      <c r="Q391" s="31" t="s">
        <v>5120</v>
      </c>
      <c r="R391" s="31" t="s">
        <v>52</v>
      </c>
      <c r="S391" s="31" t="s">
        <v>16</v>
      </c>
      <c r="T391" s="31">
        <v>1</v>
      </c>
      <c r="U391" s="31" t="s">
        <v>1722</v>
      </c>
      <c r="V391" s="31" t="s">
        <v>5124</v>
      </c>
      <c r="W391" s="31" t="s">
        <v>5122</v>
      </c>
      <c r="X391" s="218">
        <v>45755.479166666664</v>
      </c>
      <c r="Y391" s="31"/>
      <c r="Z391" s="31">
        <v>1</v>
      </c>
      <c r="AA391" s="31"/>
      <c r="AB391" s="31" t="s">
        <v>1723</v>
      </c>
      <c r="AC391" s="33" t="s">
        <v>5123</v>
      </c>
      <c r="AD391" s="31" t="s">
        <v>1724</v>
      </c>
      <c r="AE391" s="31"/>
      <c r="AF391" s="31"/>
      <c r="AG391" s="31"/>
      <c r="AH391" s="31"/>
      <c r="AI391" s="31"/>
      <c r="AJ391" s="31" t="s">
        <v>1724</v>
      </c>
      <c r="AK391" s="31" t="s">
        <v>1724</v>
      </c>
      <c r="AL391" s="356" t="e">
        <f t="shared" si="15"/>
        <v>#VALUE!</v>
      </c>
    </row>
    <row r="392" spans="1:38" ht="21.6" customHeight="1">
      <c r="A392" s="28">
        <v>23</v>
      </c>
      <c r="B392" s="28" t="s">
        <v>1727</v>
      </c>
      <c r="C392" s="28">
        <v>2025040901</v>
      </c>
      <c r="D392" s="28"/>
      <c r="E392" s="28"/>
      <c r="F392" s="28">
        <v>4326</v>
      </c>
      <c r="G392" s="28" t="s">
        <v>365</v>
      </c>
      <c r="H392" s="28" t="s">
        <v>1749</v>
      </c>
      <c r="I392" s="28"/>
      <c r="J392" s="28"/>
      <c r="K392" s="28"/>
      <c r="L392" s="28"/>
      <c r="M392" s="29"/>
      <c r="N392" s="28"/>
      <c r="O392" s="29"/>
      <c r="P392" s="30"/>
      <c r="Q392" s="28" t="s">
        <v>5120</v>
      </c>
      <c r="R392" s="28" t="s">
        <v>52</v>
      </c>
      <c r="S392" s="28" t="s">
        <v>16</v>
      </c>
      <c r="T392" s="28">
        <v>1</v>
      </c>
      <c r="U392" s="28" t="s">
        <v>1722</v>
      </c>
      <c r="V392" s="28" t="s">
        <v>5125</v>
      </c>
      <c r="W392" s="28" t="s">
        <v>5122</v>
      </c>
      <c r="X392" s="138">
        <v>45755.479166666664</v>
      </c>
      <c r="Y392" s="28"/>
      <c r="Z392" s="28">
        <v>1</v>
      </c>
      <c r="AA392" s="28"/>
      <c r="AB392" s="28" t="s">
        <v>1723</v>
      </c>
      <c r="AC392" s="30" t="s">
        <v>5057</v>
      </c>
      <c r="AD392" s="28" t="s">
        <v>1724</v>
      </c>
      <c r="AE392" s="28"/>
      <c r="AF392" s="28"/>
      <c r="AG392" s="28"/>
      <c r="AH392" s="28"/>
      <c r="AI392" s="28"/>
      <c r="AJ392" s="28" t="s">
        <v>1724</v>
      </c>
      <c r="AK392" s="28" t="s">
        <v>1724</v>
      </c>
      <c r="AL392" s="356" t="e">
        <f t="shared" si="15"/>
        <v>#VALUE!</v>
      </c>
    </row>
    <row r="393" spans="1:38" ht="21.6" customHeight="1">
      <c r="A393" s="31">
        <v>24</v>
      </c>
      <c r="B393" s="31" t="s">
        <v>1727</v>
      </c>
      <c r="C393" s="31">
        <v>2025040911</v>
      </c>
      <c r="D393" s="31"/>
      <c r="E393" s="31"/>
      <c r="F393" s="31">
        <v>4326</v>
      </c>
      <c r="G393" s="31" t="s">
        <v>365</v>
      </c>
      <c r="H393" s="31" t="s">
        <v>1749</v>
      </c>
      <c r="I393" s="31"/>
      <c r="J393" s="31"/>
      <c r="K393" s="31"/>
      <c r="L393" s="31"/>
      <c r="M393" s="32"/>
      <c r="N393" s="31"/>
      <c r="O393" s="32"/>
      <c r="P393" s="33"/>
      <c r="Q393" s="31" t="s">
        <v>5120</v>
      </c>
      <c r="R393" s="31" t="s">
        <v>52</v>
      </c>
      <c r="S393" s="31" t="s">
        <v>16</v>
      </c>
      <c r="T393" s="31">
        <v>1</v>
      </c>
      <c r="U393" s="31" t="s">
        <v>1722</v>
      </c>
      <c r="V393" s="31" t="s">
        <v>5126</v>
      </c>
      <c r="W393" s="31" t="s">
        <v>5122</v>
      </c>
      <c r="X393" s="218">
        <v>45755.479166666664</v>
      </c>
      <c r="Y393" s="31"/>
      <c r="Z393" s="31">
        <v>1</v>
      </c>
      <c r="AA393" s="31"/>
      <c r="AB393" s="31" t="s">
        <v>1723</v>
      </c>
      <c r="AC393" s="33" t="s">
        <v>5057</v>
      </c>
      <c r="AD393" s="31" t="s">
        <v>1724</v>
      </c>
      <c r="AE393" s="31"/>
      <c r="AF393" s="31"/>
      <c r="AG393" s="31"/>
      <c r="AH393" s="31"/>
      <c r="AI393" s="31"/>
      <c r="AJ393" s="31" t="s">
        <v>1724</v>
      </c>
      <c r="AK393" s="31" t="s">
        <v>1724</v>
      </c>
      <c r="AL393" s="356" t="e">
        <f t="shared" si="15"/>
        <v>#VALUE!</v>
      </c>
    </row>
    <row r="394" spans="1:38" ht="21.6" customHeight="1">
      <c r="A394" s="28">
        <v>25</v>
      </c>
      <c r="B394" s="28" t="s">
        <v>1727</v>
      </c>
      <c r="C394" s="28">
        <v>2025040912</v>
      </c>
      <c r="D394" s="28"/>
      <c r="E394" s="28"/>
      <c r="F394" s="28">
        <v>2759</v>
      </c>
      <c r="G394" s="28" t="s">
        <v>1462</v>
      </c>
      <c r="H394" s="28" t="s">
        <v>1750</v>
      </c>
      <c r="I394" s="28"/>
      <c r="J394" s="28"/>
      <c r="K394" s="28"/>
      <c r="L394" s="28"/>
      <c r="M394" s="29"/>
      <c r="N394" s="28"/>
      <c r="O394" s="29"/>
      <c r="P394" s="30"/>
      <c r="Q394" s="28" t="s">
        <v>5127</v>
      </c>
      <c r="R394" s="28" t="s">
        <v>52</v>
      </c>
      <c r="S394" s="28" t="s">
        <v>4114</v>
      </c>
      <c r="T394" s="28">
        <v>1</v>
      </c>
      <c r="U394" s="28" t="s">
        <v>1722</v>
      </c>
      <c r="V394" s="28" t="s">
        <v>5128</v>
      </c>
      <c r="W394" s="28" t="s">
        <v>5129</v>
      </c>
      <c r="X394" s="138">
        <v>45755.508333333331</v>
      </c>
      <c r="Y394" s="28"/>
      <c r="Z394" s="28">
        <v>1</v>
      </c>
      <c r="AA394" s="28"/>
      <c r="AB394" s="28" t="s">
        <v>1723</v>
      </c>
      <c r="AC394" s="30" t="s">
        <v>5057</v>
      </c>
      <c r="AD394" s="28" t="s">
        <v>1724</v>
      </c>
      <c r="AE394" s="28"/>
      <c r="AF394" s="28"/>
      <c r="AG394" s="28"/>
      <c r="AH394" s="28"/>
      <c r="AI394" s="28"/>
      <c r="AJ394" s="28" t="s">
        <v>1724</v>
      </c>
      <c r="AK394" s="28" t="s">
        <v>1724</v>
      </c>
      <c r="AL394" s="356" t="e">
        <f t="shared" si="15"/>
        <v>#VALUE!</v>
      </c>
    </row>
    <row r="395" spans="1:38" ht="21.6" customHeight="1">
      <c r="A395" s="31">
        <v>26</v>
      </c>
      <c r="B395" s="31" t="s">
        <v>1727</v>
      </c>
      <c r="C395" s="31">
        <v>2025040919</v>
      </c>
      <c r="D395" s="31"/>
      <c r="E395" s="31"/>
      <c r="F395" s="31">
        <v>2422</v>
      </c>
      <c r="G395" s="31" t="s">
        <v>99</v>
      </c>
      <c r="H395" s="31" t="s">
        <v>1725</v>
      </c>
      <c r="I395" s="31"/>
      <c r="J395" s="31"/>
      <c r="K395" s="31"/>
      <c r="L395" s="31"/>
      <c r="M395" s="32"/>
      <c r="N395" s="31"/>
      <c r="O395" s="32"/>
      <c r="P395" s="33"/>
      <c r="Q395" s="31" t="s">
        <v>5130</v>
      </c>
      <c r="R395" s="31" t="s">
        <v>52</v>
      </c>
      <c r="S395" s="31" t="s">
        <v>1157</v>
      </c>
      <c r="T395" s="31">
        <v>1</v>
      </c>
      <c r="U395" s="31" t="s">
        <v>1722</v>
      </c>
      <c r="V395" s="31" t="s">
        <v>5131</v>
      </c>
      <c r="W395" s="31" t="s">
        <v>5132</v>
      </c>
      <c r="X395" s="218">
        <v>45755.538194444445</v>
      </c>
      <c r="Y395" s="31"/>
      <c r="Z395" s="31">
        <v>1</v>
      </c>
      <c r="AA395" s="31"/>
      <c r="AB395" s="31" t="s">
        <v>1723</v>
      </c>
      <c r="AC395" s="33" t="s">
        <v>5057</v>
      </c>
      <c r="AD395" s="31" t="s">
        <v>1724</v>
      </c>
      <c r="AE395" s="31"/>
      <c r="AF395" s="31"/>
      <c r="AG395" s="31"/>
      <c r="AH395" s="31"/>
      <c r="AI395" s="31"/>
      <c r="AJ395" s="31" t="s">
        <v>1724</v>
      </c>
      <c r="AK395" s="31" t="s">
        <v>1724</v>
      </c>
      <c r="AL395" s="356" t="e">
        <f t="shared" si="15"/>
        <v>#VALUE!</v>
      </c>
    </row>
    <row r="396" spans="1:38" ht="21.6" customHeight="1">
      <c r="A396" s="28">
        <v>27</v>
      </c>
      <c r="B396" s="28" t="s">
        <v>1727</v>
      </c>
      <c r="C396" s="28">
        <v>2025040921</v>
      </c>
      <c r="D396" s="28"/>
      <c r="E396" s="28"/>
      <c r="F396" s="28">
        <v>4282</v>
      </c>
      <c r="G396" s="28" t="s">
        <v>350</v>
      </c>
      <c r="H396" s="28" t="s">
        <v>1749</v>
      </c>
      <c r="I396" s="28"/>
      <c r="J396" s="28"/>
      <c r="K396" s="28"/>
      <c r="L396" s="28"/>
      <c r="M396" s="29"/>
      <c r="N396" s="28"/>
      <c r="O396" s="29"/>
      <c r="P396" s="30"/>
      <c r="Q396" s="28" t="s">
        <v>5133</v>
      </c>
      <c r="R396" s="28" t="s">
        <v>52</v>
      </c>
      <c r="S396" s="28" t="s">
        <v>16</v>
      </c>
      <c r="T396" s="28">
        <v>1</v>
      </c>
      <c r="U396" s="28" t="s">
        <v>1722</v>
      </c>
      <c r="V396" s="28" t="s">
        <v>5134</v>
      </c>
      <c r="W396" s="28" t="s">
        <v>5109</v>
      </c>
      <c r="X396" s="138">
        <v>45755.552083333336</v>
      </c>
      <c r="Y396" s="28"/>
      <c r="Z396" s="28">
        <v>0.3</v>
      </c>
      <c r="AA396" s="28"/>
      <c r="AB396" s="28" t="s">
        <v>1723</v>
      </c>
      <c r="AC396" s="30" t="s">
        <v>5115</v>
      </c>
      <c r="AD396" s="28" t="s">
        <v>1724</v>
      </c>
      <c r="AE396" s="28"/>
      <c r="AF396" s="28"/>
      <c r="AG396" s="28"/>
      <c r="AH396" s="28"/>
      <c r="AI396" s="28"/>
      <c r="AJ396" s="28"/>
      <c r="AK396" s="28" t="s">
        <v>1724</v>
      </c>
      <c r="AL396" s="356" t="e">
        <f t="shared" si="15"/>
        <v>#VALUE!</v>
      </c>
    </row>
    <row r="397" spans="1:38" ht="21.6" customHeight="1">
      <c r="A397" s="31">
        <v>28</v>
      </c>
      <c r="B397" s="31" t="s">
        <v>1727</v>
      </c>
      <c r="C397" s="31">
        <v>2025040925</v>
      </c>
      <c r="D397" s="31"/>
      <c r="E397" s="31"/>
      <c r="F397" s="31">
        <v>4134</v>
      </c>
      <c r="G397" s="31" t="s">
        <v>1572</v>
      </c>
      <c r="H397" s="31" t="s">
        <v>1750</v>
      </c>
      <c r="I397" s="31"/>
      <c r="J397" s="31"/>
      <c r="K397" s="31"/>
      <c r="L397" s="31"/>
      <c r="M397" s="32"/>
      <c r="N397" s="31"/>
      <c r="O397" s="32"/>
      <c r="P397" s="33"/>
      <c r="Q397" s="31" t="s">
        <v>5135</v>
      </c>
      <c r="R397" s="31" t="s">
        <v>52</v>
      </c>
      <c r="S397" s="31" t="s">
        <v>4114</v>
      </c>
      <c r="T397" s="31">
        <v>1</v>
      </c>
      <c r="U397" s="31" t="s">
        <v>1722</v>
      </c>
      <c r="V397" s="31" t="s">
        <v>5136</v>
      </c>
      <c r="W397" s="31" t="s">
        <v>5137</v>
      </c>
      <c r="X397" s="218">
        <v>45755.572916666664</v>
      </c>
      <c r="Y397" s="31"/>
      <c r="Z397" s="31">
        <v>0.9</v>
      </c>
      <c r="AA397" s="31"/>
      <c r="AB397" s="31" t="s">
        <v>1723</v>
      </c>
      <c r="AC397" s="33" t="s">
        <v>5057</v>
      </c>
      <c r="AD397" s="31" t="s">
        <v>1724</v>
      </c>
      <c r="AE397" s="31"/>
      <c r="AF397" s="31"/>
      <c r="AG397" s="31"/>
      <c r="AH397" s="31"/>
      <c r="AI397" s="31"/>
      <c r="AJ397" s="31" t="s">
        <v>1724</v>
      </c>
      <c r="AK397" s="31" t="s">
        <v>1724</v>
      </c>
      <c r="AL397" s="356" t="e">
        <f t="shared" si="15"/>
        <v>#VALUE!</v>
      </c>
    </row>
    <row r="398" spans="1:38" ht="21.6" customHeight="1">
      <c r="A398" s="28">
        <v>29</v>
      </c>
      <c r="B398" s="28" t="s">
        <v>1727</v>
      </c>
      <c r="C398" s="28">
        <v>2025040999</v>
      </c>
      <c r="D398" s="28"/>
      <c r="E398" s="28"/>
      <c r="F398" s="28">
        <v>2259</v>
      </c>
      <c r="G398" s="28" t="s">
        <v>1458</v>
      </c>
      <c r="H398" s="28" t="s">
        <v>1750</v>
      </c>
      <c r="I398" s="28"/>
      <c r="J398" s="28"/>
      <c r="K398" s="28"/>
      <c r="L398" s="28"/>
      <c r="M398" s="29"/>
      <c r="N398" s="28"/>
      <c r="O398" s="29"/>
      <c r="P398" s="30"/>
      <c r="Q398" s="28" t="s">
        <v>5138</v>
      </c>
      <c r="R398" s="28" t="s">
        <v>52</v>
      </c>
      <c r="S398" s="28" t="s">
        <v>4114</v>
      </c>
      <c r="T398" s="28">
        <v>1</v>
      </c>
      <c r="U398" s="28" t="s">
        <v>1722</v>
      </c>
      <c r="V398" s="28" t="s">
        <v>5139</v>
      </c>
      <c r="W398" s="28" t="s">
        <v>5140</v>
      </c>
      <c r="X398" s="138">
        <v>45755.693749999999</v>
      </c>
      <c r="Y398" s="28"/>
      <c r="Z398" s="28">
        <v>1.1000000000000001</v>
      </c>
      <c r="AA398" s="28"/>
      <c r="AB398" s="28" t="s">
        <v>1723</v>
      </c>
      <c r="AC398" s="30" t="s">
        <v>5057</v>
      </c>
      <c r="AD398" s="28" t="s">
        <v>1724</v>
      </c>
      <c r="AE398" s="28"/>
      <c r="AF398" s="28"/>
      <c r="AG398" s="28"/>
      <c r="AH398" s="28"/>
      <c r="AI398" s="28"/>
      <c r="AJ398" s="28" t="s">
        <v>1724</v>
      </c>
      <c r="AK398" s="28" t="s">
        <v>1724</v>
      </c>
      <c r="AL398" s="356" t="e">
        <f t="shared" si="15"/>
        <v>#VALUE!</v>
      </c>
    </row>
    <row r="399" spans="1:38" ht="21.6" customHeight="1">
      <c r="A399" s="31">
        <v>30</v>
      </c>
      <c r="B399" s="31" t="s">
        <v>1727</v>
      </c>
      <c r="C399" s="31">
        <v>2025041023</v>
      </c>
      <c r="D399" s="31"/>
      <c r="E399" s="31"/>
      <c r="F399" s="31">
        <v>2837</v>
      </c>
      <c r="G399" s="31" t="s">
        <v>135</v>
      </c>
      <c r="H399" s="31" t="s">
        <v>1750</v>
      </c>
      <c r="I399" s="31"/>
      <c r="J399" s="31"/>
      <c r="K399" s="31"/>
      <c r="L399" s="31"/>
      <c r="M399" s="32"/>
      <c r="N399" s="31"/>
      <c r="O399" s="32"/>
      <c r="P399" s="33"/>
      <c r="Q399" s="31" t="s">
        <v>5141</v>
      </c>
      <c r="R399" s="31" t="s">
        <v>52</v>
      </c>
      <c r="S399" s="31" t="s">
        <v>4114</v>
      </c>
      <c r="T399" s="31">
        <v>1</v>
      </c>
      <c r="U399" s="31" t="s">
        <v>1722</v>
      </c>
      <c r="V399" s="31" t="s">
        <v>5142</v>
      </c>
      <c r="W399" s="31" t="s">
        <v>5143</v>
      </c>
      <c r="X399" s="218">
        <v>45755.740277777775</v>
      </c>
      <c r="Y399" s="31"/>
      <c r="Z399" s="31">
        <v>0.9</v>
      </c>
      <c r="AA399" s="31"/>
      <c r="AB399" s="31" t="s">
        <v>1723</v>
      </c>
      <c r="AC399" s="33" t="s">
        <v>5057</v>
      </c>
      <c r="AD399" s="31" t="s">
        <v>1724</v>
      </c>
      <c r="AE399" s="31"/>
      <c r="AF399" s="31"/>
      <c r="AG399" s="31"/>
      <c r="AH399" s="31"/>
      <c r="AI399" s="31"/>
      <c r="AJ399" s="31" t="s">
        <v>1724</v>
      </c>
      <c r="AK399" s="31" t="s">
        <v>1724</v>
      </c>
      <c r="AL399" s="356" t="e">
        <f t="shared" si="15"/>
        <v>#VALUE!</v>
      </c>
    </row>
    <row r="400" spans="1:38" ht="21.6" customHeight="1">
      <c r="A400" s="28">
        <v>31</v>
      </c>
      <c r="B400" s="28" t="s">
        <v>5039</v>
      </c>
      <c r="C400" s="28">
        <v>2025041072</v>
      </c>
      <c r="D400" s="28" t="s">
        <v>6939</v>
      </c>
      <c r="E400" s="28" t="s">
        <v>5041</v>
      </c>
      <c r="F400" s="28">
        <v>3851</v>
      </c>
      <c r="G400" s="28" t="s">
        <v>244</v>
      </c>
      <c r="H400" s="28" t="s">
        <v>1751</v>
      </c>
      <c r="I400" s="28" t="s">
        <v>6940</v>
      </c>
      <c r="J400" s="28" t="s">
        <v>5072</v>
      </c>
      <c r="K400" s="28" t="s">
        <v>5073</v>
      </c>
      <c r="L400" s="28" t="s">
        <v>5074</v>
      </c>
      <c r="M400" s="29" t="s">
        <v>1726</v>
      </c>
      <c r="N400" s="28">
        <v>2307</v>
      </c>
      <c r="O400" s="29" t="s">
        <v>5390</v>
      </c>
      <c r="P400" s="30" t="s">
        <v>6941</v>
      </c>
      <c r="Q400" s="28" t="s">
        <v>5181</v>
      </c>
      <c r="R400" s="28" t="s">
        <v>52</v>
      </c>
      <c r="S400" s="28" t="s">
        <v>16</v>
      </c>
      <c r="T400" s="28">
        <v>1</v>
      </c>
      <c r="U400" s="28" t="s">
        <v>1722</v>
      </c>
      <c r="V400" s="28" t="s">
        <v>6942</v>
      </c>
      <c r="W400" s="28" t="s">
        <v>6943</v>
      </c>
      <c r="X400" s="138">
        <v>45757.416666666664</v>
      </c>
      <c r="Y400" s="28" t="s">
        <v>6944</v>
      </c>
      <c r="Z400" s="28">
        <v>1</v>
      </c>
      <c r="AA400" s="28"/>
      <c r="AB400" s="28" t="s">
        <v>1723</v>
      </c>
      <c r="AC400" s="30" t="s">
        <v>6945</v>
      </c>
      <c r="AD400" s="28"/>
      <c r="AE400" s="28"/>
      <c r="AF400" s="28"/>
      <c r="AG400" s="28"/>
      <c r="AH400" s="28"/>
      <c r="AI400" s="28"/>
      <c r="AJ400" s="28"/>
      <c r="AK400" s="28" t="s">
        <v>1724</v>
      </c>
      <c r="AL400" s="356">
        <f t="shared" si="15"/>
        <v>45756</v>
      </c>
    </row>
    <row r="401" spans="1:38" ht="21.6" customHeight="1">
      <c r="A401" s="31">
        <v>32</v>
      </c>
      <c r="B401" s="31" t="s">
        <v>1727</v>
      </c>
      <c r="C401" s="31">
        <v>2025041076</v>
      </c>
      <c r="D401" s="31"/>
      <c r="E401" s="31"/>
      <c r="F401" s="31">
        <v>2362</v>
      </c>
      <c r="G401" s="31" t="s">
        <v>93</v>
      </c>
      <c r="H401" s="31" t="s">
        <v>1751</v>
      </c>
      <c r="I401" s="31"/>
      <c r="J401" s="31"/>
      <c r="K401" s="31"/>
      <c r="L401" s="31"/>
      <c r="M401" s="32"/>
      <c r="N401" s="31"/>
      <c r="O401" s="32"/>
      <c r="P401" s="33"/>
      <c r="Q401" s="31" t="s">
        <v>5144</v>
      </c>
      <c r="R401" s="31" t="s">
        <v>52</v>
      </c>
      <c r="S401" s="31" t="s">
        <v>16</v>
      </c>
      <c r="T401" s="31">
        <v>1</v>
      </c>
      <c r="U401" s="31" t="s">
        <v>1722</v>
      </c>
      <c r="V401" s="31" t="s">
        <v>5145</v>
      </c>
      <c r="W401" s="31" t="s">
        <v>5146</v>
      </c>
      <c r="X401" s="218">
        <v>45756.451388888891</v>
      </c>
      <c r="Y401" s="31"/>
      <c r="Z401" s="31">
        <v>0.8</v>
      </c>
      <c r="AA401" s="31"/>
      <c r="AB401" s="31" t="s">
        <v>1723</v>
      </c>
      <c r="AC401" s="33" t="s">
        <v>5057</v>
      </c>
      <c r="AD401" s="31" t="s">
        <v>1724</v>
      </c>
      <c r="AE401" s="31"/>
      <c r="AF401" s="31"/>
      <c r="AG401" s="31"/>
      <c r="AH401" s="31"/>
      <c r="AI401" s="31"/>
      <c r="AJ401" s="31" t="s">
        <v>1724</v>
      </c>
      <c r="AK401" s="31" t="s">
        <v>1724</v>
      </c>
      <c r="AL401" s="356" t="e">
        <f t="shared" si="15"/>
        <v>#VALUE!</v>
      </c>
    </row>
    <row r="402" spans="1:38" ht="21.6" customHeight="1">
      <c r="A402" s="28">
        <v>33</v>
      </c>
      <c r="B402" s="28" t="s">
        <v>1727</v>
      </c>
      <c r="C402" s="28">
        <v>2025041119</v>
      </c>
      <c r="D402" s="28"/>
      <c r="E402" s="28"/>
      <c r="F402" s="28">
        <v>3741</v>
      </c>
      <c r="G402" s="28" t="s">
        <v>1583</v>
      </c>
      <c r="H402" s="28" t="s">
        <v>1750</v>
      </c>
      <c r="I402" s="28"/>
      <c r="J402" s="28"/>
      <c r="K402" s="28"/>
      <c r="L402" s="28"/>
      <c r="M402" s="29"/>
      <c r="N402" s="28"/>
      <c r="O402" s="29"/>
      <c r="P402" s="30"/>
      <c r="Q402" s="28" t="s">
        <v>5148</v>
      </c>
      <c r="R402" s="28" t="s">
        <v>52</v>
      </c>
      <c r="S402" s="28" t="s">
        <v>4114</v>
      </c>
      <c r="T402" s="28">
        <v>1</v>
      </c>
      <c r="U402" s="28" t="s">
        <v>1722</v>
      </c>
      <c r="V402" s="28" t="s">
        <v>5149</v>
      </c>
      <c r="W402" s="28" t="s">
        <v>5147</v>
      </c>
      <c r="X402" s="138">
        <v>45756.497916666667</v>
      </c>
      <c r="Y402" s="28"/>
      <c r="Z402" s="28">
        <v>1.1000000000000001</v>
      </c>
      <c r="AA402" s="28"/>
      <c r="AB402" s="28" t="s">
        <v>1723</v>
      </c>
      <c r="AC402" s="30" t="s">
        <v>5057</v>
      </c>
      <c r="AD402" s="28" t="s">
        <v>1724</v>
      </c>
      <c r="AE402" s="28"/>
      <c r="AF402" s="28"/>
      <c r="AG402" s="28"/>
      <c r="AH402" s="28"/>
      <c r="AI402" s="28"/>
      <c r="AJ402" s="28" t="s">
        <v>1724</v>
      </c>
      <c r="AK402" s="28" t="s">
        <v>1724</v>
      </c>
      <c r="AL402" s="356" t="e">
        <f t="shared" si="15"/>
        <v>#VALUE!</v>
      </c>
    </row>
    <row r="403" spans="1:38" ht="21.6" customHeight="1">
      <c r="A403" s="31">
        <v>34</v>
      </c>
      <c r="B403" s="31" t="s">
        <v>5039</v>
      </c>
      <c r="C403" s="31">
        <v>2025041130</v>
      </c>
      <c r="D403" s="31" t="s">
        <v>5150</v>
      </c>
      <c r="E403" s="31" t="s">
        <v>5041</v>
      </c>
      <c r="F403" s="31">
        <v>5316</v>
      </c>
      <c r="G403" s="31" t="s">
        <v>5151</v>
      </c>
      <c r="H403" s="31" t="s">
        <v>1750</v>
      </c>
      <c r="I403" s="31" t="s">
        <v>5152</v>
      </c>
      <c r="J403" s="31" t="s">
        <v>5072</v>
      </c>
      <c r="K403" s="31" t="s">
        <v>5045</v>
      </c>
      <c r="L403" s="31" t="s">
        <v>5046</v>
      </c>
      <c r="M403" s="32" t="s">
        <v>4060</v>
      </c>
      <c r="N403" s="31">
        <v>2501</v>
      </c>
      <c r="O403" s="32" t="s">
        <v>5047</v>
      </c>
      <c r="P403" s="33" t="s">
        <v>5153</v>
      </c>
      <c r="Q403" s="31" t="s">
        <v>5154</v>
      </c>
      <c r="R403" s="31" t="s">
        <v>52</v>
      </c>
      <c r="S403" s="31" t="s">
        <v>4114</v>
      </c>
      <c r="T403" s="31">
        <v>1</v>
      </c>
      <c r="U403" s="31" t="s">
        <v>1722</v>
      </c>
      <c r="V403" s="31" t="s">
        <v>5155</v>
      </c>
      <c r="W403" s="31" t="s">
        <v>5156</v>
      </c>
      <c r="X403" s="218">
        <v>45756.632638888892</v>
      </c>
      <c r="Y403" s="31" t="s">
        <v>5157</v>
      </c>
      <c r="Z403" s="31">
        <v>0.5</v>
      </c>
      <c r="AA403" s="31"/>
      <c r="AB403" s="31" t="s">
        <v>1723</v>
      </c>
      <c r="AC403" s="33" t="s">
        <v>5158</v>
      </c>
      <c r="AD403" s="31"/>
      <c r="AE403" s="31"/>
      <c r="AF403" s="31"/>
      <c r="AG403" s="31"/>
      <c r="AH403" s="31"/>
      <c r="AI403" s="31"/>
      <c r="AJ403" s="31"/>
      <c r="AK403" s="31" t="s">
        <v>1724</v>
      </c>
      <c r="AL403" s="356">
        <f t="shared" si="15"/>
        <v>45756</v>
      </c>
    </row>
    <row r="404" spans="1:38" ht="21.6" customHeight="1">
      <c r="A404" s="28">
        <v>35</v>
      </c>
      <c r="B404" s="28" t="s">
        <v>1727</v>
      </c>
      <c r="C404" s="28">
        <v>2025041134</v>
      </c>
      <c r="D404" s="28"/>
      <c r="E404" s="28"/>
      <c r="F404" s="28">
        <v>2302</v>
      </c>
      <c r="G404" s="28" t="s">
        <v>85</v>
      </c>
      <c r="H404" s="28" t="s">
        <v>1750</v>
      </c>
      <c r="I404" s="28"/>
      <c r="J404" s="28"/>
      <c r="K404" s="28"/>
      <c r="L404" s="28"/>
      <c r="M404" s="29"/>
      <c r="N404" s="28"/>
      <c r="O404" s="29"/>
      <c r="P404" s="30"/>
      <c r="Q404" s="28" t="s">
        <v>5159</v>
      </c>
      <c r="R404" s="28" t="s">
        <v>52</v>
      </c>
      <c r="S404" s="28" t="s">
        <v>4114</v>
      </c>
      <c r="T404" s="28">
        <v>1</v>
      </c>
      <c r="U404" s="28" t="s">
        <v>1722</v>
      </c>
      <c r="V404" s="28" t="s">
        <v>5160</v>
      </c>
      <c r="W404" s="28" t="s">
        <v>5161</v>
      </c>
      <c r="X404" s="138">
        <v>45756.560416666667</v>
      </c>
      <c r="Y404" s="28"/>
      <c r="Z404" s="28">
        <v>1.1000000000000001</v>
      </c>
      <c r="AA404" s="28"/>
      <c r="AB404" s="28" t="s">
        <v>1723</v>
      </c>
      <c r="AC404" s="30" t="s">
        <v>5057</v>
      </c>
      <c r="AD404" s="28" t="s">
        <v>1724</v>
      </c>
      <c r="AE404" s="28"/>
      <c r="AF404" s="28"/>
      <c r="AG404" s="28"/>
      <c r="AH404" s="28"/>
      <c r="AI404" s="28"/>
      <c r="AJ404" s="28" t="s">
        <v>1724</v>
      </c>
      <c r="AK404" s="28" t="s">
        <v>1724</v>
      </c>
      <c r="AL404" s="356" t="e">
        <f t="shared" si="15"/>
        <v>#VALUE!</v>
      </c>
    </row>
    <row r="405" spans="1:38" ht="21.6" customHeight="1">
      <c r="A405" s="31">
        <v>36</v>
      </c>
      <c r="B405" s="31" t="s">
        <v>1727</v>
      </c>
      <c r="C405" s="31">
        <v>2025041163</v>
      </c>
      <c r="D405" s="31"/>
      <c r="E405" s="31"/>
      <c r="F405" s="31">
        <v>3772</v>
      </c>
      <c r="G405" s="31" t="s">
        <v>4143</v>
      </c>
      <c r="H405" s="31" t="s">
        <v>1750</v>
      </c>
      <c r="I405" s="31"/>
      <c r="J405" s="31"/>
      <c r="K405" s="31"/>
      <c r="L405" s="31"/>
      <c r="M405" s="32"/>
      <c r="N405" s="31"/>
      <c r="O405" s="32"/>
      <c r="P405" s="33"/>
      <c r="Q405" s="31" t="s">
        <v>5162</v>
      </c>
      <c r="R405" s="31" t="s">
        <v>52</v>
      </c>
      <c r="S405" s="31" t="s">
        <v>4114</v>
      </c>
      <c r="T405" s="31">
        <v>1</v>
      </c>
      <c r="U405" s="31" t="s">
        <v>1722</v>
      </c>
      <c r="V405" s="31" t="s">
        <v>5163</v>
      </c>
      <c r="W405" s="31" t="s">
        <v>5164</v>
      </c>
      <c r="X405" s="218">
        <v>45756.634027777778</v>
      </c>
      <c r="Y405" s="31"/>
      <c r="Z405" s="31">
        <v>0.3</v>
      </c>
      <c r="AA405" s="31"/>
      <c r="AB405" s="31" t="s">
        <v>1723</v>
      </c>
      <c r="AC405" s="33" t="s">
        <v>5115</v>
      </c>
      <c r="AD405" s="31" t="s">
        <v>1724</v>
      </c>
      <c r="AE405" s="31"/>
      <c r="AF405" s="31"/>
      <c r="AG405" s="31"/>
      <c r="AH405" s="31"/>
      <c r="AI405" s="31"/>
      <c r="AJ405" s="31"/>
      <c r="AK405" s="31" t="s">
        <v>1724</v>
      </c>
      <c r="AL405" s="356" t="e">
        <f t="shared" si="15"/>
        <v>#VALUE!</v>
      </c>
    </row>
    <row r="406" spans="1:38" ht="21.6" customHeight="1">
      <c r="A406" s="28">
        <v>37</v>
      </c>
      <c r="B406" s="28" t="s">
        <v>1727</v>
      </c>
      <c r="C406" s="28">
        <v>2025041185</v>
      </c>
      <c r="D406" s="28"/>
      <c r="E406" s="28"/>
      <c r="F406" s="28">
        <v>5316</v>
      </c>
      <c r="G406" s="28" t="s">
        <v>5151</v>
      </c>
      <c r="H406" s="28" t="s">
        <v>1750</v>
      </c>
      <c r="I406" s="28"/>
      <c r="J406" s="28"/>
      <c r="K406" s="28"/>
      <c r="L406" s="28"/>
      <c r="M406" s="29"/>
      <c r="N406" s="28"/>
      <c r="O406" s="29"/>
      <c r="P406" s="30"/>
      <c r="Q406" s="28" t="s">
        <v>5154</v>
      </c>
      <c r="R406" s="28" t="s">
        <v>52</v>
      </c>
      <c r="S406" s="28" t="s">
        <v>4114</v>
      </c>
      <c r="T406" s="28">
        <v>1</v>
      </c>
      <c r="U406" s="28" t="s">
        <v>1722</v>
      </c>
      <c r="V406" s="28" t="s">
        <v>5165</v>
      </c>
      <c r="W406" s="28" t="s">
        <v>5166</v>
      </c>
      <c r="X406" s="138">
        <v>45756.638888888891</v>
      </c>
      <c r="Y406" s="28"/>
      <c r="Z406" s="28">
        <v>0.3</v>
      </c>
      <c r="AA406" s="28"/>
      <c r="AB406" s="28" t="s">
        <v>1723</v>
      </c>
      <c r="AC406" s="30" t="s">
        <v>5115</v>
      </c>
      <c r="AD406" s="28" t="s">
        <v>1724</v>
      </c>
      <c r="AE406" s="28"/>
      <c r="AF406" s="28"/>
      <c r="AG406" s="28"/>
      <c r="AH406" s="28"/>
      <c r="AI406" s="28"/>
      <c r="AJ406" s="28"/>
      <c r="AK406" s="28" t="s">
        <v>1724</v>
      </c>
      <c r="AL406" s="356" t="e">
        <f t="shared" si="15"/>
        <v>#VALUE!</v>
      </c>
    </row>
    <row r="407" spans="1:38" ht="21.6" customHeight="1">
      <c r="A407" s="31">
        <v>38</v>
      </c>
      <c r="B407" s="31" t="s">
        <v>1727</v>
      </c>
      <c r="C407" s="31">
        <v>2025041254</v>
      </c>
      <c r="D407" s="31"/>
      <c r="E407" s="31" t="s">
        <v>5177</v>
      </c>
      <c r="F407" s="31">
        <v>4528</v>
      </c>
      <c r="G407" s="31" t="s">
        <v>427</v>
      </c>
      <c r="H407" s="31" t="s">
        <v>3322</v>
      </c>
      <c r="I407" s="31"/>
      <c r="J407" s="31"/>
      <c r="K407" s="31"/>
      <c r="L407" s="31"/>
      <c r="M407" s="32"/>
      <c r="N407" s="31"/>
      <c r="O407" s="32"/>
      <c r="P407" s="33"/>
      <c r="Q407" s="31" t="s">
        <v>5178</v>
      </c>
      <c r="R407" s="31" t="s">
        <v>52</v>
      </c>
      <c r="S407" s="31" t="s">
        <v>4114</v>
      </c>
      <c r="T407" s="31">
        <v>1</v>
      </c>
      <c r="U407" s="31" t="s">
        <v>1722</v>
      </c>
      <c r="V407" s="31" t="s">
        <v>5179</v>
      </c>
      <c r="W407" s="31" t="s">
        <v>5180</v>
      </c>
      <c r="X407" s="218">
        <v>45757.463194444441</v>
      </c>
      <c r="Y407" s="31"/>
      <c r="Z407" s="31">
        <v>0.3</v>
      </c>
      <c r="AA407" s="31"/>
      <c r="AB407" s="31" t="s">
        <v>1723</v>
      </c>
      <c r="AC407" s="33" t="s">
        <v>5115</v>
      </c>
      <c r="AD407" s="31" t="s">
        <v>1724</v>
      </c>
      <c r="AE407" s="31"/>
      <c r="AF407" s="31"/>
      <c r="AG407" s="31"/>
      <c r="AH407" s="31"/>
      <c r="AI407" s="31"/>
      <c r="AJ407" s="31"/>
      <c r="AK407" s="31" t="s">
        <v>1724</v>
      </c>
      <c r="AL407" s="356" t="e">
        <f t="shared" si="15"/>
        <v>#VALUE!</v>
      </c>
    </row>
    <row r="408" spans="1:38" ht="21.6" customHeight="1">
      <c r="A408" s="28">
        <v>39</v>
      </c>
      <c r="B408" s="28" t="s">
        <v>1727</v>
      </c>
      <c r="C408" s="28">
        <v>2025041278</v>
      </c>
      <c r="D408" s="28"/>
      <c r="E408" s="28"/>
      <c r="F408" s="28">
        <v>3851</v>
      </c>
      <c r="G408" s="28" t="s">
        <v>244</v>
      </c>
      <c r="H408" s="28" t="s">
        <v>1751</v>
      </c>
      <c r="I408" s="28"/>
      <c r="J408" s="28"/>
      <c r="K408" s="28"/>
      <c r="L408" s="28"/>
      <c r="M408" s="29"/>
      <c r="N408" s="28"/>
      <c r="O408" s="29"/>
      <c r="P408" s="30"/>
      <c r="Q408" s="28" t="s">
        <v>5181</v>
      </c>
      <c r="R408" s="28" t="s">
        <v>52</v>
      </c>
      <c r="S408" s="28" t="s">
        <v>16</v>
      </c>
      <c r="T408" s="28">
        <v>1</v>
      </c>
      <c r="U408" s="28" t="s">
        <v>1722</v>
      </c>
      <c r="V408" s="28" t="s">
        <v>5182</v>
      </c>
      <c r="W408" s="28" t="s">
        <v>5183</v>
      </c>
      <c r="X408" s="138">
        <v>45757.496527777781</v>
      </c>
      <c r="Y408" s="28"/>
      <c r="Z408" s="28">
        <v>0.9</v>
      </c>
      <c r="AA408" s="28"/>
      <c r="AB408" s="28" t="s">
        <v>1723</v>
      </c>
      <c r="AC408" s="30" t="s">
        <v>5057</v>
      </c>
      <c r="AD408" s="28" t="s">
        <v>1724</v>
      </c>
      <c r="AE408" s="28"/>
      <c r="AF408" s="28"/>
      <c r="AG408" s="28"/>
      <c r="AH408" s="28"/>
      <c r="AI408" s="28"/>
      <c r="AJ408" s="28" t="s">
        <v>1724</v>
      </c>
      <c r="AK408" s="28" t="s">
        <v>1724</v>
      </c>
      <c r="AL408" s="356" t="e">
        <f t="shared" si="15"/>
        <v>#VALUE!</v>
      </c>
    </row>
    <row r="409" spans="1:38" ht="21.6" customHeight="1">
      <c r="A409" s="31">
        <v>40</v>
      </c>
      <c r="B409" s="31" t="s">
        <v>1727</v>
      </c>
      <c r="C409" s="31">
        <v>2025041281</v>
      </c>
      <c r="D409" s="31"/>
      <c r="E409" s="31"/>
      <c r="F409" s="31">
        <v>4259</v>
      </c>
      <c r="G409" s="31" t="s">
        <v>345</v>
      </c>
      <c r="H409" s="31" t="s">
        <v>3322</v>
      </c>
      <c r="I409" s="31"/>
      <c r="J409" s="31"/>
      <c r="K409" s="31"/>
      <c r="L409" s="31"/>
      <c r="M409" s="32"/>
      <c r="N409" s="31"/>
      <c r="O409" s="32"/>
      <c r="P409" s="33"/>
      <c r="Q409" s="31" t="s">
        <v>5184</v>
      </c>
      <c r="R409" s="31" t="s">
        <v>52</v>
      </c>
      <c r="S409" s="31" t="s">
        <v>4114</v>
      </c>
      <c r="T409" s="31">
        <v>1</v>
      </c>
      <c r="U409" s="31" t="s">
        <v>1722</v>
      </c>
      <c r="V409" s="31" t="s">
        <v>5185</v>
      </c>
      <c r="W409" s="31" t="s">
        <v>5186</v>
      </c>
      <c r="X409" s="218">
        <v>45757.509027777778</v>
      </c>
      <c r="Y409" s="31"/>
      <c r="Z409" s="31">
        <v>0.9</v>
      </c>
      <c r="AA409" s="31"/>
      <c r="AB409" s="31" t="s">
        <v>1723</v>
      </c>
      <c r="AC409" s="33" t="s">
        <v>5057</v>
      </c>
      <c r="AD409" s="31" t="s">
        <v>1724</v>
      </c>
      <c r="AE409" s="31"/>
      <c r="AF409" s="31"/>
      <c r="AG409" s="31"/>
      <c r="AH409" s="31"/>
      <c r="AI409" s="31"/>
      <c r="AJ409" s="31" t="s">
        <v>1724</v>
      </c>
      <c r="AK409" s="31" t="s">
        <v>1724</v>
      </c>
      <c r="AL409" s="356" t="e">
        <f t="shared" si="15"/>
        <v>#VALUE!</v>
      </c>
    </row>
    <row r="410" spans="1:38" ht="21.6" customHeight="1">
      <c r="A410" s="28">
        <v>41</v>
      </c>
      <c r="B410" s="28" t="s">
        <v>1727</v>
      </c>
      <c r="C410" s="28">
        <v>2025041291</v>
      </c>
      <c r="D410" s="28"/>
      <c r="E410" s="28"/>
      <c r="F410" s="28">
        <v>2306</v>
      </c>
      <c r="G410" s="28" t="s">
        <v>87</v>
      </c>
      <c r="H410" s="28" t="s">
        <v>3322</v>
      </c>
      <c r="I410" s="28"/>
      <c r="J410" s="28"/>
      <c r="K410" s="28"/>
      <c r="L410" s="28"/>
      <c r="M410" s="29"/>
      <c r="N410" s="28"/>
      <c r="O410" s="29"/>
      <c r="P410" s="30"/>
      <c r="Q410" s="28" t="s">
        <v>5187</v>
      </c>
      <c r="R410" s="28" t="s">
        <v>52</v>
      </c>
      <c r="S410" s="28" t="s">
        <v>4114</v>
      </c>
      <c r="T410" s="28">
        <v>1</v>
      </c>
      <c r="U410" s="28" t="s">
        <v>1722</v>
      </c>
      <c r="V410" s="28" t="s">
        <v>5188</v>
      </c>
      <c r="W410" s="28" t="s">
        <v>5189</v>
      </c>
      <c r="X410" s="138">
        <v>45757.544444444444</v>
      </c>
      <c r="Y410" s="28"/>
      <c r="Z410" s="28">
        <v>0.8</v>
      </c>
      <c r="AA410" s="28"/>
      <c r="AB410" s="28" t="s">
        <v>1723</v>
      </c>
      <c r="AC410" s="30" t="s">
        <v>5057</v>
      </c>
      <c r="AD410" s="28" t="s">
        <v>1724</v>
      </c>
      <c r="AE410" s="28"/>
      <c r="AF410" s="28"/>
      <c r="AG410" s="28"/>
      <c r="AH410" s="28"/>
      <c r="AI410" s="28"/>
      <c r="AJ410" s="28" t="s">
        <v>1724</v>
      </c>
      <c r="AK410" s="28" t="s">
        <v>1724</v>
      </c>
      <c r="AL410" s="356" t="e">
        <f t="shared" si="15"/>
        <v>#VALUE!</v>
      </c>
    </row>
    <row r="411" spans="1:38" ht="21.6" customHeight="1">
      <c r="A411" s="31">
        <v>42</v>
      </c>
      <c r="B411" s="31" t="s">
        <v>1727</v>
      </c>
      <c r="C411" s="31">
        <v>2025041310</v>
      </c>
      <c r="D411" s="31"/>
      <c r="E411" s="31"/>
      <c r="F411" s="31">
        <v>4764</v>
      </c>
      <c r="G411" s="31" t="s">
        <v>516</v>
      </c>
      <c r="H411" s="31" t="s">
        <v>3322</v>
      </c>
      <c r="I411" s="31"/>
      <c r="J411" s="31"/>
      <c r="K411" s="31"/>
      <c r="L411" s="31"/>
      <c r="M411" s="32"/>
      <c r="N411" s="31"/>
      <c r="O411" s="32"/>
      <c r="P411" s="33"/>
      <c r="Q411" s="31" t="s">
        <v>5190</v>
      </c>
      <c r="R411" s="31" t="s">
        <v>52</v>
      </c>
      <c r="S411" s="31" t="s">
        <v>4114</v>
      </c>
      <c r="T411" s="31">
        <v>1</v>
      </c>
      <c r="U411" s="31" t="s">
        <v>1722</v>
      </c>
      <c r="V411" s="31" t="s">
        <v>5191</v>
      </c>
      <c r="W411" s="31" t="s">
        <v>5192</v>
      </c>
      <c r="X411" s="218">
        <v>45757.611805555556</v>
      </c>
      <c r="Y411" s="31"/>
      <c r="Z411" s="31">
        <v>0.3</v>
      </c>
      <c r="AA411" s="31"/>
      <c r="AB411" s="31" t="s">
        <v>1723</v>
      </c>
      <c r="AC411" s="33" t="s">
        <v>5115</v>
      </c>
      <c r="AD411" s="31" t="s">
        <v>1724</v>
      </c>
      <c r="AE411" s="31"/>
      <c r="AF411" s="31"/>
      <c r="AG411" s="31"/>
      <c r="AH411" s="31"/>
      <c r="AI411" s="31"/>
      <c r="AJ411" s="31"/>
      <c r="AK411" s="31" t="s">
        <v>1724</v>
      </c>
      <c r="AL411" s="356" t="e">
        <f t="shared" si="15"/>
        <v>#VALUE!</v>
      </c>
    </row>
    <row r="412" spans="1:38" ht="21.6" customHeight="1">
      <c r="A412" s="28">
        <v>43</v>
      </c>
      <c r="B412" s="28" t="s">
        <v>1727</v>
      </c>
      <c r="C412" s="28">
        <v>2025041350</v>
      </c>
      <c r="D412" s="28"/>
      <c r="E412" s="28"/>
      <c r="F412" s="28">
        <v>2442</v>
      </c>
      <c r="G412" s="28" t="s">
        <v>101</v>
      </c>
      <c r="H412" s="28" t="s">
        <v>3322</v>
      </c>
      <c r="I412" s="28"/>
      <c r="J412" s="28"/>
      <c r="K412" s="28"/>
      <c r="L412" s="28"/>
      <c r="M412" s="29"/>
      <c r="N412" s="28"/>
      <c r="O412" s="29"/>
      <c r="P412" s="30"/>
      <c r="Q412" s="28" t="s">
        <v>5193</v>
      </c>
      <c r="R412" s="28" t="s">
        <v>52</v>
      </c>
      <c r="S412" s="28" t="s">
        <v>4114</v>
      </c>
      <c r="T412" s="28">
        <v>1</v>
      </c>
      <c r="U412" s="28" t="s">
        <v>1722</v>
      </c>
      <c r="V412" s="28" t="s">
        <v>5194</v>
      </c>
      <c r="W412" s="28" t="s">
        <v>5195</v>
      </c>
      <c r="X412" s="138">
        <v>45757.661805555559</v>
      </c>
      <c r="Y412" s="28"/>
      <c r="Z412" s="28">
        <v>0.9</v>
      </c>
      <c r="AA412" s="28"/>
      <c r="AB412" s="28" t="s">
        <v>1723</v>
      </c>
      <c r="AC412" s="30" t="s">
        <v>5057</v>
      </c>
      <c r="AD412" s="28" t="s">
        <v>1724</v>
      </c>
      <c r="AE412" s="28"/>
      <c r="AF412" s="28"/>
      <c r="AG412" s="28"/>
      <c r="AH412" s="28"/>
      <c r="AI412" s="28"/>
      <c r="AJ412" s="28" t="s">
        <v>1724</v>
      </c>
      <c r="AK412" s="28" t="s">
        <v>1724</v>
      </c>
      <c r="AL412" s="356" t="e">
        <f t="shared" si="15"/>
        <v>#VALUE!</v>
      </c>
    </row>
    <row r="413" spans="1:38" ht="21.6" customHeight="1">
      <c r="A413" s="31">
        <v>44</v>
      </c>
      <c r="B413" s="31" t="s">
        <v>1727</v>
      </c>
      <c r="C413" s="31">
        <v>2025041364</v>
      </c>
      <c r="D413" s="31"/>
      <c r="E413" s="31"/>
      <c r="F413" s="31">
        <v>5074</v>
      </c>
      <c r="G413" s="31" t="s">
        <v>581</v>
      </c>
      <c r="H413" s="31" t="s">
        <v>3322</v>
      </c>
      <c r="I413" s="31"/>
      <c r="J413" s="31"/>
      <c r="K413" s="31"/>
      <c r="L413" s="31"/>
      <c r="M413" s="32"/>
      <c r="N413" s="31"/>
      <c r="O413" s="32"/>
      <c r="P413" s="33"/>
      <c r="Q413" s="31" t="s">
        <v>5196</v>
      </c>
      <c r="R413" s="31" t="s">
        <v>52</v>
      </c>
      <c r="S413" s="31" t="s">
        <v>4114</v>
      </c>
      <c r="T413" s="31">
        <v>1</v>
      </c>
      <c r="U413" s="31" t="s">
        <v>1722</v>
      </c>
      <c r="V413" s="31" t="s">
        <v>5197</v>
      </c>
      <c r="W413" s="31" t="s">
        <v>5198</v>
      </c>
      <c r="X413" s="218">
        <v>45757.680555555555</v>
      </c>
      <c r="Y413" s="31"/>
      <c r="Z413" s="31">
        <v>0.3</v>
      </c>
      <c r="AA413" s="31"/>
      <c r="AB413" s="31" t="s">
        <v>1723</v>
      </c>
      <c r="AC413" s="33" t="s">
        <v>5115</v>
      </c>
      <c r="AD413" s="31" t="s">
        <v>1724</v>
      </c>
      <c r="AE413" s="31"/>
      <c r="AF413" s="31"/>
      <c r="AG413" s="31"/>
      <c r="AH413" s="31"/>
      <c r="AI413" s="31"/>
      <c r="AJ413" s="31"/>
      <c r="AK413" s="31" t="s">
        <v>1724</v>
      </c>
      <c r="AL413" s="356" t="e">
        <f t="shared" si="15"/>
        <v>#VALUE!</v>
      </c>
    </row>
    <row r="414" spans="1:38" ht="21.6" customHeight="1">
      <c r="A414" s="28">
        <v>45</v>
      </c>
      <c r="B414" s="28" t="s">
        <v>5039</v>
      </c>
      <c r="C414" s="28">
        <v>2025041378</v>
      </c>
      <c r="D414" s="28" t="s">
        <v>6946</v>
      </c>
      <c r="E414" s="28" t="s">
        <v>5041</v>
      </c>
      <c r="F414" s="28">
        <v>3752</v>
      </c>
      <c r="G414" s="28" t="s">
        <v>4050</v>
      </c>
      <c r="H414" s="28" t="s">
        <v>1725</v>
      </c>
      <c r="I414" s="28" t="s">
        <v>6947</v>
      </c>
      <c r="J414" s="28" t="s">
        <v>5102</v>
      </c>
      <c r="K414" s="28" t="s">
        <v>5045</v>
      </c>
      <c r="L414" s="28" t="s">
        <v>5863</v>
      </c>
      <c r="M414" s="29" t="s">
        <v>5864</v>
      </c>
      <c r="N414" s="28" t="s">
        <v>5865</v>
      </c>
      <c r="O414" s="29" t="s">
        <v>5866</v>
      </c>
      <c r="P414" s="30" t="s">
        <v>6948</v>
      </c>
      <c r="Q414" s="28" t="s">
        <v>5216</v>
      </c>
      <c r="R414" s="28" t="s">
        <v>52</v>
      </c>
      <c r="S414" s="28" t="s">
        <v>1157</v>
      </c>
      <c r="T414" s="28">
        <v>1</v>
      </c>
      <c r="U414" s="28" t="s">
        <v>1722</v>
      </c>
      <c r="V414" s="28" t="s">
        <v>6949</v>
      </c>
      <c r="W414" s="28" t="s">
        <v>5218</v>
      </c>
      <c r="X414" s="138">
        <v>45758.645833333336</v>
      </c>
      <c r="Y414" s="28" t="s">
        <v>6950</v>
      </c>
      <c r="Z414" s="28">
        <v>0.8</v>
      </c>
      <c r="AA414" s="28"/>
      <c r="AB414" s="28" t="s">
        <v>1723</v>
      </c>
      <c r="AC414" s="30" t="s">
        <v>6951</v>
      </c>
      <c r="AD414" s="28"/>
      <c r="AE414" s="28"/>
      <c r="AF414" s="28"/>
      <c r="AG414" s="28"/>
      <c r="AH414" s="28"/>
      <c r="AI414" s="28"/>
      <c r="AJ414" s="28"/>
      <c r="AK414" s="28" t="s">
        <v>1724</v>
      </c>
      <c r="AL414" s="356">
        <f t="shared" si="15"/>
        <v>45757</v>
      </c>
    </row>
    <row r="415" spans="1:38" ht="21.6" customHeight="1">
      <c r="A415" s="31">
        <v>46</v>
      </c>
      <c r="B415" s="31" t="s">
        <v>1727</v>
      </c>
      <c r="C415" s="31">
        <v>2025041383</v>
      </c>
      <c r="D415" s="31"/>
      <c r="E415" s="31"/>
      <c r="F415" s="31">
        <v>4243</v>
      </c>
      <c r="G415" s="31" t="s">
        <v>341</v>
      </c>
      <c r="H415" s="31" t="s">
        <v>3322</v>
      </c>
      <c r="I415" s="31"/>
      <c r="J415" s="31"/>
      <c r="K415" s="31"/>
      <c r="L415" s="31"/>
      <c r="M415" s="32"/>
      <c r="N415" s="31"/>
      <c r="O415" s="32"/>
      <c r="P415" s="33"/>
      <c r="Q415" s="31" t="s">
        <v>5199</v>
      </c>
      <c r="R415" s="31" t="s">
        <v>52</v>
      </c>
      <c r="S415" s="31" t="s">
        <v>4114</v>
      </c>
      <c r="T415" s="31">
        <v>1</v>
      </c>
      <c r="U415" s="31" t="s">
        <v>1722</v>
      </c>
      <c r="V415" s="31" t="s">
        <v>5200</v>
      </c>
      <c r="W415" s="31" t="s">
        <v>5201</v>
      </c>
      <c r="X415" s="218">
        <v>45757.727777777778</v>
      </c>
      <c r="Y415" s="31"/>
      <c r="Z415" s="31">
        <v>0.9</v>
      </c>
      <c r="AA415" s="31"/>
      <c r="AB415" s="31" t="s">
        <v>1723</v>
      </c>
      <c r="AC415" s="33" t="s">
        <v>5057</v>
      </c>
      <c r="AD415" s="31" t="s">
        <v>1724</v>
      </c>
      <c r="AE415" s="31"/>
      <c r="AF415" s="31"/>
      <c r="AG415" s="31"/>
      <c r="AH415" s="31"/>
      <c r="AI415" s="31"/>
      <c r="AJ415" s="31" t="s">
        <v>1724</v>
      </c>
      <c r="AK415" s="31" t="s">
        <v>1724</v>
      </c>
      <c r="AL415" s="356" t="e">
        <f t="shared" si="15"/>
        <v>#VALUE!</v>
      </c>
    </row>
    <row r="416" spans="1:38" ht="21.6" customHeight="1">
      <c r="A416" s="28">
        <v>47</v>
      </c>
      <c r="B416" s="28" t="s">
        <v>1727</v>
      </c>
      <c r="C416" s="28">
        <v>2025041385</v>
      </c>
      <c r="D416" s="28"/>
      <c r="E416" s="28"/>
      <c r="F416" s="28">
        <v>3458</v>
      </c>
      <c r="G416" s="28" t="s">
        <v>189</v>
      </c>
      <c r="H416" s="28" t="s">
        <v>3322</v>
      </c>
      <c r="I416" s="28"/>
      <c r="J416" s="28"/>
      <c r="K416" s="28"/>
      <c r="L416" s="28"/>
      <c r="M416" s="29"/>
      <c r="N416" s="28"/>
      <c r="O416" s="29"/>
      <c r="P416" s="30"/>
      <c r="Q416" s="28" t="s">
        <v>5202</v>
      </c>
      <c r="R416" s="28" t="s">
        <v>52</v>
      </c>
      <c r="S416" s="28" t="s">
        <v>4114</v>
      </c>
      <c r="T416" s="28">
        <v>1</v>
      </c>
      <c r="U416" s="28" t="s">
        <v>1722</v>
      </c>
      <c r="V416" s="28" t="s">
        <v>5203</v>
      </c>
      <c r="W416" s="28" t="s">
        <v>5204</v>
      </c>
      <c r="X416" s="138">
        <v>45757.754166666666</v>
      </c>
      <c r="Y416" s="28"/>
      <c r="Z416" s="28">
        <v>0.6</v>
      </c>
      <c r="AA416" s="28"/>
      <c r="AB416" s="28" t="s">
        <v>1723</v>
      </c>
      <c r="AC416" s="30" t="s">
        <v>5057</v>
      </c>
      <c r="AD416" s="28" t="s">
        <v>1724</v>
      </c>
      <c r="AE416" s="28"/>
      <c r="AF416" s="28"/>
      <c r="AG416" s="28"/>
      <c r="AH416" s="28"/>
      <c r="AI416" s="28"/>
      <c r="AJ416" s="28" t="s">
        <v>1724</v>
      </c>
      <c r="AK416" s="28" t="s">
        <v>1724</v>
      </c>
      <c r="AL416" s="356" t="e">
        <f t="shared" si="15"/>
        <v>#VALUE!</v>
      </c>
    </row>
    <row r="417" spans="1:39" ht="21.6" customHeight="1">
      <c r="A417" s="31">
        <v>48</v>
      </c>
      <c r="B417" s="31" t="s">
        <v>1727</v>
      </c>
      <c r="C417" s="31">
        <v>2025041432</v>
      </c>
      <c r="D417" s="31"/>
      <c r="E417" s="31"/>
      <c r="F417" s="31">
        <v>4656</v>
      </c>
      <c r="G417" s="31" t="s">
        <v>473</v>
      </c>
      <c r="H417" s="31" t="s">
        <v>3316</v>
      </c>
      <c r="I417" s="31"/>
      <c r="J417" s="31"/>
      <c r="K417" s="31"/>
      <c r="L417" s="31"/>
      <c r="M417" s="32"/>
      <c r="N417" s="31"/>
      <c r="O417" s="32"/>
      <c r="P417" s="33"/>
      <c r="Q417" s="31" t="s">
        <v>5205</v>
      </c>
      <c r="R417" s="31" t="s">
        <v>52</v>
      </c>
      <c r="S417" s="31" t="s">
        <v>16</v>
      </c>
      <c r="T417" s="31">
        <v>1</v>
      </c>
      <c r="U417" s="31" t="s">
        <v>1722</v>
      </c>
      <c r="V417" s="31" t="s">
        <v>5206</v>
      </c>
      <c r="W417" s="31" t="s">
        <v>5207</v>
      </c>
      <c r="X417" s="218">
        <v>45758.451388888891</v>
      </c>
      <c r="Y417" s="31"/>
      <c r="Z417" s="31">
        <v>0.8</v>
      </c>
      <c r="AA417" s="31"/>
      <c r="AB417" s="31" t="s">
        <v>1723</v>
      </c>
      <c r="AC417" s="33" t="s">
        <v>5057</v>
      </c>
      <c r="AD417" s="31" t="s">
        <v>1724</v>
      </c>
      <c r="AE417" s="31"/>
      <c r="AF417" s="31"/>
      <c r="AG417" s="31"/>
      <c r="AH417" s="31"/>
      <c r="AI417" s="31"/>
      <c r="AJ417" s="31" t="s">
        <v>1724</v>
      </c>
      <c r="AK417" s="31"/>
      <c r="AL417" s="356" t="e">
        <f t="shared" si="15"/>
        <v>#VALUE!</v>
      </c>
    </row>
    <row r="418" spans="1:39" ht="21.6" customHeight="1">
      <c r="A418" s="28">
        <v>49</v>
      </c>
      <c r="B418" s="28" t="s">
        <v>1727</v>
      </c>
      <c r="C418" s="28">
        <v>2025041452</v>
      </c>
      <c r="D418" s="28"/>
      <c r="E418" s="28"/>
      <c r="F418" s="28">
        <v>3606</v>
      </c>
      <c r="G418" s="28" t="s">
        <v>205</v>
      </c>
      <c r="H418" s="28" t="s">
        <v>3316</v>
      </c>
      <c r="I418" s="28"/>
      <c r="J418" s="28"/>
      <c r="K418" s="28"/>
      <c r="L418" s="28"/>
      <c r="M418" s="29"/>
      <c r="N418" s="28"/>
      <c r="O418" s="29"/>
      <c r="P418" s="30"/>
      <c r="Q418" s="28" t="s">
        <v>5208</v>
      </c>
      <c r="R418" s="28" t="s">
        <v>52</v>
      </c>
      <c r="S418" s="28" t="s">
        <v>16</v>
      </c>
      <c r="T418" s="28">
        <v>1</v>
      </c>
      <c r="U418" s="28" t="s">
        <v>1722</v>
      </c>
      <c r="V418" s="28" t="s">
        <v>5209</v>
      </c>
      <c r="W418" s="28" t="s">
        <v>5210</v>
      </c>
      <c r="X418" s="138">
        <v>45758.493055555555</v>
      </c>
      <c r="Y418" s="28"/>
      <c r="Z418" s="28">
        <v>0.8</v>
      </c>
      <c r="AA418" s="28"/>
      <c r="AB418" s="28" t="s">
        <v>1723</v>
      </c>
      <c r="AC418" s="30" t="s">
        <v>5057</v>
      </c>
      <c r="AD418" s="28" t="s">
        <v>1724</v>
      </c>
      <c r="AE418" s="28"/>
      <c r="AF418" s="28"/>
      <c r="AG418" s="28"/>
      <c r="AH418" s="28"/>
      <c r="AI418" s="28"/>
      <c r="AJ418" s="28" t="s">
        <v>1724</v>
      </c>
      <c r="AK418" s="28" t="s">
        <v>1724</v>
      </c>
      <c r="AL418" s="356" t="e">
        <f t="shared" si="15"/>
        <v>#VALUE!</v>
      </c>
    </row>
    <row r="419" spans="1:39" ht="21.6" customHeight="1">
      <c r="A419" s="31">
        <v>50</v>
      </c>
      <c r="B419" s="31" t="s">
        <v>1727</v>
      </c>
      <c r="C419" s="31">
        <v>2025041455</v>
      </c>
      <c r="D419" s="31"/>
      <c r="E419" s="31"/>
      <c r="F419" s="31" t="s">
        <v>19</v>
      </c>
      <c r="G419" s="31" t="s">
        <v>632</v>
      </c>
      <c r="H419" s="31" t="s">
        <v>1750</v>
      </c>
      <c r="I419" s="31"/>
      <c r="J419" s="31"/>
      <c r="K419" s="31"/>
      <c r="L419" s="31"/>
      <c r="M419" s="32"/>
      <c r="N419" s="31"/>
      <c r="O419" s="32"/>
      <c r="P419" s="33"/>
      <c r="Q419" s="31" t="s">
        <v>5211</v>
      </c>
      <c r="R419" s="31" t="s">
        <v>52</v>
      </c>
      <c r="S419" s="31" t="s">
        <v>4114</v>
      </c>
      <c r="T419" s="31">
        <v>1</v>
      </c>
      <c r="U419" s="31" t="s">
        <v>1722</v>
      </c>
      <c r="V419" s="31" t="s">
        <v>5212</v>
      </c>
      <c r="W419" s="31" t="s">
        <v>5210</v>
      </c>
      <c r="X419" s="218">
        <v>45758.502083333333</v>
      </c>
      <c r="Y419" s="31"/>
      <c r="Z419" s="31">
        <v>1.1000000000000001</v>
      </c>
      <c r="AA419" s="31"/>
      <c r="AB419" s="31" t="s">
        <v>1723</v>
      </c>
      <c r="AC419" s="33" t="s">
        <v>5057</v>
      </c>
      <c r="AD419" s="31" t="s">
        <v>1724</v>
      </c>
      <c r="AE419" s="31"/>
      <c r="AF419" s="31"/>
      <c r="AG419" s="31"/>
      <c r="AH419" s="31"/>
      <c r="AI419" s="31"/>
      <c r="AJ419" s="31" t="s">
        <v>1724</v>
      </c>
      <c r="AK419" s="31" t="s">
        <v>1724</v>
      </c>
      <c r="AL419" s="356" t="e">
        <f t="shared" si="15"/>
        <v>#VALUE!</v>
      </c>
    </row>
    <row r="420" spans="1:39" ht="21.6" customHeight="1">
      <c r="A420" s="28">
        <v>51</v>
      </c>
      <c r="B420" s="28" t="s">
        <v>1727</v>
      </c>
      <c r="C420" s="28">
        <v>2025041481</v>
      </c>
      <c r="D420" s="28"/>
      <c r="E420" s="28"/>
      <c r="F420" s="28">
        <v>3676</v>
      </c>
      <c r="G420" s="28" t="s">
        <v>4098</v>
      </c>
      <c r="H420" s="28" t="s">
        <v>1750</v>
      </c>
      <c r="I420" s="28"/>
      <c r="J420" s="28"/>
      <c r="K420" s="28"/>
      <c r="L420" s="28"/>
      <c r="M420" s="29"/>
      <c r="N420" s="28"/>
      <c r="O420" s="29"/>
      <c r="P420" s="30"/>
      <c r="Q420" s="28" t="s">
        <v>5213</v>
      </c>
      <c r="R420" s="28" t="s">
        <v>52</v>
      </c>
      <c r="S420" s="28" t="s">
        <v>4114</v>
      </c>
      <c r="T420" s="28">
        <v>1</v>
      </c>
      <c r="U420" s="28" t="s">
        <v>1722</v>
      </c>
      <c r="V420" s="28" t="s">
        <v>5214</v>
      </c>
      <c r="W420" s="28" t="s">
        <v>5215</v>
      </c>
      <c r="X420" s="138">
        <v>45758.548611111109</v>
      </c>
      <c r="Y420" s="28"/>
      <c r="Z420" s="28">
        <v>1</v>
      </c>
      <c r="AA420" s="28"/>
      <c r="AB420" s="28" t="s">
        <v>1723</v>
      </c>
      <c r="AC420" s="30" t="s">
        <v>5057</v>
      </c>
      <c r="AD420" s="28" t="s">
        <v>1724</v>
      </c>
      <c r="AE420" s="28"/>
      <c r="AF420" s="28"/>
      <c r="AG420" s="28"/>
      <c r="AH420" s="28"/>
      <c r="AI420" s="28"/>
      <c r="AJ420" s="28" t="s">
        <v>1724</v>
      </c>
      <c r="AK420" s="28" t="s">
        <v>1724</v>
      </c>
      <c r="AL420" s="356" t="e">
        <f t="shared" si="15"/>
        <v>#VALUE!</v>
      </c>
    </row>
    <row r="421" spans="1:39" ht="21.6" customHeight="1">
      <c r="A421" s="31">
        <v>52</v>
      </c>
      <c r="B421" s="31" t="s">
        <v>1727</v>
      </c>
      <c r="C421" s="31">
        <v>2025041533</v>
      </c>
      <c r="D421" s="31"/>
      <c r="E421" s="31"/>
      <c r="F421" s="31">
        <v>3752</v>
      </c>
      <c r="G421" s="31" t="s">
        <v>4050</v>
      </c>
      <c r="H421" s="31" t="s">
        <v>1725</v>
      </c>
      <c r="I421" s="31"/>
      <c r="J421" s="31"/>
      <c r="K421" s="31"/>
      <c r="L421" s="31"/>
      <c r="M421" s="32"/>
      <c r="N421" s="31"/>
      <c r="O421" s="32"/>
      <c r="P421" s="33"/>
      <c r="Q421" s="31" t="s">
        <v>5216</v>
      </c>
      <c r="R421" s="31" t="s">
        <v>52</v>
      </c>
      <c r="S421" s="31" t="s">
        <v>1157</v>
      </c>
      <c r="T421" s="31">
        <v>1</v>
      </c>
      <c r="U421" s="31" t="s">
        <v>1722</v>
      </c>
      <c r="V421" s="31" t="s">
        <v>5217</v>
      </c>
      <c r="W421" s="31" t="s">
        <v>5218</v>
      </c>
      <c r="X421" s="218">
        <v>45758.645833333336</v>
      </c>
      <c r="Y421" s="31"/>
      <c r="Z421" s="31">
        <v>0.8</v>
      </c>
      <c r="AA421" s="31"/>
      <c r="AB421" s="31" t="s">
        <v>1723</v>
      </c>
      <c r="AC421" s="33" t="s">
        <v>5057</v>
      </c>
      <c r="AD421" s="31" t="s">
        <v>1724</v>
      </c>
      <c r="AE421" s="31"/>
      <c r="AF421" s="31"/>
      <c r="AG421" s="31"/>
      <c r="AH421" s="31"/>
      <c r="AI421" s="31"/>
      <c r="AJ421" s="31" t="s">
        <v>1724</v>
      </c>
      <c r="AK421" s="31" t="s">
        <v>1724</v>
      </c>
      <c r="AL421" s="356" t="e">
        <f t="shared" si="15"/>
        <v>#VALUE!</v>
      </c>
    </row>
    <row r="422" spans="1:39" ht="21.6" customHeight="1">
      <c r="A422" s="28">
        <v>53</v>
      </c>
      <c r="B422" s="28" t="s">
        <v>1727</v>
      </c>
      <c r="C422" s="28">
        <v>2025041547</v>
      </c>
      <c r="D422" s="28"/>
      <c r="E422" s="28"/>
      <c r="F422" s="28">
        <v>3977</v>
      </c>
      <c r="G422" s="28" t="s">
        <v>278</v>
      </c>
      <c r="H422" s="28" t="s">
        <v>1725</v>
      </c>
      <c r="I422" s="28"/>
      <c r="J422" s="28"/>
      <c r="K422" s="28"/>
      <c r="L422" s="28"/>
      <c r="M422" s="29"/>
      <c r="N422" s="28"/>
      <c r="O422" s="29"/>
      <c r="P422" s="30"/>
      <c r="Q422" s="28" t="s">
        <v>5219</v>
      </c>
      <c r="R422" s="28" t="s">
        <v>52</v>
      </c>
      <c r="S422" s="28" t="s">
        <v>1157</v>
      </c>
      <c r="T422" s="28">
        <v>1</v>
      </c>
      <c r="U422" s="28" t="s">
        <v>1722</v>
      </c>
      <c r="V422" s="28" t="s">
        <v>5220</v>
      </c>
      <c r="W422" s="28" t="s">
        <v>5221</v>
      </c>
      <c r="X422" s="138">
        <v>45758.659722222219</v>
      </c>
      <c r="Y422" s="28"/>
      <c r="Z422" s="28">
        <v>0.3</v>
      </c>
      <c r="AA422" s="28"/>
      <c r="AB422" s="28" t="s">
        <v>1723</v>
      </c>
      <c r="AC422" s="30" t="s">
        <v>5115</v>
      </c>
      <c r="AD422" s="28" t="s">
        <v>1724</v>
      </c>
      <c r="AE422" s="28"/>
      <c r="AF422" s="28"/>
      <c r="AG422" s="28"/>
      <c r="AH422" s="28"/>
      <c r="AI422" s="28"/>
      <c r="AJ422" s="28" t="s">
        <v>1724</v>
      </c>
      <c r="AK422" s="28" t="s">
        <v>1724</v>
      </c>
      <c r="AL422" s="356" t="e">
        <f t="shared" si="15"/>
        <v>#VALUE!</v>
      </c>
    </row>
    <row r="423" spans="1:39" ht="21.6" customHeight="1">
      <c r="A423" s="31">
        <v>54</v>
      </c>
      <c r="B423" s="31" t="s">
        <v>5039</v>
      </c>
      <c r="C423" s="31">
        <v>2025041603</v>
      </c>
      <c r="D423" s="31" t="s">
        <v>5231</v>
      </c>
      <c r="E423" s="31" t="s">
        <v>5041</v>
      </c>
      <c r="F423" s="31">
        <v>5003</v>
      </c>
      <c r="G423" s="31" t="s">
        <v>578</v>
      </c>
      <c r="H423" s="31" t="s">
        <v>3320</v>
      </c>
      <c r="I423" s="31" t="s">
        <v>5232</v>
      </c>
      <c r="J423" s="31" t="s">
        <v>5233</v>
      </c>
      <c r="K423" s="31" t="s">
        <v>5045</v>
      </c>
      <c r="L423" s="31" t="s">
        <v>5234</v>
      </c>
      <c r="M423" s="32" t="s">
        <v>5235</v>
      </c>
      <c r="N423" s="31" t="s">
        <v>5236</v>
      </c>
      <c r="O423" s="32" t="s">
        <v>5237</v>
      </c>
      <c r="P423" s="33" t="s">
        <v>5238</v>
      </c>
      <c r="Q423" s="31" t="s">
        <v>5239</v>
      </c>
      <c r="R423" s="31" t="s">
        <v>52</v>
      </c>
      <c r="S423" s="31" t="s">
        <v>16</v>
      </c>
      <c r="T423" s="31">
        <v>1</v>
      </c>
      <c r="U423" s="31" t="s">
        <v>1722</v>
      </c>
      <c r="V423" s="31" t="s">
        <v>5240</v>
      </c>
      <c r="W423" s="31" t="s">
        <v>5241</v>
      </c>
      <c r="X423" s="218">
        <v>45761.604166666664</v>
      </c>
      <c r="Y423" s="31" t="s">
        <v>5243</v>
      </c>
      <c r="Z423" s="31">
        <v>0.5</v>
      </c>
      <c r="AA423" s="31"/>
      <c r="AB423" s="31" t="s">
        <v>1723</v>
      </c>
      <c r="AC423" s="33" t="s">
        <v>5244</v>
      </c>
      <c r="AD423" s="31"/>
      <c r="AE423" s="31"/>
      <c r="AF423" s="31"/>
      <c r="AG423" s="31"/>
      <c r="AH423" s="31"/>
      <c r="AI423" s="31"/>
      <c r="AJ423" s="31"/>
      <c r="AK423" s="31" t="s">
        <v>1724</v>
      </c>
      <c r="AL423" s="356">
        <f t="shared" si="15"/>
        <v>45760</v>
      </c>
    </row>
    <row r="424" spans="1:39" ht="21.6" customHeight="1">
      <c r="A424" s="28">
        <v>55</v>
      </c>
      <c r="B424" s="28" t="s">
        <v>1727</v>
      </c>
      <c r="C424" s="28">
        <v>2025041655</v>
      </c>
      <c r="D424" s="28"/>
      <c r="E424" s="28"/>
      <c r="F424" s="28">
        <v>4005</v>
      </c>
      <c r="G424" s="28" t="s">
        <v>284</v>
      </c>
      <c r="H424" s="28" t="s">
        <v>1751</v>
      </c>
      <c r="I424" s="28"/>
      <c r="J424" s="28"/>
      <c r="K424" s="28"/>
      <c r="L424" s="28"/>
      <c r="M424" s="29"/>
      <c r="N424" s="28"/>
      <c r="O424" s="29"/>
      <c r="P424" s="30"/>
      <c r="Q424" s="28" t="s">
        <v>5245</v>
      </c>
      <c r="R424" s="28" t="s">
        <v>52</v>
      </c>
      <c r="S424" s="28" t="s">
        <v>16</v>
      </c>
      <c r="T424" s="28">
        <v>1</v>
      </c>
      <c r="U424" s="28" t="s">
        <v>1722</v>
      </c>
      <c r="V424" s="28" t="s">
        <v>5246</v>
      </c>
      <c r="W424" s="28" t="s">
        <v>5247</v>
      </c>
      <c r="X424" s="138">
        <v>45761.479166666664</v>
      </c>
      <c r="Y424" s="28"/>
      <c r="Z424" s="28">
        <v>1</v>
      </c>
      <c r="AA424" s="28"/>
      <c r="AB424" s="28" t="s">
        <v>1723</v>
      </c>
      <c r="AC424" s="30" t="s">
        <v>5123</v>
      </c>
      <c r="AD424" s="28" t="s">
        <v>1724</v>
      </c>
      <c r="AE424" s="28"/>
      <c r="AF424" s="28"/>
      <c r="AG424" s="28"/>
      <c r="AH424" s="28"/>
      <c r="AI424" s="28"/>
      <c r="AJ424" s="28" t="s">
        <v>1724</v>
      </c>
      <c r="AK424" s="28" t="s">
        <v>1724</v>
      </c>
      <c r="AL424" s="356" t="e">
        <f t="shared" si="15"/>
        <v>#VALUE!</v>
      </c>
    </row>
    <row r="425" spans="1:39" ht="21.6" customHeight="1">
      <c r="A425" s="31">
        <v>56</v>
      </c>
      <c r="B425" s="31" t="s">
        <v>1727</v>
      </c>
      <c r="C425" s="31">
        <v>2025041656</v>
      </c>
      <c r="D425" s="31"/>
      <c r="E425" s="31"/>
      <c r="F425" s="31" t="s">
        <v>40</v>
      </c>
      <c r="G425" s="31" t="s">
        <v>652</v>
      </c>
      <c r="H425" s="31" t="s">
        <v>1750</v>
      </c>
      <c r="I425" s="31"/>
      <c r="J425" s="31"/>
      <c r="K425" s="31"/>
      <c r="L425" s="31"/>
      <c r="M425" s="32"/>
      <c r="N425" s="31"/>
      <c r="O425" s="32"/>
      <c r="P425" s="33"/>
      <c r="Q425" s="31" t="s">
        <v>5248</v>
      </c>
      <c r="R425" s="31" t="s">
        <v>52</v>
      </c>
      <c r="S425" s="31" t="s">
        <v>4114</v>
      </c>
      <c r="T425" s="31">
        <v>1</v>
      </c>
      <c r="U425" s="31" t="s">
        <v>1722</v>
      </c>
      <c r="V425" s="31" t="s">
        <v>5249</v>
      </c>
      <c r="W425" s="31" t="s">
        <v>5247</v>
      </c>
      <c r="X425" s="218">
        <v>45761.48333333333</v>
      </c>
      <c r="Y425" s="31"/>
      <c r="Z425" s="31">
        <v>1.1000000000000001</v>
      </c>
      <c r="AA425" s="31"/>
      <c r="AB425" s="31" t="s">
        <v>1723</v>
      </c>
      <c r="AC425" s="33" t="s">
        <v>5057</v>
      </c>
      <c r="AD425" s="31" t="s">
        <v>1724</v>
      </c>
      <c r="AE425" s="31"/>
      <c r="AF425" s="31"/>
      <c r="AG425" s="31"/>
      <c r="AH425" s="31"/>
      <c r="AI425" s="31"/>
      <c r="AJ425" s="31" t="s">
        <v>1724</v>
      </c>
      <c r="AK425" s="31" t="s">
        <v>1724</v>
      </c>
      <c r="AL425" s="356" t="e">
        <f t="shared" si="15"/>
        <v>#VALUE!</v>
      </c>
    </row>
    <row r="426" spans="1:39" ht="21.6" customHeight="1">
      <c r="A426" s="28">
        <v>57</v>
      </c>
      <c r="B426" s="28" t="s">
        <v>1727</v>
      </c>
      <c r="C426" s="28">
        <v>2025041666</v>
      </c>
      <c r="D426" s="28"/>
      <c r="E426" s="28"/>
      <c r="F426" s="28">
        <v>2014</v>
      </c>
      <c r="G426" s="28" t="s">
        <v>54</v>
      </c>
      <c r="H426" s="28" t="s">
        <v>1750</v>
      </c>
      <c r="I426" s="28"/>
      <c r="J426" s="28"/>
      <c r="K426" s="28"/>
      <c r="L426" s="28"/>
      <c r="M426" s="29"/>
      <c r="N426" s="28"/>
      <c r="O426" s="29"/>
      <c r="P426" s="30"/>
      <c r="Q426" s="28" t="s">
        <v>5250</v>
      </c>
      <c r="R426" s="28" t="s">
        <v>52</v>
      </c>
      <c r="S426" s="28" t="s">
        <v>4114</v>
      </c>
      <c r="T426" s="28">
        <v>1</v>
      </c>
      <c r="U426" s="28" t="s">
        <v>1722</v>
      </c>
      <c r="V426" s="28" t="s">
        <v>5251</v>
      </c>
      <c r="W426" s="28" t="s">
        <v>5252</v>
      </c>
      <c r="X426" s="138">
        <v>45761.527083333334</v>
      </c>
      <c r="Y426" s="28"/>
      <c r="Z426" s="28">
        <v>1</v>
      </c>
      <c r="AA426" s="28"/>
      <c r="AB426" s="28" t="s">
        <v>1723</v>
      </c>
      <c r="AC426" s="30" t="s">
        <v>5057</v>
      </c>
      <c r="AD426" s="28" t="s">
        <v>1724</v>
      </c>
      <c r="AE426" s="28"/>
      <c r="AF426" s="28"/>
      <c r="AG426" s="28"/>
      <c r="AH426" s="28"/>
      <c r="AI426" s="28"/>
      <c r="AJ426" s="28" t="s">
        <v>1724</v>
      </c>
      <c r="AK426" s="28" t="s">
        <v>1724</v>
      </c>
      <c r="AL426" s="356" t="e">
        <f t="shared" si="15"/>
        <v>#VALUE!</v>
      </c>
    </row>
    <row r="427" spans="1:39" ht="21.6" customHeight="1">
      <c r="A427" s="31">
        <v>58</v>
      </c>
      <c r="B427" s="31" t="s">
        <v>1727</v>
      </c>
      <c r="C427" s="31">
        <v>2025041703</v>
      </c>
      <c r="D427" s="31"/>
      <c r="E427" s="31"/>
      <c r="F427" s="31">
        <v>5003</v>
      </c>
      <c r="G427" s="31" t="s">
        <v>578</v>
      </c>
      <c r="H427" s="31" t="s">
        <v>3320</v>
      </c>
      <c r="I427" s="31"/>
      <c r="J427" s="31"/>
      <c r="K427" s="31"/>
      <c r="L427" s="31"/>
      <c r="M427" s="32"/>
      <c r="N427" s="31"/>
      <c r="O427" s="32"/>
      <c r="P427" s="33"/>
      <c r="Q427" s="31" t="s">
        <v>5239</v>
      </c>
      <c r="R427" s="31" t="s">
        <v>52</v>
      </c>
      <c r="S427" s="31" t="s">
        <v>16</v>
      </c>
      <c r="T427" s="31">
        <v>1</v>
      </c>
      <c r="U427" s="31" t="s">
        <v>1722</v>
      </c>
      <c r="V427" s="31" t="s">
        <v>5253</v>
      </c>
      <c r="W427" s="31" t="s">
        <v>5242</v>
      </c>
      <c r="X427" s="218">
        <v>45761.618055555555</v>
      </c>
      <c r="Y427" s="31"/>
      <c r="Z427" s="31">
        <v>0.3</v>
      </c>
      <c r="AA427" s="31"/>
      <c r="AB427" s="31" t="s">
        <v>1723</v>
      </c>
      <c r="AC427" s="33" t="s">
        <v>5115</v>
      </c>
      <c r="AD427" s="31" t="s">
        <v>1724</v>
      </c>
      <c r="AE427" s="31"/>
      <c r="AF427" s="31"/>
      <c r="AG427" s="31"/>
      <c r="AH427" s="31"/>
      <c r="AI427" s="31"/>
      <c r="AJ427" s="31" t="s">
        <v>1724</v>
      </c>
      <c r="AK427" s="31" t="s">
        <v>1724</v>
      </c>
      <c r="AL427" s="356" t="e">
        <f t="shared" si="15"/>
        <v>#VALUE!</v>
      </c>
    </row>
    <row r="428" spans="1:39" ht="21.6" customHeight="1">
      <c r="A428" s="28">
        <v>59</v>
      </c>
      <c r="B428" s="28" t="s">
        <v>1727</v>
      </c>
      <c r="C428" s="28">
        <v>2025041719</v>
      </c>
      <c r="D428" s="28"/>
      <c r="E428" s="28"/>
      <c r="F428" s="28">
        <v>3227</v>
      </c>
      <c r="G428" s="28" t="s">
        <v>169</v>
      </c>
      <c r="H428" s="28" t="s">
        <v>3320</v>
      </c>
      <c r="I428" s="28"/>
      <c r="J428" s="28"/>
      <c r="K428" s="28"/>
      <c r="L428" s="28"/>
      <c r="M428" s="29"/>
      <c r="N428" s="28"/>
      <c r="O428" s="29"/>
      <c r="P428" s="29"/>
      <c r="Q428" s="28" t="s">
        <v>5254</v>
      </c>
      <c r="R428" s="28" t="s">
        <v>52</v>
      </c>
      <c r="S428" s="28" t="s">
        <v>16</v>
      </c>
      <c r="T428" s="28">
        <v>1</v>
      </c>
      <c r="U428" s="28" t="s">
        <v>1722</v>
      </c>
      <c r="V428" s="28" t="s">
        <v>5255</v>
      </c>
      <c r="W428" s="28" t="s">
        <v>5256</v>
      </c>
      <c r="X428" s="138">
        <v>45761.645833333336</v>
      </c>
      <c r="Y428" s="28"/>
      <c r="Z428" s="28">
        <v>0.5</v>
      </c>
      <c r="AA428" s="28"/>
      <c r="AB428" s="28" t="s">
        <v>1723</v>
      </c>
      <c r="AC428" s="29" t="s">
        <v>5123</v>
      </c>
      <c r="AD428" s="28" t="s">
        <v>1724</v>
      </c>
      <c r="AE428" s="28"/>
      <c r="AF428" s="28"/>
      <c r="AG428" s="28"/>
      <c r="AH428" s="28"/>
      <c r="AI428" s="28"/>
      <c r="AJ428" s="28" t="s">
        <v>1724</v>
      </c>
      <c r="AK428" s="28" t="s">
        <v>1724</v>
      </c>
      <c r="AL428" s="356" t="e">
        <f t="shared" si="15"/>
        <v>#VALUE!</v>
      </c>
    </row>
    <row r="429" spans="1:39" s="27" customFormat="1" ht="21.6" customHeight="1">
      <c r="A429" s="28">
        <v>61</v>
      </c>
      <c r="B429" s="28" t="s">
        <v>5039</v>
      </c>
      <c r="C429" s="28">
        <v>2025041747</v>
      </c>
      <c r="D429" s="28" t="s">
        <v>6953</v>
      </c>
      <c r="E429" s="28" t="s">
        <v>5041</v>
      </c>
      <c r="F429" s="28">
        <v>4046</v>
      </c>
      <c r="G429" s="28" t="s">
        <v>295</v>
      </c>
      <c r="H429" s="28" t="s">
        <v>1725</v>
      </c>
      <c r="I429" s="28" t="s">
        <v>6954</v>
      </c>
      <c r="J429" s="28" t="s">
        <v>5044</v>
      </c>
      <c r="K429" s="28" t="s">
        <v>5045</v>
      </c>
      <c r="L429" s="28" t="s">
        <v>5046</v>
      </c>
      <c r="M429" s="29" t="s">
        <v>4060</v>
      </c>
      <c r="N429" s="28">
        <v>2501</v>
      </c>
      <c r="O429" s="29" t="s">
        <v>5047</v>
      </c>
      <c r="P429" s="30" t="s">
        <v>6955</v>
      </c>
      <c r="Q429" s="28" t="s">
        <v>6717</v>
      </c>
      <c r="R429" s="28" t="s">
        <v>52</v>
      </c>
      <c r="S429" s="28" t="s">
        <v>1157</v>
      </c>
      <c r="T429" s="28">
        <v>1</v>
      </c>
      <c r="U429" s="28" t="s">
        <v>1722</v>
      </c>
      <c r="V429" s="28" t="s">
        <v>6956</v>
      </c>
      <c r="W429" s="28" t="s">
        <v>6957</v>
      </c>
      <c r="X429" s="138">
        <v>45762.621527777781</v>
      </c>
      <c r="Y429" s="28" t="s">
        <v>6958</v>
      </c>
      <c r="Z429" s="28">
        <v>1</v>
      </c>
      <c r="AA429" s="28"/>
      <c r="AB429" s="28" t="s">
        <v>1723</v>
      </c>
      <c r="AC429" s="30" t="s">
        <v>6959</v>
      </c>
      <c r="AD429" s="28"/>
      <c r="AE429" s="28"/>
      <c r="AF429" s="28"/>
      <c r="AG429" s="28"/>
      <c r="AH429" s="28"/>
      <c r="AI429" s="28"/>
      <c r="AJ429" s="28"/>
      <c r="AK429" s="28" t="s">
        <v>1724</v>
      </c>
      <c r="AL429" s="356">
        <f t="shared" ref="AL429:AL443" si="16">DATEVALUE(TEXT(I429, "yyyy/mm/dd"))</f>
        <v>45761</v>
      </c>
      <c r="AM429"/>
    </row>
    <row r="430" spans="1:39" s="27" customFormat="1" ht="21.6" customHeight="1">
      <c r="A430" s="31">
        <v>62</v>
      </c>
      <c r="B430" s="31" t="s">
        <v>1727</v>
      </c>
      <c r="C430" s="31">
        <v>2025041764</v>
      </c>
      <c r="D430" s="31"/>
      <c r="E430" s="31"/>
      <c r="F430" s="31">
        <v>3227</v>
      </c>
      <c r="G430" s="31" t="s">
        <v>169</v>
      </c>
      <c r="H430" s="31" t="s">
        <v>3320</v>
      </c>
      <c r="I430" s="31"/>
      <c r="J430" s="31"/>
      <c r="K430" s="31"/>
      <c r="L430" s="31"/>
      <c r="M430" s="32"/>
      <c r="N430" s="31"/>
      <c r="O430" s="32"/>
      <c r="P430" s="33"/>
      <c r="Q430" s="31" t="s">
        <v>5254</v>
      </c>
      <c r="R430" s="31" t="s">
        <v>52</v>
      </c>
      <c r="S430" s="31" t="s">
        <v>16</v>
      </c>
      <c r="T430" s="31">
        <v>1</v>
      </c>
      <c r="U430" s="31" t="s">
        <v>1722</v>
      </c>
      <c r="V430" s="31" t="s">
        <v>6960</v>
      </c>
      <c r="W430" s="31" t="s">
        <v>5256</v>
      </c>
      <c r="X430" s="218">
        <v>45761.645833333336</v>
      </c>
      <c r="Y430" s="31"/>
      <c r="Z430" s="31">
        <v>0.5</v>
      </c>
      <c r="AA430" s="31"/>
      <c r="AB430" s="31" t="s">
        <v>1723</v>
      </c>
      <c r="AC430" s="33" t="s">
        <v>5057</v>
      </c>
      <c r="AD430" s="31" t="s">
        <v>1724</v>
      </c>
      <c r="AE430" s="31"/>
      <c r="AF430" s="31"/>
      <c r="AG430" s="31"/>
      <c r="AH430" s="31"/>
      <c r="AI430" s="31"/>
      <c r="AJ430" s="31" t="s">
        <v>1724</v>
      </c>
      <c r="AK430" s="31" t="s">
        <v>1724</v>
      </c>
      <c r="AL430" s="356" t="e">
        <f t="shared" si="16"/>
        <v>#VALUE!</v>
      </c>
      <c r="AM430"/>
    </row>
    <row r="431" spans="1:39" s="27" customFormat="1" ht="21.6" customHeight="1">
      <c r="A431" s="28">
        <v>63</v>
      </c>
      <c r="B431" s="28" t="s">
        <v>1727</v>
      </c>
      <c r="C431" s="28">
        <v>2025041765</v>
      </c>
      <c r="D431" s="28"/>
      <c r="E431" s="28"/>
      <c r="F431" s="28">
        <v>4005</v>
      </c>
      <c r="G431" s="28" t="s">
        <v>284</v>
      </c>
      <c r="H431" s="28" t="s">
        <v>1751</v>
      </c>
      <c r="I431" s="28"/>
      <c r="J431" s="28"/>
      <c r="K431" s="28"/>
      <c r="L431" s="28"/>
      <c r="M431" s="29"/>
      <c r="N431" s="28"/>
      <c r="O431" s="29"/>
      <c r="P431" s="30"/>
      <c r="Q431" s="28" t="s">
        <v>5245</v>
      </c>
      <c r="R431" s="28" t="s">
        <v>52</v>
      </c>
      <c r="S431" s="28" t="s">
        <v>16</v>
      </c>
      <c r="T431" s="28">
        <v>1</v>
      </c>
      <c r="U431" s="28" t="s">
        <v>1722</v>
      </c>
      <c r="V431" s="28" t="s">
        <v>6961</v>
      </c>
      <c r="W431" s="28" t="s">
        <v>5247</v>
      </c>
      <c r="X431" s="138">
        <v>45761.479166666664</v>
      </c>
      <c r="Y431" s="28"/>
      <c r="Z431" s="28">
        <v>1</v>
      </c>
      <c r="AA431" s="28"/>
      <c r="AB431" s="28" t="s">
        <v>1723</v>
      </c>
      <c r="AC431" s="30" t="s">
        <v>5057</v>
      </c>
      <c r="AD431" s="28" t="s">
        <v>1724</v>
      </c>
      <c r="AE431" s="28"/>
      <c r="AF431" s="28"/>
      <c r="AG431" s="28"/>
      <c r="AH431" s="28"/>
      <c r="AI431" s="28"/>
      <c r="AJ431" s="28" t="s">
        <v>1724</v>
      </c>
      <c r="AK431" s="28" t="s">
        <v>1724</v>
      </c>
      <c r="AL431" s="356" t="e">
        <f t="shared" si="16"/>
        <v>#VALUE!</v>
      </c>
      <c r="AM431"/>
    </row>
    <row r="432" spans="1:39" s="27" customFormat="1" ht="21.6" customHeight="1">
      <c r="A432" s="31">
        <v>64</v>
      </c>
      <c r="B432" s="31" t="s">
        <v>1727</v>
      </c>
      <c r="C432" s="31">
        <v>2025041876</v>
      </c>
      <c r="D432" s="31"/>
      <c r="E432" s="31"/>
      <c r="F432" s="31">
        <v>3983</v>
      </c>
      <c r="G432" s="31" t="s">
        <v>279</v>
      </c>
      <c r="H432" s="31" t="s">
        <v>1750</v>
      </c>
      <c r="I432" s="31"/>
      <c r="J432" s="31"/>
      <c r="K432" s="31"/>
      <c r="L432" s="31"/>
      <c r="M432" s="32"/>
      <c r="N432" s="31"/>
      <c r="O432" s="32"/>
      <c r="P432" s="33"/>
      <c r="Q432" s="31" t="s">
        <v>5484</v>
      </c>
      <c r="R432" s="31" t="s">
        <v>52</v>
      </c>
      <c r="S432" s="31" t="s">
        <v>4114</v>
      </c>
      <c r="T432" s="31">
        <v>1</v>
      </c>
      <c r="U432" s="31" t="s">
        <v>1722</v>
      </c>
      <c r="V432" s="31" t="s">
        <v>6962</v>
      </c>
      <c r="W432" s="31" t="s">
        <v>6963</v>
      </c>
      <c r="X432" s="218">
        <v>45762.490972222222</v>
      </c>
      <c r="Y432" s="31"/>
      <c r="Z432" s="31">
        <v>1</v>
      </c>
      <c r="AA432" s="31"/>
      <c r="AB432" s="31" t="s">
        <v>1723</v>
      </c>
      <c r="AC432" s="33" t="s">
        <v>5057</v>
      </c>
      <c r="AD432" s="31" t="s">
        <v>1724</v>
      </c>
      <c r="AE432" s="31"/>
      <c r="AF432" s="31"/>
      <c r="AG432" s="31"/>
      <c r="AH432" s="31"/>
      <c r="AI432" s="31"/>
      <c r="AJ432" s="31" t="s">
        <v>1724</v>
      </c>
      <c r="AK432" s="31" t="s">
        <v>1724</v>
      </c>
      <c r="AL432" s="356" t="e">
        <f t="shared" si="16"/>
        <v>#VALUE!</v>
      </c>
      <c r="AM432"/>
    </row>
    <row r="433" spans="1:39" s="27" customFormat="1" ht="21.6" customHeight="1">
      <c r="A433" s="28">
        <v>65</v>
      </c>
      <c r="B433" s="28" t="s">
        <v>1727</v>
      </c>
      <c r="C433" s="28">
        <v>2025041883</v>
      </c>
      <c r="D433" s="28"/>
      <c r="E433" s="28"/>
      <c r="F433" s="28" t="s">
        <v>44</v>
      </c>
      <c r="G433" s="28" t="s">
        <v>640</v>
      </c>
      <c r="H433" s="28" t="s">
        <v>1751</v>
      </c>
      <c r="I433" s="28"/>
      <c r="J433" s="28"/>
      <c r="K433" s="28"/>
      <c r="L433" s="28"/>
      <c r="M433" s="29"/>
      <c r="N433" s="28"/>
      <c r="O433" s="29"/>
      <c r="P433" s="30"/>
      <c r="Q433" s="28" t="s">
        <v>5379</v>
      </c>
      <c r="R433" s="28" t="s">
        <v>52</v>
      </c>
      <c r="S433" s="28" t="s">
        <v>16</v>
      </c>
      <c r="T433" s="28">
        <v>1</v>
      </c>
      <c r="U433" s="28" t="s">
        <v>1722</v>
      </c>
      <c r="V433" s="28" t="s">
        <v>6964</v>
      </c>
      <c r="W433" s="28" t="s">
        <v>6965</v>
      </c>
      <c r="X433" s="138">
        <v>45762.541666666664</v>
      </c>
      <c r="Y433" s="28"/>
      <c r="Z433" s="28">
        <v>0.5</v>
      </c>
      <c r="AA433" s="28"/>
      <c r="AB433" s="28" t="s">
        <v>1723</v>
      </c>
      <c r="AC433" s="30" t="s">
        <v>5057</v>
      </c>
      <c r="AD433" s="28" t="s">
        <v>1724</v>
      </c>
      <c r="AE433" s="28"/>
      <c r="AF433" s="28"/>
      <c r="AG433" s="28"/>
      <c r="AH433" s="28"/>
      <c r="AI433" s="28"/>
      <c r="AJ433" s="28" t="s">
        <v>1724</v>
      </c>
      <c r="AK433" s="28" t="s">
        <v>1724</v>
      </c>
      <c r="AL433" s="356" t="e">
        <f t="shared" si="16"/>
        <v>#VALUE!</v>
      </c>
      <c r="AM433"/>
    </row>
    <row r="434" spans="1:39" s="27" customFormat="1" ht="21.6" customHeight="1">
      <c r="A434" s="31">
        <v>66</v>
      </c>
      <c r="B434" s="31" t="s">
        <v>1727</v>
      </c>
      <c r="C434" s="31">
        <v>2025041886</v>
      </c>
      <c r="D434" s="31"/>
      <c r="E434" s="31"/>
      <c r="F434" s="31">
        <v>4804</v>
      </c>
      <c r="G434" s="31" t="s">
        <v>527</v>
      </c>
      <c r="H434" s="31" t="s">
        <v>1750</v>
      </c>
      <c r="I434" s="31"/>
      <c r="J434" s="31"/>
      <c r="K434" s="31"/>
      <c r="L434" s="31"/>
      <c r="M434" s="32"/>
      <c r="N434" s="31"/>
      <c r="O434" s="32"/>
      <c r="P434" s="33"/>
      <c r="Q434" s="31" t="s">
        <v>5492</v>
      </c>
      <c r="R434" s="31" t="s">
        <v>52</v>
      </c>
      <c r="S434" s="31" t="s">
        <v>4114</v>
      </c>
      <c r="T434" s="31">
        <v>1</v>
      </c>
      <c r="U434" s="31" t="s">
        <v>1722</v>
      </c>
      <c r="V434" s="31" t="s">
        <v>6966</v>
      </c>
      <c r="W434" s="31" t="s">
        <v>6965</v>
      </c>
      <c r="X434" s="218">
        <v>45762.557638888888</v>
      </c>
      <c r="Y434" s="31"/>
      <c r="Z434" s="31">
        <v>0.9</v>
      </c>
      <c r="AA434" s="31"/>
      <c r="AB434" s="31" t="s">
        <v>1723</v>
      </c>
      <c r="AC434" s="33" t="s">
        <v>5057</v>
      </c>
      <c r="AD434" s="31" t="s">
        <v>1724</v>
      </c>
      <c r="AE434" s="31"/>
      <c r="AF434" s="31"/>
      <c r="AG434" s="31"/>
      <c r="AH434" s="31"/>
      <c r="AI434" s="31"/>
      <c r="AJ434" s="31" t="s">
        <v>1724</v>
      </c>
      <c r="AK434" s="31" t="s">
        <v>1724</v>
      </c>
      <c r="AL434" s="356" t="e">
        <f t="shared" si="16"/>
        <v>#VALUE!</v>
      </c>
      <c r="AM434"/>
    </row>
    <row r="435" spans="1:39" s="27" customFormat="1" ht="21.6" customHeight="1">
      <c r="A435" s="28">
        <v>67</v>
      </c>
      <c r="B435" s="28" t="s">
        <v>1727</v>
      </c>
      <c r="C435" s="28">
        <v>2025041893</v>
      </c>
      <c r="D435" s="28"/>
      <c r="E435" s="28"/>
      <c r="F435" s="28" t="s">
        <v>45</v>
      </c>
      <c r="G435" s="28" t="s">
        <v>638</v>
      </c>
      <c r="H435" s="28" t="s">
        <v>1751</v>
      </c>
      <c r="I435" s="28"/>
      <c r="J435" s="28"/>
      <c r="K435" s="28"/>
      <c r="L435" s="28"/>
      <c r="M435" s="29"/>
      <c r="N435" s="28"/>
      <c r="O435" s="29"/>
      <c r="P435" s="30"/>
      <c r="Q435" s="28" t="s">
        <v>5487</v>
      </c>
      <c r="R435" s="28" t="s">
        <v>52</v>
      </c>
      <c r="S435" s="28" t="s">
        <v>16</v>
      </c>
      <c r="T435" s="28">
        <v>1</v>
      </c>
      <c r="U435" s="28" t="s">
        <v>1722</v>
      </c>
      <c r="V435" s="28" t="s">
        <v>6967</v>
      </c>
      <c r="W435" s="28" t="s">
        <v>6968</v>
      </c>
      <c r="X435" s="138">
        <v>45762.576388888891</v>
      </c>
      <c r="Y435" s="28"/>
      <c r="Z435" s="28">
        <v>0.7</v>
      </c>
      <c r="AA435" s="28"/>
      <c r="AB435" s="28" t="s">
        <v>1723</v>
      </c>
      <c r="AC435" s="30" t="s">
        <v>5057</v>
      </c>
      <c r="AD435" s="28" t="s">
        <v>1724</v>
      </c>
      <c r="AE435" s="28"/>
      <c r="AF435" s="28"/>
      <c r="AG435" s="28"/>
      <c r="AH435" s="28"/>
      <c r="AI435" s="28"/>
      <c r="AJ435" s="28" t="s">
        <v>1724</v>
      </c>
      <c r="AK435" s="28" t="s">
        <v>1724</v>
      </c>
      <c r="AL435" s="356" t="e">
        <f t="shared" si="16"/>
        <v>#VALUE!</v>
      </c>
      <c r="AM435"/>
    </row>
    <row r="436" spans="1:39" s="27" customFormat="1" ht="21.6" customHeight="1">
      <c r="A436" s="31">
        <v>68</v>
      </c>
      <c r="B436" s="31" t="s">
        <v>1727</v>
      </c>
      <c r="C436" s="31">
        <v>2025041894</v>
      </c>
      <c r="D436" s="31"/>
      <c r="E436" s="31"/>
      <c r="F436" s="31" t="s">
        <v>4044</v>
      </c>
      <c r="G436" s="31" t="s">
        <v>4045</v>
      </c>
      <c r="H436" s="31" t="s">
        <v>1751</v>
      </c>
      <c r="I436" s="31"/>
      <c r="J436" s="31"/>
      <c r="K436" s="31"/>
      <c r="L436" s="31"/>
      <c r="M436" s="32"/>
      <c r="N436" s="31"/>
      <c r="O436" s="32"/>
      <c r="P436" s="33"/>
      <c r="Q436" s="31" t="s">
        <v>5481</v>
      </c>
      <c r="R436" s="31" t="s">
        <v>52</v>
      </c>
      <c r="S436" s="31" t="s">
        <v>16</v>
      </c>
      <c r="T436" s="31">
        <v>1</v>
      </c>
      <c r="U436" s="31" t="s">
        <v>1722</v>
      </c>
      <c r="V436" s="31" t="s">
        <v>6970</v>
      </c>
      <c r="W436" s="31" t="s">
        <v>6969</v>
      </c>
      <c r="X436" s="218">
        <v>45762.583333333336</v>
      </c>
      <c r="Y436" s="31"/>
      <c r="Z436" s="31">
        <v>0.2</v>
      </c>
      <c r="AA436" s="31"/>
      <c r="AB436" s="31" t="s">
        <v>1723</v>
      </c>
      <c r="AC436" s="33" t="s">
        <v>6972</v>
      </c>
      <c r="AD436" s="31" t="s">
        <v>1724</v>
      </c>
      <c r="AE436" s="31"/>
      <c r="AF436" s="31"/>
      <c r="AG436" s="31"/>
      <c r="AH436" s="31"/>
      <c r="AI436" s="31"/>
      <c r="AJ436" s="31"/>
      <c r="AK436" s="31" t="s">
        <v>1724</v>
      </c>
      <c r="AL436" s="356" t="e">
        <f t="shared" si="16"/>
        <v>#VALUE!</v>
      </c>
      <c r="AM436"/>
    </row>
    <row r="437" spans="1:39" s="27" customFormat="1" ht="21.6" customHeight="1">
      <c r="A437" s="28">
        <v>69</v>
      </c>
      <c r="B437" s="28" t="s">
        <v>1727</v>
      </c>
      <c r="C437" s="28">
        <v>2025041911</v>
      </c>
      <c r="D437" s="28"/>
      <c r="E437" s="28"/>
      <c r="F437" s="28">
        <v>4046</v>
      </c>
      <c r="G437" s="28" t="s">
        <v>295</v>
      </c>
      <c r="H437" s="28" t="s">
        <v>1725</v>
      </c>
      <c r="I437" s="28"/>
      <c r="J437" s="28"/>
      <c r="K437" s="28"/>
      <c r="L437" s="28"/>
      <c r="M437" s="29"/>
      <c r="N437" s="28"/>
      <c r="O437" s="29"/>
      <c r="P437" s="30"/>
      <c r="Q437" s="28" t="s">
        <v>6717</v>
      </c>
      <c r="R437" s="28" t="s">
        <v>52</v>
      </c>
      <c r="S437" s="28" t="s">
        <v>1157</v>
      </c>
      <c r="T437" s="28">
        <v>1</v>
      </c>
      <c r="U437" s="28" t="s">
        <v>1722</v>
      </c>
      <c r="V437" s="28" t="s">
        <v>6973</v>
      </c>
      <c r="W437" s="28" t="s">
        <v>6957</v>
      </c>
      <c r="X437" s="138">
        <v>45762.621527777781</v>
      </c>
      <c r="Y437" s="28"/>
      <c r="Z437" s="28">
        <v>1</v>
      </c>
      <c r="AA437" s="28"/>
      <c r="AB437" s="28" t="s">
        <v>1723</v>
      </c>
      <c r="AC437" s="30" t="s">
        <v>5057</v>
      </c>
      <c r="AD437" s="28" t="s">
        <v>1724</v>
      </c>
      <c r="AE437" s="28"/>
      <c r="AF437" s="28"/>
      <c r="AG437" s="28"/>
      <c r="AH437" s="28"/>
      <c r="AI437" s="28"/>
      <c r="AJ437" s="28" t="s">
        <v>1724</v>
      </c>
      <c r="AK437" s="28" t="s">
        <v>1724</v>
      </c>
      <c r="AL437" s="356" t="e">
        <f t="shared" si="16"/>
        <v>#VALUE!</v>
      </c>
      <c r="AM437"/>
    </row>
    <row r="438" spans="1:39" s="27" customFormat="1" ht="21.6" customHeight="1">
      <c r="A438" s="31">
        <v>70</v>
      </c>
      <c r="B438" s="31" t="s">
        <v>1727</v>
      </c>
      <c r="C438" s="31">
        <v>2025041912</v>
      </c>
      <c r="D438" s="31"/>
      <c r="E438" s="31"/>
      <c r="F438" s="31">
        <v>4184</v>
      </c>
      <c r="G438" s="31" t="s">
        <v>324</v>
      </c>
      <c r="H438" s="31" t="s">
        <v>1750</v>
      </c>
      <c r="I438" s="31"/>
      <c r="J438" s="31"/>
      <c r="K438" s="31"/>
      <c r="L438" s="31"/>
      <c r="M438" s="32"/>
      <c r="N438" s="31"/>
      <c r="O438" s="32"/>
      <c r="P438" s="33"/>
      <c r="Q438" s="31" t="s">
        <v>5424</v>
      </c>
      <c r="R438" s="31" t="s">
        <v>52</v>
      </c>
      <c r="S438" s="31" t="s">
        <v>4114</v>
      </c>
      <c r="T438" s="31">
        <v>1</v>
      </c>
      <c r="U438" s="31" t="s">
        <v>1722</v>
      </c>
      <c r="V438" s="31" t="s">
        <v>6974</v>
      </c>
      <c r="W438" s="31" t="s">
        <v>6971</v>
      </c>
      <c r="X438" s="218">
        <v>45762.629166666666</v>
      </c>
      <c r="Y438" s="31"/>
      <c r="Z438" s="31">
        <v>1.1000000000000001</v>
      </c>
      <c r="AA438" s="31"/>
      <c r="AB438" s="31" t="s">
        <v>1723</v>
      </c>
      <c r="AC438" s="33" t="s">
        <v>5057</v>
      </c>
      <c r="AD438" s="31" t="s">
        <v>1724</v>
      </c>
      <c r="AE438" s="31"/>
      <c r="AF438" s="31"/>
      <c r="AG438" s="31"/>
      <c r="AH438" s="31"/>
      <c r="AI438" s="31"/>
      <c r="AJ438" s="31" t="s">
        <v>1724</v>
      </c>
      <c r="AK438" s="31" t="s">
        <v>1724</v>
      </c>
      <c r="AL438" s="356" t="e">
        <f t="shared" si="16"/>
        <v>#VALUE!</v>
      </c>
      <c r="AM438"/>
    </row>
    <row r="439" spans="1:39" s="27" customFormat="1" ht="21.6" customHeight="1">
      <c r="A439" s="28">
        <v>71</v>
      </c>
      <c r="B439" s="28" t="s">
        <v>1727</v>
      </c>
      <c r="C439" s="28">
        <v>2025041941</v>
      </c>
      <c r="D439" s="28"/>
      <c r="E439" s="28"/>
      <c r="F439" s="28" t="s">
        <v>48</v>
      </c>
      <c r="G439" s="28" t="s">
        <v>742</v>
      </c>
      <c r="H439" s="28" t="s">
        <v>1751</v>
      </c>
      <c r="I439" s="28"/>
      <c r="J439" s="28"/>
      <c r="K439" s="28"/>
      <c r="L439" s="28"/>
      <c r="M439" s="29"/>
      <c r="N439" s="28"/>
      <c r="O439" s="29"/>
      <c r="P439" s="30"/>
      <c r="Q439" s="28" t="s">
        <v>5960</v>
      </c>
      <c r="R439" s="28" t="s">
        <v>52</v>
      </c>
      <c r="S439" s="28" t="s">
        <v>16</v>
      </c>
      <c r="T439" s="28">
        <v>1</v>
      </c>
      <c r="U439" s="28" t="s">
        <v>1722</v>
      </c>
      <c r="V439" s="28" t="s">
        <v>6975</v>
      </c>
      <c r="W439" s="28" t="s">
        <v>6976</v>
      </c>
      <c r="X439" s="138">
        <v>45762.65625</v>
      </c>
      <c r="Y439" s="28"/>
      <c r="Z439" s="28">
        <v>0.5</v>
      </c>
      <c r="AA439" s="28"/>
      <c r="AB439" s="28" t="s">
        <v>1723</v>
      </c>
      <c r="AC439" s="30" t="s">
        <v>6977</v>
      </c>
      <c r="AD439" s="28" t="s">
        <v>1724</v>
      </c>
      <c r="AE439" s="28"/>
      <c r="AF439" s="28"/>
      <c r="AG439" s="28"/>
      <c r="AH439" s="28"/>
      <c r="AI439" s="28"/>
      <c r="AJ439" s="28" t="s">
        <v>1724</v>
      </c>
      <c r="AK439" s="28" t="s">
        <v>1724</v>
      </c>
      <c r="AL439" s="356" t="e">
        <f t="shared" si="16"/>
        <v>#VALUE!</v>
      </c>
      <c r="AM439"/>
    </row>
    <row r="440" spans="1:39" s="27" customFormat="1" ht="21.6" customHeight="1">
      <c r="A440" s="31">
        <v>72</v>
      </c>
      <c r="B440" s="31" t="s">
        <v>5039</v>
      </c>
      <c r="C440" s="31">
        <v>2025042056</v>
      </c>
      <c r="D440" s="31" t="s">
        <v>6978</v>
      </c>
      <c r="E440" s="31" t="s">
        <v>5041</v>
      </c>
      <c r="F440" s="31">
        <v>4917</v>
      </c>
      <c r="G440" s="31" t="s">
        <v>558</v>
      </c>
      <c r="H440" s="31" t="s">
        <v>1725</v>
      </c>
      <c r="I440" s="31" t="s">
        <v>6979</v>
      </c>
      <c r="J440" s="31" t="s">
        <v>5072</v>
      </c>
      <c r="K440" s="31" t="s">
        <v>5045</v>
      </c>
      <c r="L440" s="31" t="s">
        <v>5234</v>
      </c>
      <c r="M440" s="32" t="s">
        <v>5235</v>
      </c>
      <c r="N440" s="31" t="s">
        <v>6076</v>
      </c>
      <c r="O440" s="32" t="s">
        <v>5758</v>
      </c>
      <c r="P440" s="33" t="s">
        <v>6980</v>
      </c>
      <c r="Q440" s="31" t="s">
        <v>6876</v>
      </c>
      <c r="R440" s="31" t="s">
        <v>52</v>
      </c>
      <c r="S440" s="31" t="s">
        <v>1157</v>
      </c>
      <c r="T440" s="31">
        <v>1</v>
      </c>
      <c r="U440" s="31" t="s">
        <v>1722</v>
      </c>
      <c r="V440" s="31" t="s">
        <v>6981</v>
      </c>
      <c r="W440" s="31" t="s">
        <v>6982</v>
      </c>
      <c r="X440" s="218">
        <v>45763.510416666664</v>
      </c>
      <c r="Y440" s="31" t="s">
        <v>6983</v>
      </c>
      <c r="Z440" s="31">
        <v>0.9</v>
      </c>
      <c r="AA440" s="31"/>
      <c r="AB440" s="31" t="s">
        <v>1723</v>
      </c>
      <c r="AC440" s="33" t="s">
        <v>6984</v>
      </c>
      <c r="AD440" s="31"/>
      <c r="AE440" s="31"/>
      <c r="AF440" s="31"/>
      <c r="AG440" s="31"/>
      <c r="AH440" s="31"/>
      <c r="AI440" s="31"/>
      <c r="AJ440" s="31"/>
      <c r="AK440" s="31" t="s">
        <v>1724</v>
      </c>
      <c r="AL440" s="356">
        <f t="shared" si="16"/>
        <v>45763</v>
      </c>
      <c r="AM440"/>
    </row>
    <row r="441" spans="1:39" s="27" customFormat="1" ht="21.6" customHeight="1">
      <c r="A441" s="28">
        <v>73</v>
      </c>
      <c r="B441" s="28" t="s">
        <v>1727</v>
      </c>
      <c r="C441" s="28">
        <v>2025042057</v>
      </c>
      <c r="D441" s="28"/>
      <c r="E441" s="28"/>
      <c r="F441" s="28">
        <v>4917</v>
      </c>
      <c r="G441" s="31" t="s">
        <v>558</v>
      </c>
      <c r="H441" s="28" t="s">
        <v>1725</v>
      </c>
      <c r="I441" s="28"/>
      <c r="J441" s="28"/>
      <c r="K441" s="28"/>
      <c r="L441" s="28"/>
      <c r="M441" s="29"/>
      <c r="N441" s="28"/>
      <c r="O441" s="29"/>
      <c r="P441" s="30"/>
      <c r="Q441" s="28" t="s">
        <v>6876</v>
      </c>
      <c r="R441" s="28" t="s">
        <v>52</v>
      </c>
      <c r="S441" s="28" t="s">
        <v>1157</v>
      </c>
      <c r="T441" s="28">
        <v>1</v>
      </c>
      <c r="U441" s="28" t="s">
        <v>1722</v>
      </c>
      <c r="V441" s="28" t="s">
        <v>6985</v>
      </c>
      <c r="W441" s="28" t="s">
        <v>6982</v>
      </c>
      <c r="X441" s="138">
        <v>45763.510416666664</v>
      </c>
      <c r="Y441" s="28"/>
      <c r="Z441" s="28">
        <v>0.9</v>
      </c>
      <c r="AA441" s="28"/>
      <c r="AB441" s="28" t="s">
        <v>1723</v>
      </c>
      <c r="AC441" s="30" t="s">
        <v>5057</v>
      </c>
      <c r="AD441" s="28" t="s">
        <v>1724</v>
      </c>
      <c r="AE441" s="28"/>
      <c r="AF441" s="28"/>
      <c r="AG441" s="28"/>
      <c r="AH441" s="28"/>
      <c r="AI441" s="28"/>
      <c r="AJ441" s="28" t="s">
        <v>1724</v>
      </c>
      <c r="AK441" s="28" t="s">
        <v>1724</v>
      </c>
      <c r="AL441" s="356" t="e">
        <f t="shared" si="16"/>
        <v>#VALUE!</v>
      </c>
      <c r="AM441"/>
    </row>
    <row r="442" spans="1:39" s="27" customFormat="1" ht="21.6" customHeight="1">
      <c r="A442" s="31">
        <v>74</v>
      </c>
      <c r="B442" s="31" t="s">
        <v>1727</v>
      </c>
      <c r="C442" s="31">
        <v>2025042090</v>
      </c>
      <c r="D442" s="31"/>
      <c r="E442" s="31"/>
      <c r="F442" s="31">
        <v>4539</v>
      </c>
      <c r="G442" s="31" t="s">
        <v>431</v>
      </c>
      <c r="H442" s="31" t="s">
        <v>1750</v>
      </c>
      <c r="I442" s="31"/>
      <c r="J442" s="31"/>
      <c r="K442" s="31"/>
      <c r="L442" s="31"/>
      <c r="M442" s="32"/>
      <c r="N442" s="31"/>
      <c r="O442" s="32"/>
      <c r="P442" s="33"/>
      <c r="Q442" s="31" t="s">
        <v>5524</v>
      </c>
      <c r="R442" s="31" t="s">
        <v>52</v>
      </c>
      <c r="S442" s="31" t="s">
        <v>4114</v>
      </c>
      <c r="T442" s="31">
        <v>1</v>
      </c>
      <c r="U442" s="31" t="s">
        <v>1722</v>
      </c>
      <c r="V442" s="31" t="s">
        <v>6986</v>
      </c>
      <c r="W442" s="31" t="s">
        <v>6987</v>
      </c>
      <c r="X442" s="218">
        <v>45763.635416666664</v>
      </c>
      <c r="Y442" s="31"/>
      <c r="Z442" s="31">
        <v>1.1000000000000001</v>
      </c>
      <c r="AA442" s="31"/>
      <c r="AB442" s="31" t="s">
        <v>1723</v>
      </c>
      <c r="AC442" s="33" t="s">
        <v>5057</v>
      </c>
      <c r="AD442" s="31" t="s">
        <v>1724</v>
      </c>
      <c r="AE442" s="31"/>
      <c r="AF442" s="31"/>
      <c r="AG442" s="31"/>
      <c r="AH442" s="31"/>
      <c r="AI442" s="31"/>
      <c r="AJ442" s="31" t="s">
        <v>1724</v>
      </c>
      <c r="AK442" s="31" t="s">
        <v>1724</v>
      </c>
      <c r="AL442" s="356" t="e">
        <f t="shared" si="16"/>
        <v>#VALUE!</v>
      </c>
      <c r="AM442"/>
    </row>
    <row r="443" spans="1:39" s="27" customFormat="1" ht="21.6" customHeight="1">
      <c r="A443" s="28">
        <v>75</v>
      </c>
      <c r="B443" s="28" t="s">
        <v>1727</v>
      </c>
      <c r="C443" s="28">
        <v>2025042112</v>
      </c>
      <c r="D443" s="28"/>
      <c r="E443" s="28"/>
      <c r="F443" s="28">
        <v>2543</v>
      </c>
      <c r="G443" s="28" t="s">
        <v>4127</v>
      </c>
      <c r="H443" s="28" t="s">
        <v>1750</v>
      </c>
      <c r="I443" s="28"/>
      <c r="J443" s="28"/>
      <c r="K443" s="28"/>
      <c r="L443" s="28"/>
      <c r="M443" s="29"/>
      <c r="N443" s="28"/>
      <c r="O443" s="29"/>
      <c r="P443" s="29"/>
      <c r="Q443" s="28" t="s">
        <v>5497</v>
      </c>
      <c r="R443" s="28" t="s">
        <v>52</v>
      </c>
      <c r="S443" s="28" t="s">
        <v>4114</v>
      </c>
      <c r="T443" s="28">
        <v>1</v>
      </c>
      <c r="U443" s="28" t="s">
        <v>1722</v>
      </c>
      <c r="V443" s="28" t="s">
        <v>6988</v>
      </c>
      <c r="W443" s="28" t="s">
        <v>6989</v>
      </c>
      <c r="X443" s="138">
        <v>45763.681250000001</v>
      </c>
      <c r="Y443" s="28"/>
      <c r="Z443" s="28">
        <v>1</v>
      </c>
      <c r="AA443" s="28"/>
      <c r="AB443" s="28" t="s">
        <v>1723</v>
      </c>
      <c r="AC443" s="29" t="s">
        <v>5057</v>
      </c>
      <c r="AD443" s="28" t="s">
        <v>1724</v>
      </c>
      <c r="AE443" s="28"/>
      <c r="AF443" s="28"/>
      <c r="AG443" s="28"/>
      <c r="AH443" s="28"/>
      <c r="AI443" s="28"/>
      <c r="AJ443" s="28" t="s">
        <v>1724</v>
      </c>
      <c r="AK443" s="28" t="s">
        <v>1724</v>
      </c>
      <c r="AL443" s="356" t="e">
        <f t="shared" si="16"/>
        <v>#VALUE!</v>
      </c>
      <c r="AM443"/>
    </row>
    <row r="444" spans="1:39" s="27" customFormat="1" ht="21.6" customHeight="1">
      <c r="A444" s="28">
        <v>77</v>
      </c>
      <c r="B444" s="28" t="s">
        <v>1727</v>
      </c>
      <c r="C444" s="28">
        <v>2025042184</v>
      </c>
      <c r="D444" s="28"/>
      <c r="E444" s="28"/>
      <c r="F444" s="28">
        <v>4083</v>
      </c>
      <c r="G444" s="28" t="s">
        <v>1517</v>
      </c>
      <c r="H444" s="28" t="s">
        <v>1750</v>
      </c>
      <c r="I444" s="28"/>
      <c r="J444" s="28"/>
      <c r="K444" s="28"/>
      <c r="L444" s="28"/>
      <c r="M444" s="29"/>
      <c r="N444" s="28"/>
      <c r="O444" s="29"/>
      <c r="P444" s="30"/>
      <c r="Q444" s="28" t="s">
        <v>5947</v>
      </c>
      <c r="R444" s="28" t="s">
        <v>52</v>
      </c>
      <c r="S444" s="28" t="s">
        <v>4114</v>
      </c>
      <c r="T444" s="28">
        <v>1</v>
      </c>
      <c r="U444" s="28" t="s">
        <v>1722</v>
      </c>
      <c r="V444" s="28" t="s">
        <v>6991</v>
      </c>
      <c r="W444" s="28" t="s">
        <v>6992</v>
      </c>
      <c r="X444" s="138">
        <v>45764.495833333334</v>
      </c>
      <c r="Y444" s="28"/>
      <c r="Z444" s="28">
        <v>1.2</v>
      </c>
      <c r="AA444" s="28"/>
      <c r="AB444" s="28" t="s">
        <v>1723</v>
      </c>
      <c r="AC444" s="30" t="s">
        <v>5057</v>
      </c>
      <c r="AD444" s="28" t="s">
        <v>1724</v>
      </c>
      <c r="AE444" s="28"/>
      <c r="AF444" s="28"/>
      <c r="AG444" s="28"/>
      <c r="AH444" s="28"/>
      <c r="AI444" s="28"/>
      <c r="AJ444" s="28" t="s">
        <v>1724</v>
      </c>
      <c r="AK444" s="28" t="s">
        <v>1724</v>
      </c>
      <c r="AL444" s="356" t="e">
        <f t="shared" ref="AL444:AL446" si="17">DATEVALUE(TEXT(I444, "yyyy/mm/dd"))</f>
        <v>#VALUE!</v>
      </c>
      <c r="AM444"/>
    </row>
    <row r="445" spans="1:39" s="27" customFormat="1" ht="21.6" customHeight="1">
      <c r="A445" s="31">
        <v>78</v>
      </c>
      <c r="B445" s="31" t="s">
        <v>1727</v>
      </c>
      <c r="C445" s="31">
        <v>2025042219</v>
      </c>
      <c r="D445" s="31"/>
      <c r="E445" s="31"/>
      <c r="F445" s="31">
        <v>2935</v>
      </c>
      <c r="G445" s="31" t="s">
        <v>144</v>
      </c>
      <c r="H445" s="31" t="s">
        <v>1750</v>
      </c>
      <c r="I445" s="31"/>
      <c r="J445" s="31"/>
      <c r="K445" s="31"/>
      <c r="L445" s="31"/>
      <c r="M445" s="32"/>
      <c r="N445" s="31"/>
      <c r="O445" s="32"/>
      <c r="P445" s="33"/>
      <c r="Q445" s="31" t="s">
        <v>6082</v>
      </c>
      <c r="R445" s="31" t="s">
        <v>52</v>
      </c>
      <c r="S445" s="31" t="s">
        <v>4114</v>
      </c>
      <c r="T445" s="31">
        <v>1</v>
      </c>
      <c r="U445" s="31" t="s">
        <v>1722</v>
      </c>
      <c r="V445" s="31" t="s">
        <v>6993</v>
      </c>
      <c r="W445" s="31" t="s">
        <v>6994</v>
      </c>
      <c r="X445" s="218">
        <v>45764.577777777777</v>
      </c>
      <c r="Y445" s="31"/>
      <c r="Z445" s="31">
        <v>1.1000000000000001</v>
      </c>
      <c r="AA445" s="31"/>
      <c r="AB445" s="31" t="s">
        <v>1723</v>
      </c>
      <c r="AC445" s="33" t="s">
        <v>5057</v>
      </c>
      <c r="AD445" s="31" t="s">
        <v>1724</v>
      </c>
      <c r="AE445" s="31"/>
      <c r="AF445" s="31"/>
      <c r="AG445" s="31"/>
      <c r="AH445" s="31"/>
      <c r="AI445" s="31"/>
      <c r="AJ445" s="31" t="s">
        <v>1724</v>
      </c>
      <c r="AK445" s="31" t="s">
        <v>1724</v>
      </c>
      <c r="AL445" s="356" t="e">
        <f t="shared" si="17"/>
        <v>#VALUE!</v>
      </c>
      <c r="AM445"/>
    </row>
    <row r="446" spans="1:39" s="27" customFormat="1" ht="21.6" customHeight="1">
      <c r="A446" s="28">
        <v>79</v>
      </c>
      <c r="B446" s="28" t="s">
        <v>1727</v>
      </c>
      <c r="C446" s="28">
        <v>2025042349</v>
      </c>
      <c r="D446" s="28"/>
      <c r="E446" s="28"/>
      <c r="F446" s="28">
        <v>2619</v>
      </c>
      <c r="G446" s="28" t="s">
        <v>1512</v>
      </c>
      <c r="H446" s="28" t="s">
        <v>1750</v>
      </c>
      <c r="I446" s="28"/>
      <c r="J446" s="28"/>
      <c r="K446" s="28"/>
      <c r="L446" s="28"/>
      <c r="M446" s="29"/>
      <c r="N446" s="28"/>
      <c r="O446" s="29"/>
      <c r="P446" s="29"/>
      <c r="Q446" s="28" t="s">
        <v>5574</v>
      </c>
      <c r="R446" s="28" t="s">
        <v>52</v>
      </c>
      <c r="S446" s="28" t="s">
        <v>4114</v>
      </c>
      <c r="T446" s="28">
        <v>1</v>
      </c>
      <c r="U446" s="28" t="s">
        <v>1722</v>
      </c>
      <c r="V446" s="28" t="s">
        <v>6995</v>
      </c>
      <c r="W446" s="28" t="s">
        <v>6996</v>
      </c>
      <c r="X446" s="138">
        <v>45765.463888888888</v>
      </c>
      <c r="Y446" s="28"/>
      <c r="Z446" s="28">
        <v>1.1000000000000001</v>
      </c>
      <c r="AA446" s="28"/>
      <c r="AB446" s="28" t="s">
        <v>1723</v>
      </c>
      <c r="AC446" s="29" t="s">
        <v>5057</v>
      </c>
      <c r="AD446" s="28" t="s">
        <v>1724</v>
      </c>
      <c r="AE446" s="28"/>
      <c r="AF446" s="28"/>
      <c r="AG446" s="28"/>
      <c r="AH446" s="28"/>
      <c r="AI446" s="28"/>
      <c r="AJ446" s="28" t="s">
        <v>1724</v>
      </c>
      <c r="AK446" s="28" t="s">
        <v>1724</v>
      </c>
      <c r="AL446" s="356" t="e">
        <f t="shared" si="17"/>
        <v>#VALUE!</v>
      </c>
      <c r="AM446"/>
    </row>
    <row r="447" spans="1:39" s="27" customFormat="1" ht="21.6" customHeight="1">
      <c r="A447" s="31">
        <v>82</v>
      </c>
      <c r="B447" s="31" t="s">
        <v>1727</v>
      </c>
      <c r="C447" s="31">
        <v>2025042373</v>
      </c>
      <c r="D447" s="31"/>
      <c r="E447" s="31"/>
      <c r="F447" s="31">
        <v>4312</v>
      </c>
      <c r="G447" s="31" t="s">
        <v>360</v>
      </c>
      <c r="H447" s="31" t="s">
        <v>1750</v>
      </c>
      <c r="I447" s="31"/>
      <c r="J447" s="31"/>
      <c r="K447" s="31"/>
      <c r="L447" s="31"/>
      <c r="M447" s="32"/>
      <c r="N447" s="31"/>
      <c r="O447" s="32"/>
      <c r="P447" s="33"/>
      <c r="Q447" s="31" t="s">
        <v>5571</v>
      </c>
      <c r="R447" s="31" t="s">
        <v>52</v>
      </c>
      <c r="S447" s="31" t="s">
        <v>4114</v>
      </c>
      <c r="T447" s="31">
        <v>1</v>
      </c>
      <c r="U447" s="31" t="s">
        <v>1722</v>
      </c>
      <c r="V447" s="31" t="s">
        <v>6997</v>
      </c>
      <c r="W447" s="31" t="s">
        <v>6998</v>
      </c>
      <c r="X447" s="218">
        <v>45765.504166666666</v>
      </c>
      <c r="Y447" s="31"/>
      <c r="Z447" s="31">
        <v>0.9</v>
      </c>
      <c r="AA447" s="31"/>
      <c r="AB447" s="31" t="s">
        <v>1723</v>
      </c>
      <c r="AC447" s="33" t="s">
        <v>5057</v>
      </c>
      <c r="AD447" s="31" t="s">
        <v>1724</v>
      </c>
      <c r="AE447" s="31"/>
      <c r="AF447" s="31"/>
      <c r="AG447" s="31"/>
      <c r="AH447" s="31"/>
      <c r="AI447" s="31"/>
      <c r="AJ447" s="31" t="s">
        <v>1724</v>
      </c>
      <c r="AK447" s="31" t="s">
        <v>1724</v>
      </c>
      <c r="AL447" s="356" t="e">
        <f t="shared" ref="AL447:AL451" si="18">DATEVALUE(TEXT(I447, "yyyy/mm/dd"))</f>
        <v>#VALUE!</v>
      </c>
      <c r="AM447"/>
    </row>
    <row r="448" spans="1:39" s="27" customFormat="1" ht="21.6" customHeight="1">
      <c r="A448" s="28">
        <v>83</v>
      </c>
      <c r="B448" s="28" t="s">
        <v>1727</v>
      </c>
      <c r="C448" s="28">
        <v>2025042436</v>
      </c>
      <c r="D448" s="28"/>
      <c r="E448" s="28"/>
      <c r="F448" s="28">
        <v>4025</v>
      </c>
      <c r="G448" s="28" t="s">
        <v>292</v>
      </c>
      <c r="H448" s="28" t="s">
        <v>1751</v>
      </c>
      <c r="I448" s="28"/>
      <c r="J448" s="28"/>
      <c r="K448" s="28"/>
      <c r="L448" s="28"/>
      <c r="M448" s="29"/>
      <c r="N448" s="28"/>
      <c r="O448" s="29"/>
      <c r="P448" s="30"/>
      <c r="Q448" s="28" t="s">
        <v>6741</v>
      </c>
      <c r="R448" s="28" t="s">
        <v>52</v>
      </c>
      <c r="S448" s="28" t="s">
        <v>16</v>
      </c>
      <c r="T448" s="28">
        <v>1</v>
      </c>
      <c r="U448" s="28" t="s">
        <v>1722</v>
      </c>
      <c r="V448" s="28" t="s">
        <v>6999</v>
      </c>
      <c r="W448" s="28" t="s">
        <v>7000</v>
      </c>
      <c r="X448" s="138">
        <v>45765.645833333336</v>
      </c>
      <c r="Y448" s="28"/>
      <c r="Z448" s="28">
        <v>1</v>
      </c>
      <c r="AA448" s="28"/>
      <c r="AB448" s="28" t="s">
        <v>1723</v>
      </c>
      <c r="AC448" s="30" t="s">
        <v>5057</v>
      </c>
      <c r="AD448" s="28" t="s">
        <v>1724</v>
      </c>
      <c r="AE448" s="28"/>
      <c r="AF448" s="28"/>
      <c r="AG448" s="28"/>
      <c r="AH448" s="28"/>
      <c r="AI448" s="28"/>
      <c r="AJ448" s="28" t="s">
        <v>1724</v>
      </c>
      <c r="AK448" s="28" t="s">
        <v>1724</v>
      </c>
      <c r="AL448" s="356" t="e">
        <f t="shared" si="18"/>
        <v>#VALUE!</v>
      </c>
      <c r="AM448"/>
    </row>
    <row r="449" spans="1:39" s="27" customFormat="1" ht="21.6" customHeight="1">
      <c r="A449" s="31">
        <v>84</v>
      </c>
      <c r="B449" s="31" t="s">
        <v>1727</v>
      </c>
      <c r="C449" s="31">
        <v>2025042437</v>
      </c>
      <c r="D449" s="31"/>
      <c r="E449" s="31"/>
      <c r="F449" s="31">
        <v>4406</v>
      </c>
      <c r="G449" s="31" t="s">
        <v>388</v>
      </c>
      <c r="H449" s="31" t="s">
        <v>1725</v>
      </c>
      <c r="I449" s="31"/>
      <c r="J449" s="31"/>
      <c r="K449" s="31"/>
      <c r="L449" s="31"/>
      <c r="M449" s="32"/>
      <c r="N449" s="31"/>
      <c r="O449" s="32"/>
      <c r="P449" s="33"/>
      <c r="Q449" s="31" t="s">
        <v>5814</v>
      </c>
      <c r="R449" s="31" t="s">
        <v>52</v>
      </c>
      <c r="S449" s="31" t="s">
        <v>1157</v>
      </c>
      <c r="T449" s="31">
        <v>1</v>
      </c>
      <c r="U449" s="31" t="s">
        <v>1722</v>
      </c>
      <c r="V449" s="31" t="s">
        <v>7002</v>
      </c>
      <c r="W449" s="31" t="s">
        <v>7003</v>
      </c>
      <c r="X449" s="218">
        <v>45765.642361111109</v>
      </c>
      <c r="Y449" s="31"/>
      <c r="Z449" s="31">
        <v>0.3</v>
      </c>
      <c r="AA449" s="31"/>
      <c r="AB449" s="31" t="s">
        <v>1723</v>
      </c>
      <c r="AC449" s="33" t="s">
        <v>5115</v>
      </c>
      <c r="AD449" s="31" t="s">
        <v>1724</v>
      </c>
      <c r="AE449" s="31"/>
      <c r="AF449" s="31"/>
      <c r="AG449" s="31"/>
      <c r="AH449" s="31"/>
      <c r="AI449" s="31"/>
      <c r="AJ449" s="31" t="s">
        <v>1724</v>
      </c>
      <c r="AK449" s="31" t="s">
        <v>1724</v>
      </c>
      <c r="AL449" s="356" t="e">
        <f t="shared" si="18"/>
        <v>#VALUE!</v>
      </c>
      <c r="AM449"/>
    </row>
    <row r="450" spans="1:39" s="27" customFormat="1" ht="21.6" customHeight="1">
      <c r="A450" s="28">
        <v>85</v>
      </c>
      <c r="B450" s="28" t="s">
        <v>1727</v>
      </c>
      <c r="C450" s="28">
        <v>2025042474</v>
      </c>
      <c r="D450" s="28"/>
      <c r="E450" s="28"/>
      <c r="F450" s="28">
        <v>4163</v>
      </c>
      <c r="G450" s="28" t="s">
        <v>318</v>
      </c>
      <c r="H450" s="28" t="s">
        <v>1751</v>
      </c>
      <c r="I450" s="28"/>
      <c r="J450" s="28"/>
      <c r="K450" s="28"/>
      <c r="L450" s="28"/>
      <c r="M450" s="29"/>
      <c r="N450" s="28"/>
      <c r="O450" s="29"/>
      <c r="P450" s="30"/>
      <c r="Q450" s="28" t="s">
        <v>5503</v>
      </c>
      <c r="R450" s="28" t="s">
        <v>52</v>
      </c>
      <c r="S450" s="28" t="s">
        <v>16</v>
      </c>
      <c r="T450" s="28">
        <v>1</v>
      </c>
      <c r="U450" s="28" t="s">
        <v>1722</v>
      </c>
      <c r="V450" s="28" t="s">
        <v>7004</v>
      </c>
      <c r="W450" s="28" t="s">
        <v>7001</v>
      </c>
      <c r="X450" s="138">
        <v>45765.677083333336</v>
      </c>
      <c r="Y450" s="28"/>
      <c r="Z450" s="28">
        <v>0.8</v>
      </c>
      <c r="AA450" s="28"/>
      <c r="AB450" s="28" t="s">
        <v>1723</v>
      </c>
      <c r="AC450" s="30" t="s">
        <v>5057</v>
      </c>
      <c r="AD450" s="28" t="s">
        <v>1724</v>
      </c>
      <c r="AE450" s="28"/>
      <c r="AF450" s="28"/>
      <c r="AG450" s="28"/>
      <c r="AH450" s="28"/>
      <c r="AI450" s="28"/>
      <c r="AJ450" s="28" t="s">
        <v>1724</v>
      </c>
      <c r="AK450" s="28" t="s">
        <v>1724</v>
      </c>
      <c r="AL450" s="356" t="e">
        <f t="shared" si="18"/>
        <v>#VALUE!</v>
      </c>
      <c r="AM450"/>
    </row>
    <row r="451" spans="1:39" s="27" customFormat="1" ht="21.6" customHeight="1">
      <c r="A451" s="31">
        <v>86</v>
      </c>
      <c r="B451" s="31" t="s">
        <v>1727</v>
      </c>
      <c r="C451" s="31">
        <v>2025042477</v>
      </c>
      <c r="D451" s="31"/>
      <c r="E451" s="31"/>
      <c r="F451" s="31">
        <v>2995</v>
      </c>
      <c r="G451" s="31" t="s">
        <v>152</v>
      </c>
      <c r="H451" s="31" t="s">
        <v>1725</v>
      </c>
      <c r="I451" s="31"/>
      <c r="J451" s="31"/>
      <c r="K451" s="31"/>
      <c r="L451" s="31"/>
      <c r="M451" s="32"/>
      <c r="N451" s="31"/>
      <c r="O451" s="32"/>
      <c r="P451" s="32"/>
      <c r="Q451" s="31" t="s">
        <v>5516</v>
      </c>
      <c r="R451" s="31" t="s">
        <v>52</v>
      </c>
      <c r="S451" s="31" t="s">
        <v>1157</v>
      </c>
      <c r="T451" s="31">
        <v>1</v>
      </c>
      <c r="U451" s="31" t="s">
        <v>1722</v>
      </c>
      <c r="V451" s="31" t="s">
        <v>7005</v>
      </c>
      <c r="W451" s="31" t="s">
        <v>7006</v>
      </c>
      <c r="X451" s="218">
        <v>45765.677083333336</v>
      </c>
      <c r="Y451" s="31"/>
      <c r="Z451" s="31">
        <v>0.7</v>
      </c>
      <c r="AA451" s="31"/>
      <c r="AB451" s="31" t="s">
        <v>1723</v>
      </c>
      <c r="AC451" s="32" t="s">
        <v>5057</v>
      </c>
      <c r="AD451" s="31" t="s">
        <v>1724</v>
      </c>
      <c r="AE451" s="31"/>
      <c r="AF451" s="31"/>
      <c r="AG451" s="31"/>
      <c r="AH451" s="31"/>
      <c r="AI451" s="31"/>
      <c r="AJ451" s="31" t="s">
        <v>1724</v>
      </c>
      <c r="AK451" s="31" t="s">
        <v>1724</v>
      </c>
      <c r="AL451" s="356" t="e">
        <f t="shared" si="18"/>
        <v>#VALUE!</v>
      </c>
      <c r="AM451"/>
    </row>
    <row r="452" spans="1:39" s="27" customFormat="1" ht="21.6" customHeight="1">
      <c r="A452" s="28">
        <v>87</v>
      </c>
      <c r="B452" s="28" t="s">
        <v>5039</v>
      </c>
      <c r="C452" s="28">
        <v>2025042517</v>
      </c>
      <c r="D452" s="28" t="s">
        <v>7007</v>
      </c>
      <c r="E452" s="28" t="s">
        <v>5041</v>
      </c>
      <c r="F452" s="28">
        <v>4845</v>
      </c>
      <c r="G452" s="28" t="s">
        <v>541</v>
      </c>
      <c r="H452" s="28" t="s">
        <v>3328</v>
      </c>
      <c r="I452" s="28" t="s">
        <v>7008</v>
      </c>
      <c r="J452" s="28" t="s">
        <v>5582</v>
      </c>
      <c r="K452" s="28" t="s">
        <v>5458</v>
      </c>
      <c r="L452" s="28" t="s">
        <v>5074</v>
      </c>
      <c r="M452" s="29" t="s">
        <v>1726</v>
      </c>
      <c r="N452" s="28">
        <v>2302</v>
      </c>
      <c r="O452" s="29" t="s">
        <v>5289</v>
      </c>
      <c r="P452" s="30" t="s">
        <v>7009</v>
      </c>
      <c r="Q452" s="28" t="s">
        <v>5781</v>
      </c>
      <c r="R452" s="28" t="s">
        <v>52</v>
      </c>
      <c r="S452" s="28" t="s">
        <v>4114</v>
      </c>
      <c r="T452" s="28">
        <v>1</v>
      </c>
      <c r="U452" s="28" t="s">
        <v>1722</v>
      </c>
      <c r="V452" s="28" t="s">
        <v>7010</v>
      </c>
      <c r="W452" s="28" t="s">
        <v>7011</v>
      </c>
      <c r="X452" s="138">
        <v>45769.500694444447</v>
      </c>
      <c r="Y452" s="28" t="s">
        <v>7012</v>
      </c>
      <c r="Z452" s="28">
        <v>0.5</v>
      </c>
      <c r="AA452" s="28"/>
      <c r="AB452" s="28" t="s">
        <v>1723</v>
      </c>
      <c r="AC452" s="30" t="s">
        <v>7013</v>
      </c>
      <c r="AD452" s="28"/>
      <c r="AE452" s="28"/>
      <c r="AF452" s="28"/>
      <c r="AG452" s="28"/>
      <c r="AH452" s="28"/>
      <c r="AI452" s="28"/>
      <c r="AJ452" s="28"/>
      <c r="AK452" s="28" t="s">
        <v>1724</v>
      </c>
      <c r="AL452" s="356">
        <f t="shared" ref="AL452:AL465" si="19">DATEVALUE(TEXT(I452, "yyyy/mm/dd"))</f>
        <v>45766</v>
      </c>
      <c r="AM452"/>
    </row>
    <row r="453" spans="1:39" s="27" customFormat="1" ht="21.6" customHeight="1">
      <c r="A453" s="31">
        <v>88</v>
      </c>
      <c r="B453" s="31" t="s">
        <v>5039</v>
      </c>
      <c r="C453" s="31">
        <v>2025042518</v>
      </c>
      <c r="D453" s="31" t="s">
        <v>7014</v>
      </c>
      <c r="E453" s="31" t="s">
        <v>5041</v>
      </c>
      <c r="F453" s="31">
        <v>4046</v>
      </c>
      <c r="G453" s="31" t="s">
        <v>295</v>
      </c>
      <c r="H453" s="31" t="s">
        <v>1725</v>
      </c>
      <c r="I453" s="31" t="s">
        <v>7015</v>
      </c>
      <c r="J453" s="31" t="s">
        <v>5582</v>
      </c>
      <c r="K453" s="31" t="s">
        <v>5073</v>
      </c>
      <c r="L453" s="31" t="s">
        <v>5046</v>
      </c>
      <c r="M453" s="32" t="s">
        <v>4060</v>
      </c>
      <c r="N453" s="31">
        <v>2501</v>
      </c>
      <c r="O453" s="32" t="s">
        <v>5047</v>
      </c>
      <c r="P453" s="33" t="s">
        <v>7016</v>
      </c>
      <c r="Q453" s="31" t="s">
        <v>6717</v>
      </c>
      <c r="R453" s="31" t="s">
        <v>52</v>
      </c>
      <c r="S453" s="31" t="s">
        <v>1157</v>
      </c>
      <c r="T453" s="31">
        <v>1</v>
      </c>
      <c r="U453" s="31" t="s">
        <v>1722</v>
      </c>
      <c r="V453" s="31" t="s">
        <v>7017</v>
      </c>
      <c r="W453" s="31" t="s">
        <v>7018</v>
      </c>
      <c r="X453" s="218">
        <v>45769.472222222219</v>
      </c>
      <c r="Y453" s="31" t="s">
        <v>7012</v>
      </c>
      <c r="Z453" s="31">
        <v>0.1</v>
      </c>
      <c r="AA453" s="31"/>
      <c r="AB453" s="31" t="s">
        <v>1723</v>
      </c>
      <c r="AC453" s="33" t="s">
        <v>7019</v>
      </c>
      <c r="AD453" s="31"/>
      <c r="AE453" s="31"/>
      <c r="AF453" s="31"/>
      <c r="AG453" s="31"/>
      <c r="AH453" s="31"/>
      <c r="AI453" s="31"/>
      <c r="AJ453" s="31"/>
      <c r="AK453" s="31" t="s">
        <v>1724</v>
      </c>
      <c r="AL453" s="356">
        <f t="shared" si="19"/>
        <v>45766</v>
      </c>
      <c r="AM453"/>
    </row>
    <row r="454" spans="1:39" s="27" customFormat="1" ht="21.6" customHeight="1">
      <c r="A454" s="28">
        <v>89</v>
      </c>
      <c r="B454" s="28" t="s">
        <v>5039</v>
      </c>
      <c r="C454" s="28">
        <v>2025042547</v>
      </c>
      <c r="D454" s="28" t="s">
        <v>7020</v>
      </c>
      <c r="E454" s="28" t="s">
        <v>5041</v>
      </c>
      <c r="F454" s="28">
        <v>4528</v>
      </c>
      <c r="G454" s="28" t="s">
        <v>427</v>
      </c>
      <c r="H454" s="28" t="s">
        <v>3322</v>
      </c>
      <c r="I454" s="28" t="s">
        <v>7021</v>
      </c>
      <c r="J454" s="28" t="s">
        <v>5044</v>
      </c>
      <c r="K454" s="28" t="s">
        <v>5458</v>
      </c>
      <c r="L454" s="28" t="s">
        <v>6593</v>
      </c>
      <c r="M454" s="29" t="s">
        <v>6594</v>
      </c>
      <c r="N454" s="28">
        <v>2901</v>
      </c>
      <c r="O454" s="29" t="s">
        <v>5280</v>
      </c>
      <c r="P454" s="30" t="s">
        <v>7022</v>
      </c>
      <c r="Q454" s="28" t="s">
        <v>5178</v>
      </c>
      <c r="R454" s="28" t="s">
        <v>52</v>
      </c>
      <c r="S454" s="28" t="s">
        <v>4114</v>
      </c>
      <c r="T454" s="28">
        <v>1</v>
      </c>
      <c r="U454" s="28" t="s">
        <v>1722</v>
      </c>
      <c r="V454" s="28" t="s">
        <v>7023</v>
      </c>
      <c r="W454" s="28" t="s">
        <v>7024</v>
      </c>
      <c r="X454" s="138">
        <v>45769.44027777778</v>
      </c>
      <c r="Y454" s="28" t="s">
        <v>7025</v>
      </c>
      <c r="Z454" s="28">
        <v>0.5</v>
      </c>
      <c r="AA454" s="28"/>
      <c r="AB454" s="28" t="s">
        <v>1723</v>
      </c>
      <c r="AC454" s="30" t="s">
        <v>7026</v>
      </c>
      <c r="AD454" s="28"/>
      <c r="AE454" s="28"/>
      <c r="AF454" s="28"/>
      <c r="AG454" s="28"/>
      <c r="AH454" s="28"/>
      <c r="AI454" s="28"/>
      <c r="AJ454" s="28"/>
      <c r="AK454" s="28" t="s">
        <v>1724</v>
      </c>
      <c r="AL454" s="356">
        <f t="shared" si="19"/>
        <v>45768</v>
      </c>
      <c r="AM454"/>
    </row>
    <row r="455" spans="1:39" s="27" customFormat="1" ht="21.6" customHeight="1">
      <c r="A455" s="31">
        <v>90</v>
      </c>
      <c r="B455" s="31" t="s">
        <v>5039</v>
      </c>
      <c r="C455" s="31">
        <v>2025042676</v>
      </c>
      <c r="D455" s="31" t="s">
        <v>7027</v>
      </c>
      <c r="E455" s="31" t="s">
        <v>5041</v>
      </c>
      <c r="F455" s="31">
        <v>2154</v>
      </c>
      <c r="G455" s="31" t="s">
        <v>67</v>
      </c>
      <c r="H455" s="31" t="s">
        <v>1725</v>
      </c>
      <c r="I455" s="31" t="s">
        <v>7028</v>
      </c>
      <c r="J455" s="31" t="s">
        <v>5044</v>
      </c>
      <c r="K455" s="31" t="s">
        <v>5045</v>
      </c>
      <c r="L455" s="31" t="s">
        <v>5074</v>
      </c>
      <c r="M455" s="32" t="s">
        <v>1726</v>
      </c>
      <c r="N455" s="31">
        <v>2308</v>
      </c>
      <c r="O455" s="32" t="s">
        <v>5613</v>
      </c>
      <c r="P455" s="33" t="s">
        <v>7029</v>
      </c>
      <c r="Q455" s="31" t="s">
        <v>6837</v>
      </c>
      <c r="R455" s="31" t="s">
        <v>52</v>
      </c>
      <c r="S455" s="31" t="s">
        <v>1157</v>
      </c>
      <c r="T455" s="31">
        <v>1</v>
      </c>
      <c r="U455" s="31" t="s">
        <v>1722</v>
      </c>
      <c r="V455" s="31" t="s">
        <v>7030</v>
      </c>
      <c r="W455" s="31" t="s">
        <v>7031</v>
      </c>
      <c r="X455" s="218">
        <v>45769.570138888892</v>
      </c>
      <c r="Y455" s="31" t="s">
        <v>7032</v>
      </c>
      <c r="Z455" s="31">
        <v>1.9</v>
      </c>
      <c r="AA455" s="31"/>
      <c r="AB455" s="31" t="s">
        <v>1723</v>
      </c>
      <c r="AC455" s="33" t="s">
        <v>7033</v>
      </c>
      <c r="AD455" s="31"/>
      <c r="AE455" s="31"/>
      <c r="AF455" s="31"/>
      <c r="AG455" s="31"/>
      <c r="AH455" s="31"/>
      <c r="AI455" s="31"/>
      <c r="AJ455" s="31"/>
      <c r="AK455" s="31" t="s">
        <v>1724</v>
      </c>
      <c r="AL455" s="356">
        <f t="shared" si="19"/>
        <v>45768</v>
      </c>
      <c r="AM455"/>
    </row>
    <row r="456" spans="1:39" s="27" customFormat="1" ht="21.6" customHeight="1">
      <c r="A456" s="28">
        <v>91</v>
      </c>
      <c r="B456" s="28" t="s">
        <v>1727</v>
      </c>
      <c r="C456" s="28">
        <v>2025042734</v>
      </c>
      <c r="D456" s="28"/>
      <c r="E456" s="28"/>
      <c r="F456" s="28">
        <v>3878</v>
      </c>
      <c r="G456" s="28" t="s">
        <v>250</v>
      </c>
      <c r="H456" s="28" t="s">
        <v>1749</v>
      </c>
      <c r="I456" s="28"/>
      <c r="J456" s="28"/>
      <c r="K456" s="28"/>
      <c r="L456" s="28"/>
      <c r="M456" s="29"/>
      <c r="N456" s="28"/>
      <c r="O456" s="29"/>
      <c r="P456" s="30"/>
      <c r="Q456" s="28" t="s">
        <v>5941</v>
      </c>
      <c r="R456" s="28" t="s">
        <v>52</v>
      </c>
      <c r="S456" s="28" t="s">
        <v>16</v>
      </c>
      <c r="T456" s="28">
        <v>1</v>
      </c>
      <c r="U456" s="28" t="s">
        <v>1722</v>
      </c>
      <c r="V456" s="28" t="s">
        <v>7034</v>
      </c>
      <c r="W456" s="28" t="s">
        <v>7035</v>
      </c>
      <c r="X456" s="138">
        <v>45768.708333333336</v>
      </c>
      <c r="Y456" s="28"/>
      <c r="Z456" s="28">
        <v>0.5</v>
      </c>
      <c r="AA456" s="28"/>
      <c r="AB456" s="28" t="s">
        <v>1723</v>
      </c>
      <c r="AC456" s="30" t="s">
        <v>5057</v>
      </c>
      <c r="AD456" s="28" t="s">
        <v>1724</v>
      </c>
      <c r="AE456" s="28"/>
      <c r="AF456" s="28"/>
      <c r="AG456" s="28"/>
      <c r="AH456" s="28"/>
      <c r="AI456" s="28"/>
      <c r="AJ456" s="28" t="s">
        <v>1724</v>
      </c>
      <c r="AK456" s="28" t="s">
        <v>1724</v>
      </c>
      <c r="AL456" s="356" t="e">
        <f t="shared" si="19"/>
        <v>#VALUE!</v>
      </c>
      <c r="AM456"/>
    </row>
    <row r="457" spans="1:39" s="27" customFormat="1" ht="21.6" customHeight="1">
      <c r="A457" s="31">
        <v>92</v>
      </c>
      <c r="B457" s="31" t="s">
        <v>1727</v>
      </c>
      <c r="C457" s="31">
        <v>2025042736</v>
      </c>
      <c r="D457" s="31"/>
      <c r="E457" s="31"/>
      <c r="F457" s="31">
        <v>3878</v>
      </c>
      <c r="G457" s="31" t="s">
        <v>250</v>
      </c>
      <c r="H457" s="31" t="s">
        <v>1749</v>
      </c>
      <c r="I457" s="31"/>
      <c r="J457" s="31"/>
      <c r="K457" s="31"/>
      <c r="L457" s="31"/>
      <c r="M457" s="32"/>
      <c r="N457" s="31"/>
      <c r="O457" s="32"/>
      <c r="P457" s="33"/>
      <c r="Q457" s="31" t="s">
        <v>5941</v>
      </c>
      <c r="R457" s="31" t="s">
        <v>52</v>
      </c>
      <c r="S457" s="31" t="s">
        <v>16</v>
      </c>
      <c r="T457" s="31">
        <v>1</v>
      </c>
      <c r="U457" s="31" t="s">
        <v>1722</v>
      </c>
      <c r="V457" s="31" t="s">
        <v>7036</v>
      </c>
      <c r="W457" s="31" t="s">
        <v>7037</v>
      </c>
      <c r="X457" s="218">
        <v>45768.701388888891</v>
      </c>
      <c r="Y457" s="31"/>
      <c r="Z457" s="31">
        <v>0.7</v>
      </c>
      <c r="AA457" s="31"/>
      <c r="AB457" s="31" t="s">
        <v>1723</v>
      </c>
      <c r="AC457" s="33" t="s">
        <v>7038</v>
      </c>
      <c r="AD457" s="31"/>
      <c r="AE457" s="31"/>
      <c r="AF457" s="31"/>
      <c r="AG457" s="31"/>
      <c r="AH457" s="31"/>
      <c r="AI457" s="31"/>
      <c r="AJ457" s="31" t="s">
        <v>1724</v>
      </c>
      <c r="AK457" s="31" t="s">
        <v>1724</v>
      </c>
      <c r="AL457" s="356" t="e">
        <f t="shared" si="19"/>
        <v>#VALUE!</v>
      </c>
      <c r="AM457"/>
    </row>
    <row r="458" spans="1:39" s="27" customFormat="1" ht="21.6" customHeight="1">
      <c r="A458" s="28">
        <v>93</v>
      </c>
      <c r="B458" s="28" t="s">
        <v>1727</v>
      </c>
      <c r="C458" s="28">
        <v>2025042738</v>
      </c>
      <c r="D458" s="28"/>
      <c r="E458" s="28"/>
      <c r="F458" s="28">
        <v>5341</v>
      </c>
      <c r="G458" s="28" t="s">
        <v>7039</v>
      </c>
      <c r="H458" s="28" t="s">
        <v>1728</v>
      </c>
      <c r="I458" s="28"/>
      <c r="J458" s="28"/>
      <c r="K458" s="28"/>
      <c r="L458" s="28"/>
      <c r="M458" s="29"/>
      <c r="N458" s="28"/>
      <c r="O458" s="29"/>
      <c r="P458" s="30"/>
      <c r="Q458" s="28" t="s">
        <v>7040</v>
      </c>
      <c r="R458" s="28" t="s">
        <v>52</v>
      </c>
      <c r="S458" s="28" t="s">
        <v>16</v>
      </c>
      <c r="T458" s="28">
        <v>1</v>
      </c>
      <c r="U458" s="28" t="s">
        <v>1722</v>
      </c>
      <c r="V458" s="28" t="s">
        <v>7041</v>
      </c>
      <c r="W458" s="28" t="s">
        <v>7042</v>
      </c>
      <c r="X458" s="138">
        <v>45768.625</v>
      </c>
      <c r="Y458" s="28"/>
      <c r="Z458" s="28">
        <v>5.5</v>
      </c>
      <c r="AA458" s="28"/>
      <c r="AB458" s="28" t="s">
        <v>1723</v>
      </c>
      <c r="AC458" s="30" t="s">
        <v>7043</v>
      </c>
      <c r="AD458" s="28"/>
      <c r="AE458" s="28"/>
      <c r="AF458" s="28"/>
      <c r="AG458" s="28"/>
      <c r="AH458" s="28"/>
      <c r="AI458" s="28"/>
      <c r="AJ458" s="28" t="s">
        <v>1724</v>
      </c>
      <c r="AK458" s="28" t="s">
        <v>1724</v>
      </c>
      <c r="AL458" s="356" t="e">
        <f t="shared" si="19"/>
        <v>#VALUE!</v>
      </c>
      <c r="AM458"/>
    </row>
    <row r="459" spans="1:39" s="27" customFormat="1" ht="21.6" customHeight="1">
      <c r="A459" s="31">
        <v>94</v>
      </c>
      <c r="B459" s="31" t="s">
        <v>1727</v>
      </c>
      <c r="C459" s="31">
        <v>2025042758</v>
      </c>
      <c r="D459" s="31"/>
      <c r="E459" s="31"/>
      <c r="F459" s="31">
        <v>5341</v>
      </c>
      <c r="G459" s="31" t="s">
        <v>7039</v>
      </c>
      <c r="H459" s="31" t="s">
        <v>1728</v>
      </c>
      <c r="I459" s="31"/>
      <c r="J459" s="31"/>
      <c r="K459" s="31"/>
      <c r="L459" s="31"/>
      <c r="M459" s="32"/>
      <c r="N459" s="31"/>
      <c r="O459" s="32"/>
      <c r="P459" s="33"/>
      <c r="Q459" s="31" t="s">
        <v>7040</v>
      </c>
      <c r="R459" s="31" t="s">
        <v>52</v>
      </c>
      <c r="S459" s="31" t="s">
        <v>4114</v>
      </c>
      <c r="T459" s="31">
        <v>1</v>
      </c>
      <c r="U459" s="31" t="s">
        <v>1722</v>
      </c>
      <c r="V459" s="31" t="s">
        <v>7044</v>
      </c>
      <c r="W459" s="31" t="s">
        <v>7045</v>
      </c>
      <c r="X459" s="218">
        <v>45768.82916666667</v>
      </c>
      <c r="Y459" s="31"/>
      <c r="Z459" s="31">
        <v>8.9</v>
      </c>
      <c r="AA459" s="31"/>
      <c r="AB459" s="31" t="s">
        <v>1723</v>
      </c>
      <c r="AC459" s="33" t="s">
        <v>7046</v>
      </c>
      <c r="AD459" s="31"/>
      <c r="AE459" s="31" t="s">
        <v>1724</v>
      </c>
      <c r="AF459" s="31"/>
      <c r="AG459" s="31"/>
      <c r="AH459" s="31"/>
      <c r="AI459" s="31"/>
      <c r="AJ459" s="31"/>
      <c r="AK459" s="31" t="s">
        <v>1724</v>
      </c>
      <c r="AL459" s="356" t="e">
        <f t="shared" si="19"/>
        <v>#VALUE!</v>
      </c>
      <c r="AM459"/>
    </row>
    <row r="460" spans="1:39" s="27" customFormat="1" ht="21.6" customHeight="1">
      <c r="A460" s="28">
        <v>95</v>
      </c>
      <c r="B460" s="28" t="s">
        <v>5039</v>
      </c>
      <c r="C460" s="28">
        <v>2025042760</v>
      </c>
      <c r="D460" s="28" t="s">
        <v>7047</v>
      </c>
      <c r="E460" s="28" t="s">
        <v>5041</v>
      </c>
      <c r="F460" s="28">
        <v>4406</v>
      </c>
      <c r="G460" s="28" t="s">
        <v>388</v>
      </c>
      <c r="H460" s="28" t="s">
        <v>1725</v>
      </c>
      <c r="I460" s="28" t="s">
        <v>7048</v>
      </c>
      <c r="J460" s="28" t="s">
        <v>5259</v>
      </c>
      <c r="K460" s="28" t="s">
        <v>5458</v>
      </c>
      <c r="L460" s="28" t="s">
        <v>6037</v>
      </c>
      <c r="M460" s="29" t="s">
        <v>6038</v>
      </c>
      <c r="N460" s="28">
        <v>6003</v>
      </c>
      <c r="O460" s="29" t="s">
        <v>5758</v>
      </c>
      <c r="P460" s="30" t="s">
        <v>7049</v>
      </c>
      <c r="Q460" s="28" t="s">
        <v>5814</v>
      </c>
      <c r="R460" s="28" t="s">
        <v>52</v>
      </c>
      <c r="S460" s="28" t="s">
        <v>1157</v>
      </c>
      <c r="T460" s="28">
        <v>1</v>
      </c>
      <c r="U460" s="28" t="s">
        <v>1722</v>
      </c>
      <c r="V460" s="28" t="s">
        <v>7050</v>
      </c>
      <c r="W460" s="28" t="s">
        <v>7051</v>
      </c>
      <c r="X460" s="138">
        <v>45769.695138888892</v>
      </c>
      <c r="Y460" s="28" t="s">
        <v>7052</v>
      </c>
      <c r="Z460" s="28">
        <v>0.4</v>
      </c>
      <c r="AA460" s="28"/>
      <c r="AB460" s="28" t="s">
        <v>1723</v>
      </c>
      <c r="AC460" s="30" t="s">
        <v>7053</v>
      </c>
      <c r="AD460" s="28"/>
      <c r="AE460" s="28"/>
      <c r="AF460" s="28"/>
      <c r="AG460" s="28"/>
      <c r="AH460" s="28"/>
      <c r="AI460" s="28"/>
      <c r="AJ460" s="28"/>
      <c r="AK460" s="28" t="s">
        <v>1724</v>
      </c>
      <c r="AL460" s="356">
        <f t="shared" si="19"/>
        <v>45769</v>
      </c>
      <c r="AM460"/>
    </row>
    <row r="461" spans="1:39" s="27" customFormat="1" ht="21.6" customHeight="1">
      <c r="A461" s="31">
        <v>96</v>
      </c>
      <c r="B461" s="31" t="s">
        <v>1727</v>
      </c>
      <c r="C461" s="31">
        <v>2025042766</v>
      </c>
      <c r="D461" s="31"/>
      <c r="E461" s="31"/>
      <c r="F461" s="31">
        <v>3652</v>
      </c>
      <c r="G461" s="31" t="s">
        <v>215</v>
      </c>
      <c r="H461" s="31" t="s">
        <v>1751</v>
      </c>
      <c r="I461" s="31"/>
      <c r="J461" s="31"/>
      <c r="K461" s="31"/>
      <c r="L461" s="31"/>
      <c r="M461" s="32"/>
      <c r="N461" s="31"/>
      <c r="O461" s="32"/>
      <c r="P461" s="33"/>
      <c r="Q461" s="31" t="s">
        <v>6647</v>
      </c>
      <c r="R461" s="31" t="s">
        <v>52</v>
      </c>
      <c r="S461" s="31" t="s">
        <v>16</v>
      </c>
      <c r="T461" s="31">
        <v>1</v>
      </c>
      <c r="U461" s="31" t="s">
        <v>1722</v>
      </c>
      <c r="V461" s="31" t="s">
        <v>7054</v>
      </c>
      <c r="W461" s="31" t="s">
        <v>7055</v>
      </c>
      <c r="X461" s="218">
        <v>45769.416666666664</v>
      </c>
      <c r="Y461" s="31"/>
      <c r="Z461" s="31">
        <v>1</v>
      </c>
      <c r="AA461" s="31"/>
      <c r="AB461" s="31" t="s">
        <v>1723</v>
      </c>
      <c r="AC461" s="33" t="s">
        <v>5057</v>
      </c>
      <c r="AD461" s="31" t="s">
        <v>1724</v>
      </c>
      <c r="AE461" s="31"/>
      <c r="AF461" s="31"/>
      <c r="AG461" s="31"/>
      <c r="AH461" s="31"/>
      <c r="AI461" s="31"/>
      <c r="AJ461" s="31" t="s">
        <v>1724</v>
      </c>
      <c r="AK461" s="31" t="s">
        <v>1724</v>
      </c>
      <c r="AL461" s="356" t="e">
        <f t="shared" si="19"/>
        <v>#VALUE!</v>
      </c>
      <c r="AM461"/>
    </row>
    <row r="462" spans="1:39" s="27" customFormat="1" ht="21.6" customHeight="1">
      <c r="A462" s="28">
        <v>97</v>
      </c>
      <c r="B462" s="28" t="s">
        <v>5039</v>
      </c>
      <c r="C462" s="28">
        <v>2025042786</v>
      </c>
      <c r="D462" s="28" t="s">
        <v>7056</v>
      </c>
      <c r="E462" s="28" t="s">
        <v>5041</v>
      </c>
      <c r="F462" s="28">
        <v>3416</v>
      </c>
      <c r="G462" s="28" t="s">
        <v>4046</v>
      </c>
      <c r="H462" s="28" t="s">
        <v>1725</v>
      </c>
      <c r="I462" s="28" t="s">
        <v>7057</v>
      </c>
      <c r="J462" s="28" t="s">
        <v>5259</v>
      </c>
      <c r="K462" s="28" t="s">
        <v>5073</v>
      </c>
      <c r="L462" s="28" t="s">
        <v>6037</v>
      </c>
      <c r="M462" s="29" t="s">
        <v>6038</v>
      </c>
      <c r="N462" s="28">
        <v>6003</v>
      </c>
      <c r="O462" s="29" t="s">
        <v>5758</v>
      </c>
      <c r="P462" s="30" t="s">
        <v>7058</v>
      </c>
      <c r="Q462" s="28" t="s">
        <v>6857</v>
      </c>
      <c r="R462" s="28" t="s">
        <v>52</v>
      </c>
      <c r="S462" s="28" t="s">
        <v>1157</v>
      </c>
      <c r="T462" s="28">
        <v>1</v>
      </c>
      <c r="U462" s="28" t="s">
        <v>1722</v>
      </c>
      <c r="V462" s="28" t="s">
        <v>7059</v>
      </c>
      <c r="W462" s="28" t="s">
        <v>7060</v>
      </c>
      <c r="X462" s="138">
        <v>45769.51458333333</v>
      </c>
      <c r="Y462" s="28" t="s">
        <v>7061</v>
      </c>
      <c r="Z462" s="28">
        <v>0.5</v>
      </c>
      <c r="AA462" s="28"/>
      <c r="AB462" s="28" t="s">
        <v>5569</v>
      </c>
      <c r="AC462" s="30" t="s">
        <v>5396</v>
      </c>
      <c r="AD462" s="28"/>
      <c r="AE462" s="28"/>
      <c r="AF462" s="28"/>
      <c r="AG462" s="28"/>
      <c r="AH462" s="28"/>
      <c r="AI462" s="28"/>
      <c r="AJ462" s="28"/>
      <c r="AK462" s="28" t="s">
        <v>1724</v>
      </c>
      <c r="AL462" s="356">
        <f t="shared" si="19"/>
        <v>45769</v>
      </c>
      <c r="AM462"/>
    </row>
    <row r="463" spans="1:39" s="27" customFormat="1" ht="21.6" customHeight="1">
      <c r="A463" s="31">
        <v>98</v>
      </c>
      <c r="B463" s="31" t="s">
        <v>1727</v>
      </c>
      <c r="C463" s="31">
        <v>2025042799</v>
      </c>
      <c r="D463" s="31"/>
      <c r="E463" s="31"/>
      <c r="F463" s="31">
        <v>4845</v>
      </c>
      <c r="G463" s="31" t="s">
        <v>541</v>
      </c>
      <c r="H463" s="31" t="s">
        <v>3328</v>
      </c>
      <c r="I463" s="31"/>
      <c r="J463" s="31"/>
      <c r="K463" s="31"/>
      <c r="L463" s="31"/>
      <c r="M463" s="32"/>
      <c r="N463" s="31"/>
      <c r="O463" s="32"/>
      <c r="P463" s="33"/>
      <c r="Q463" s="31" t="s">
        <v>5781</v>
      </c>
      <c r="R463" s="31" t="s">
        <v>52</v>
      </c>
      <c r="S463" s="31" t="s">
        <v>4114</v>
      </c>
      <c r="T463" s="31">
        <v>1</v>
      </c>
      <c r="U463" s="31" t="s">
        <v>1722</v>
      </c>
      <c r="V463" s="31" t="s">
        <v>7062</v>
      </c>
      <c r="W463" s="31" t="s">
        <v>7063</v>
      </c>
      <c r="X463" s="218">
        <v>45769.544444444444</v>
      </c>
      <c r="Y463" s="31"/>
      <c r="Z463" s="31">
        <v>1.1000000000000001</v>
      </c>
      <c r="AA463" s="31"/>
      <c r="AB463" s="31" t="s">
        <v>1723</v>
      </c>
      <c r="AC463" s="33" t="s">
        <v>5057</v>
      </c>
      <c r="AD463" s="31" t="s">
        <v>1724</v>
      </c>
      <c r="AE463" s="31"/>
      <c r="AF463" s="31"/>
      <c r="AG463" s="31"/>
      <c r="AH463" s="31"/>
      <c r="AI463" s="31"/>
      <c r="AJ463" s="31" t="s">
        <v>1724</v>
      </c>
      <c r="AK463" s="31" t="s">
        <v>1724</v>
      </c>
      <c r="AL463" s="356" t="e">
        <f t="shared" si="19"/>
        <v>#VALUE!</v>
      </c>
      <c r="AM463"/>
    </row>
    <row r="464" spans="1:39" s="27" customFormat="1" ht="21.6" customHeight="1">
      <c r="A464" s="28">
        <v>99</v>
      </c>
      <c r="B464" s="28" t="s">
        <v>1727</v>
      </c>
      <c r="C464" s="28">
        <v>2025042802</v>
      </c>
      <c r="D464" s="28"/>
      <c r="E464" s="28"/>
      <c r="F464" s="28">
        <v>2154</v>
      </c>
      <c r="G464" s="28" t="s">
        <v>67</v>
      </c>
      <c r="H464" s="28" t="s">
        <v>1725</v>
      </c>
      <c r="I464" s="28"/>
      <c r="J464" s="28"/>
      <c r="K464" s="28"/>
      <c r="L464" s="28"/>
      <c r="M464" s="29"/>
      <c r="N464" s="28"/>
      <c r="O464" s="29"/>
      <c r="P464" s="30"/>
      <c r="Q464" s="28" t="s">
        <v>6837</v>
      </c>
      <c r="R464" s="28" t="s">
        <v>52</v>
      </c>
      <c r="S464" s="28" t="s">
        <v>1157</v>
      </c>
      <c r="T464" s="28">
        <v>1</v>
      </c>
      <c r="U464" s="28" t="s">
        <v>1722</v>
      </c>
      <c r="V464" s="28" t="s">
        <v>7064</v>
      </c>
      <c r="W464" s="28" t="s">
        <v>7031</v>
      </c>
      <c r="X464" s="138">
        <v>45769.570138888892</v>
      </c>
      <c r="Y464" s="28"/>
      <c r="Z464" s="28">
        <v>1.9</v>
      </c>
      <c r="AA464" s="28"/>
      <c r="AB464" s="28" t="s">
        <v>1723</v>
      </c>
      <c r="AC464" s="30" t="s">
        <v>5115</v>
      </c>
      <c r="AD464" s="28" t="s">
        <v>1724</v>
      </c>
      <c r="AE464" s="28"/>
      <c r="AF464" s="28"/>
      <c r="AG464" s="28"/>
      <c r="AH464" s="28"/>
      <c r="AI464" s="28"/>
      <c r="AJ464" s="28" t="s">
        <v>1724</v>
      </c>
      <c r="AK464" s="28" t="s">
        <v>1724</v>
      </c>
      <c r="AL464" s="356" t="e">
        <f t="shared" si="19"/>
        <v>#VALUE!</v>
      </c>
      <c r="AM464"/>
    </row>
    <row r="465" spans="1:39" s="27" customFormat="1" ht="21.6" customHeight="1">
      <c r="A465" s="31">
        <v>100</v>
      </c>
      <c r="B465" s="31" t="s">
        <v>5039</v>
      </c>
      <c r="C465" s="31">
        <v>2025042812</v>
      </c>
      <c r="D465" s="31" t="s">
        <v>7065</v>
      </c>
      <c r="E465" s="31" t="s">
        <v>5041</v>
      </c>
      <c r="F465" s="31">
        <v>4145</v>
      </c>
      <c r="G465" s="31" t="s">
        <v>313</v>
      </c>
      <c r="H465" s="31" t="s">
        <v>1725</v>
      </c>
      <c r="I465" s="31" t="s">
        <v>7066</v>
      </c>
      <c r="J465" s="31" t="s">
        <v>5259</v>
      </c>
      <c r="K465" s="31" t="s">
        <v>5045</v>
      </c>
      <c r="L465" s="31" t="s">
        <v>5074</v>
      </c>
      <c r="M465" s="32" t="s">
        <v>1726</v>
      </c>
      <c r="N465" s="31">
        <v>2307</v>
      </c>
      <c r="O465" s="32" t="s">
        <v>5390</v>
      </c>
      <c r="P465" s="32" t="s">
        <v>7067</v>
      </c>
      <c r="Q465" s="31" t="s">
        <v>5392</v>
      </c>
      <c r="R465" s="31" t="s">
        <v>52</v>
      </c>
      <c r="S465" s="31" t="s">
        <v>1157</v>
      </c>
      <c r="T465" s="31">
        <v>1</v>
      </c>
      <c r="U465" s="31" t="s">
        <v>1722</v>
      </c>
      <c r="V465" s="31" t="s">
        <v>7068</v>
      </c>
      <c r="W465" s="31" t="s">
        <v>7069</v>
      </c>
      <c r="X465" s="218">
        <v>45769.684027777781</v>
      </c>
      <c r="Y465" s="31" t="s">
        <v>7070</v>
      </c>
      <c r="Z465" s="31">
        <v>0.6</v>
      </c>
      <c r="AA465" s="31"/>
      <c r="AB465" s="31" t="s">
        <v>1723</v>
      </c>
      <c r="AC465" s="32" t="s">
        <v>7071</v>
      </c>
      <c r="AD465" s="31"/>
      <c r="AE465" s="31"/>
      <c r="AF465" s="31"/>
      <c r="AG465" s="31"/>
      <c r="AH465" s="31"/>
      <c r="AI465" s="31"/>
      <c r="AJ465" s="31"/>
      <c r="AK465" s="31" t="s">
        <v>1724</v>
      </c>
      <c r="AL465" s="356">
        <f t="shared" si="19"/>
        <v>45769</v>
      </c>
      <c r="AM465"/>
    </row>
    <row r="466" spans="1:39" s="27" customFormat="1" ht="21.6" customHeight="1">
      <c r="A466" s="31">
        <v>102</v>
      </c>
      <c r="B466" s="31" t="s">
        <v>5039</v>
      </c>
      <c r="C466" s="31">
        <v>2025042985</v>
      </c>
      <c r="D466" s="31" t="s">
        <v>7072</v>
      </c>
      <c r="E466" s="31" t="s">
        <v>5041</v>
      </c>
      <c r="F466" s="31">
        <v>4260</v>
      </c>
      <c r="G466" s="31" t="s">
        <v>346</v>
      </c>
      <c r="H466" s="31" t="s">
        <v>1750</v>
      </c>
      <c r="I466" s="31" t="s">
        <v>7073</v>
      </c>
      <c r="J466" s="31" t="s">
        <v>5072</v>
      </c>
      <c r="K466" s="31" t="s">
        <v>5458</v>
      </c>
      <c r="L466" s="31" t="s">
        <v>5074</v>
      </c>
      <c r="M466" s="32" t="s">
        <v>1726</v>
      </c>
      <c r="N466" s="31">
        <v>2301</v>
      </c>
      <c r="O466" s="32" t="s">
        <v>6442</v>
      </c>
      <c r="P466" s="33" t="s">
        <v>7074</v>
      </c>
      <c r="Q466" s="31" t="s">
        <v>5084</v>
      </c>
      <c r="R466" s="31" t="s">
        <v>52</v>
      </c>
      <c r="S466" s="31" t="s">
        <v>4114</v>
      </c>
      <c r="T466" s="31">
        <v>1</v>
      </c>
      <c r="U466" s="31" t="s">
        <v>1722</v>
      </c>
      <c r="V466" s="31" t="s">
        <v>7075</v>
      </c>
      <c r="W466" s="31" t="s">
        <v>7076</v>
      </c>
      <c r="X466" s="218">
        <v>45770.570833333331</v>
      </c>
      <c r="Y466" s="31" t="s">
        <v>7077</v>
      </c>
      <c r="Z466" s="31">
        <v>2.7</v>
      </c>
      <c r="AA466" s="31"/>
      <c r="AB466" s="31" t="s">
        <v>1723</v>
      </c>
      <c r="AC466" s="33" t="s">
        <v>7078</v>
      </c>
      <c r="AD466" s="31"/>
      <c r="AE466" s="31"/>
      <c r="AF466" s="31"/>
      <c r="AG466" s="31"/>
      <c r="AH466" s="31"/>
      <c r="AI466" s="31"/>
      <c r="AJ466" s="31"/>
      <c r="AK466" s="31" t="s">
        <v>1724</v>
      </c>
      <c r="AL466" s="356">
        <f t="shared" ref="AL466:AL478" si="20">DATEVALUE(TEXT(I466, "yyyy/mm/dd"))</f>
        <v>45770</v>
      </c>
      <c r="AM466"/>
    </row>
    <row r="467" spans="1:39" s="27" customFormat="1" ht="21.6" customHeight="1">
      <c r="A467" s="28">
        <v>103</v>
      </c>
      <c r="B467" s="28" t="s">
        <v>5039</v>
      </c>
      <c r="C467" s="28">
        <v>2025042987</v>
      </c>
      <c r="D467" s="28" t="s">
        <v>7079</v>
      </c>
      <c r="E467" s="28" t="s">
        <v>5041</v>
      </c>
      <c r="F467" s="28">
        <v>2535</v>
      </c>
      <c r="G467" s="28" t="s">
        <v>106</v>
      </c>
      <c r="H467" s="28" t="s">
        <v>3320</v>
      </c>
      <c r="I467" s="28" t="s">
        <v>7080</v>
      </c>
      <c r="J467" s="28" t="s">
        <v>5072</v>
      </c>
      <c r="K467" s="28" t="s">
        <v>5458</v>
      </c>
      <c r="L467" s="28" t="s">
        <v>5074</v>
      </c>
      <c r="M467" s="29" t="s">
        <v>1726</v>
      </c>
      <c r="N467" s="28">
        <v>2305</v>
      </c>
      <c r="O467" s="29" t="s">
        <v>5075</v>
      </c>
      <c r="P467" s="30" t="s">
        <v>7081</v>
      </c>
      <c r="Q467" s="28" t="s">
        <v>6906</v>
      </c>
      <c r="R467" s="28" t="s">
        <v>52</v>
      </c>
      <c r="S467" s="28" t="s">
        <v>16</v>
      </c>
      <c r="T467" s="28">
        <v>1</v>
      </c>
      <c r="U467" s="28" t="s">
        <v>1722</v>
      </c>
      <c r="V467" s="28" t="s">
        <v>7082</v>
      </c>
      <c r="W467" s="28" t="s">
        <v>7083</v>
      </c>
      <c r="X467" s="138">
        <v>45770.583333333336</v>
      </c>
      <c r="Y467" s="28" t="s">
        <v>7084</v>
      </c>
      <c r="Z467" s="28">
        <v>0.5</v>
      </c>
      <c r="AA467" s="28"/>
      <c r="AB467" s="28" t="s">
        <v>1723</v>
      </c>
      <c r="AC467" s="30" t="s">
        <v>7085</v>
      </c>
      <c r="AD467" s="28"/>
      <c r="AE467" s="28"/>
      <c r="AF467" s="28"/>
      <c r="AG467" s="28"/>
      <c r="AH467" s="28"/>
      <c r="AI467" s="28"/>
      <c r="AJ467" s="28"/>
      <c r="AK467" s="28" t="s">
        <v>1724</v>
      </c>
      <c r="AL467" s="356">
        <f t="shared" si="20"/>
        <v>45770</v>
      </c>
      <c r="AM467"/>
    </row>
    <row r="468" spans="1:39" s="27" customFormat="1" ht="21.6" customHeight="1">
      <c r="A468" s="31">
        <v>104</v>
      </c>
      <c r="B468" s="31" t="s">
        <v>1727</v>
      </c>
      <c r="C468" s="31">
        <v>2025043062</v>
      </c>
      <c r="D468" s="31"/>
      <c r="E468" s="31"/>
      <c r="F468" s="31">
        <v>5060</v>
      </c>
      <c r="G468" s="31" t="s">
        <v>580</v>
      </c>
      <c r="H468" s="31" t="s">
        <v>3324</v>
      </c>
      <c r="I468" s="31"/>
      <c r="J468" s="31"/>
      <c r="K468" s="31"/>
      <c r="L468" s="31"/>
      <c r="M468" s="32"/>
      <c r="N468" s="31"/>
      <c r="O468" s="32"/>
      <c r="P468" s="33"/>
      <c r="Q468" s="31" t="s">
        <v>6651</v>
      </c>
      <c r="R468" s="31" t="s">
        <v>52</v>
      </c>
      <c r="S468" s="31" t="s">
        <v>4114</v>
      </c>
      <c r="T468" s="31">
        <v>1</v>
      </c>
      <c r="U468" s="31" t="s">
        <v>1722</v>
      </c>
      <c r="V468" s="31" t="s">
        <v>7086</v>
      </c>
      <c r="W468" s="31" t="s">
        <v>7087</v>
      </c>
      <c r="X468" s="218">
        <v>45770.666666666664</v>
      </c>
      <c r="Y468" s="31"/>
      <c r="Z468" s="31">
        <v>0.3</v>
      </c>
      <c r="AA468" s="31"/>
      <c r="AB468" s="31" t="s">
        <v>1723</v>
      </c>
      <c r="AC468" s="33" t="s">
        <v>5115</v>
      </c>
      <c r="AD468" s="31" t="s">
        <v>1724</v>
      </c>
      <c r="AE468" s="31"/>
      <c r="AF468" s="31"/>
      <c r="AG468" s="31"/>
      <c r="AH468" s="31"/>
      <c r="AI468" s="31"/>
      <c r="AJ468" s="31"/>
      <c r="AK468" s="31" t="s">
        <v>1724</v>
      </c>
      <c r="AL468" s="356" t="e">
        <f t="shared" si="20"/>
        <v>#VALUE!</v>
      </c>
      <c r="AM468"/>
    </row>
    <row r="469" spans="1:39" s="27" customFormat="1" ht="21.6" customHeight="1">
      <c r="A469" s="28">
        <v>105</v>
      </c>
      <c r="B469" s="28" t="s">
        <v>5039</v>
      </c>
      <c r="C469" s="28">
        <v>2025043182</v>
      </c>
      <c r="D469" s="28" t="s">
        <v>7088</v>
      </c>
      <c r="E469" s="28" t="s">
        <v>5041</v>
      </c>
      <c r="F469" s="28">
        <v>2267</v>
      </c>
      <c r="G469" s="28" t="s">
        <v>79</v>
      </c>
      <c r="H469" s="28" t="s">
        <v>3311</v>
      </c>
      <c r="I469" s="28" t="s">
        <v>7089</v>
      </c>
      <c r="J469" s="28" t="s">
        <v>5102</v>
      </c>
      <c r="K469" s="28" t="s">
        <v>5045</v>
      </c>
      <c r="L469" s="28" t="s">
        <v>5074</v>
      </c>
      <c r="M469" s="29" t="s">
        <v>1726</v>
      </c>
      <c r="N469" s="28">
        <v>2305</v>
      </c>
      <c r="O469" s="29" t="s">
        <v>5075</v>
      </c>
      <c r="P469" s="30" t="s">
        <v>7090</v>
      </c>
      <c r="Q469" s="28" t="s">
        <v>5775</v>
      </c>
      <c r="R469" s="28" t="s">
        <v>52</v>
      </c>
      <c r="S469" s="28" t="s">
        <v>4114</v>
      </c>
      <c r="T469" s="28">
        <v>1</v>
      </c>
      <c r="U469" s="28" t="s">
        <v>1722</v>
      </c>
      <c r="V469" s="28" t="s">
        <v>7091</v>
      </c>
      <c r="W469" s="28" t="s">
        <v>7092</v>
      </c>
      <c r="X469" s="138">
        <v>45772.566666666666</v>
      </c>
      <c r="Y469" s="28" t="s">
        <v>7093</v>
      </c>
      <c r="Z469" s="28">
        <v>0.5</v>
      </c>
      <c r="AA469" s="28"/>
      <c r="AB469" s="28" t="s">
        <v>1723</v>
      </c>
      <c r="AC469" s="30" t="s">
        <v>7094</v>
      </c>
      <c r="AD469" s="28"/>
      <c r="AE469" s="28"/>
      <c r="AF469" s="28"/>
      <c r="AG469" s="28"/>
      <c r="AH469" s="28"/>
      <c r="AI469" s="28"/>
      <c r="AJ469" s="28"/>
      <c r="AK469" s="28" t="s">
        <v>1724</v>
      </c>
      <c r="AL469" s="356">
        <f t="shared" si="20"/>
        <v>45771</v>
      </c>
      <c r="AM469"/>
    </row>
    <row r="470" spans="1:39" s="27" customFormat="1" ht="21.6" customHeight="1">
      <c r="A470" s="31">
        <v>106</v>
      </c>
      <c r="B470" s="31" t="s">
        <v>1727</v>
      </c>
      <c r="C470" s="31">
        <v>2025043190</v>
      </c>
      <c r="D470" s="31"/>
      <c r="E470" s="31"/>
      <c r="F470" s="31">
        <v>3359</v>
      </c>
      <c r="G470" s="31" t="s">
        <v>179</v>
      </c>
      <c r="H470" s="31" t="s">
        <v>1750</v>
      </c>
      <c r="I470" s="31"/>
      <c r="J470" s="31"/>
      <c r="K470" s="31"/>
      <c r="L470" s="31"/>
      <c r="M470" s="32"/>
      <c r="N470" s="31"/>
      <c r="O470" s="32"/>
      <c r="P470" s="33"/>
      <c r="Q470" s="31" t="s">
        <v>5884</v>
      </c>
      <c r="R470" s="31" t="s">
        <v>52</v>
      </c>
      <c r="S470" s="31" t="s">
        <v>4114</v>
      </c>
      <c r="T470" s="31">
        <v>1</v>
      </c>
      <c r="U470" s="31" t="s">
        <v>1722</v>
      </c>
      <c r="V470" s="31" t="s">
        <v>7095</v>
      </c>
      <c r="W470" s="31" t="s">
        <v>7096</v>
      </c>
      <c r="X470" s="218">
        <v>45771.614583333336</v>
      </c>
      <c r="Y470" s="31"/>
      <c r="Z470" s="31">
        <v>1</v>
      </c>
      <c r="AA470" s="31"/>
      <c r="AB470" s="31" t="s">
        <v>1723</v>
      </c>
      <c r="AC470" s="33" t="s">
        <v>5057</v>
      </c>
      <c r="AD470" s="31" t="s">
        <v>1724</v>
      </c>
      <c r="AE470" s="31"/>
      <c r="AF470" s="31"/>
      <c r="AG470" s="31"/>
      <c r="AH470" s="31"/>
      <c r="AI470" s="31"/>
      <c r="AJ470" s="31" t="s">
        <v>1724</v>
      </c>
      <c r="AK470" s="31" t="s">
        <v>1724</v>
      </c>
      <c r="AL470" s="356" t="e">
        <f t="shared" si="20"/>
        <v>#VALUE!</v>
      </c>
      <c r="AM470"/>
    </row>
    <row r="471" spans="1:39" s="27" customFormat="1" ht="21.6" customHeight="1">
      <c r="A471" s="28">
        <v>107</v>
      </c>
      <c r="B471" s="28" t="s">
        <v>1727</v>
      </c>
      <c r="C471" s="28">
        <v>2025043209</v>
      </c>
      <c r="D471" s="28"/>
      <c r="E471" s="28"/>
      <c r="F471" s="28" t="s">
        <v>25</v>
      </c>
      <c r="G471" s="28" t="s">
        <v>4137</v>
      </c>
      <c r="H471" s="28" t="s">
        <v>1750</v>
      </c>
      <c r="I471" s="28"/>
      <c r="J471" s="28"/>
      <c r="K471" s="28"/>
      <c r="L471" s="28"/>
      <c r="M471" s="29"/>
      <c r="N471" s="28"/>
      <c r="O471" s="29"/>
      <c r="P471" s="30"/>
      <c r="Q471" s="28" t="s">
        <v>5887</v>
      </c>
      <c r="R471" s="28" t="s">
        <v>52</v>
      </c>
      <c r="S471" s="28" t="s">
        <v>4114</v>
      </c>
      <c r="T471" s="28">
        <v>1</v>
      </c>
      <c r="U471" s="28" t="s">
        <v>1722</v>
      </c>
      <c r="V471" s="28" t="s">
        <v>7097</v>
      </c>
      <c r="W471" s="28" t="s">
        <v>7098</v>
      </c>
      <c r="X471" s="138">
        <v>45771.677777777775</v>
      </c>
      <c r="Y471" s="28"/>
      <c r="Z471" s="28">
        <v>1.1000000000000001</v>
      </c>
      <c r="AA471" s="28"/>
      <c r="AB471" s="28" t="s">
        <v>1723</v>
      </c>
      <c r="AC471" s="30" t="s">
        <v>5057</v>
      </c>
      <c r="AD471" s="28" t="s">
        <v>1724</v>
      </c>
      <c r="AE471" s="28"/>
      <c r="AF471" s="28"/>
      <c r="AG471" s="28"/>
      <c r="AH471" s="28"/>
      <c r="AI471" s="28"/>
      <c r="AJ471" s="28" t="s">
        <v>1724</v>
      </c>
      <c r="AK471" s="28" t="s">
        <v>1724</v>
      </c>
      <c r="AL471" s="356" t="e">
        <f t="shared" si="20"/>
        <v>#VALUE!</v>
      </c>
      <c r="AM471"/>
    </row>
    <row r="472" spans="1:39" s="27" customFormat="1" ht="21.6" customHeight="1">
      <c r="A472" s="31">
        <v>108</v>
      </c>
      <c r="B472" s="31" t="s">
        <v>1727</v>
      </c>
      <c r="C472" s="31">
        <v>2025043293</v>
      </c>
      <c r="D472" s="31"/>
      <c r="E472" s="31"/>
      <c r="F472" s="31">
        <v>2267</v>
      </c>
      <c r="G472" s="31" t="s">
        <v>79</v>
      </c>
      <c r="H472" s="31" t="s">
        <v>3311</v>
      </c>
      <c r="I472" s="31"/>
      <c r="J472" s="31"/>
      <c r="K472" s="31"/>
      <c r="L472" s="31"/>
      <c r="M472" s="32"/>
      <c r="N472" s="31"/>
      <c r="O472" s="32"/>
      <c r="P472" s="33"/>
      <c r="Q472" s="31" t="s">
        <v>5775</v>
      </c>
      <c r="R472" s="31" t="s">
        <v>52</v>
      </c>
      <c r="S472" s="31" t="s">
        <v>4114</v>
      </c>
      <c r="T472" s="31">
        <v>1</v>
      </c>
      <c r="U472" s="31" t="s">
        <v>1722</v>
      </c>
      <c r="V472" s="31" t="s">
        <v>7099</v>
      </c>
      <c r="W472" s="31" t="s">
        <v>7100</v>
      </c>
      <c r="X472" s="218">
        <v>45772.586805555555</v>
      </c>
      <c r="Y472" s="31"/>
      <c r="Z472" s="31">
        <v>1.1000000000000001</v>
      </c>
      <c r="AA472" s="31"/>
      <c r="AB472" s="31" t="s">
        <v>1723</v>
      </c>
      <c r="AC472" s="33" t="s">
        <v>5057</v>
      </c>
      <c r="AD472" s="31" t="s">
        <v>1724</v>
      </c>
      <c r="AE472" s="31"/>
      <c r="AF472" s="31"/>
      <c r="AG472" s="31"/>
      <c r="AH472" s="31"/>
      <c r="AI472" s="31"/>
      <c r="AJ472" s="31" t="s">
        <v>1724</v>
      </c>
      <c r="AK472" s="31" t="s">
        <v>1724</v>
      </c>
      <c r="AL472" s="356" t="e">
        <f t="shared" si="20"/>
        <v>#VALUE!</v>
      </c>
      <c r="AM472"/>
    </row>
    <row r="473" spans="1:39" s="27" customFormat="1" ht="21.6" customHeight="1">
      <c r="A473" s="31">
        <v>110</v>
      </c>
      <c r="B473" s="31" t="s">
        <v>5039</v>
      </c>
      <c r="C473" s="31">
        <v>2025043366</v>
      </c>
      <c r="D473" s="31" t="s">
        <v>7101</v>
      </c>
      <c r="E473" s="31" t="s">
        <v>5041</v>
      </c>
      <c r="F473" s="31">
        <v>4397</v>
      </c>
      <c r="G473" s="31" t="s">
        <v>385</v>
      </c>
      <c r="H473" s="31" t="s">
        <v>1750</v>
      </c>
      <c r="I473" s="31" t="s">
        <v>7102</v>
      </c>
      <c r="J473" s="31" t="s">
        <v>5233</v>
      </c>
      <c r="K473" s="31" t="s">
        <v>5073</v>
      </c>
      <c r="L473" s="31" t="s">
        <v>5046</v>
      </c>
      <c r="M473" s="32" t="s">
        <v>4060</v>
      </c>
      <c r="N473" s="31">
        <v>2501</v>
      </c>
      <c r="O473" s="32" t="s">
        <v>5047</v>
      </c>
      <c r="P473" s="33" t="s">
        <v>7103</v>
      </c>
      <c r="Q473" s="31" t="s">
        <v>5601</v>
      </c>
      <c r="R473" s="31" t="s">
        <v>52</v>
      </c>
      <c r="S473" s="31" t="s">
        <v>4114</v>
      </c>
      <c r="T473" s="31">
        <v>1</v>
      </c>
      <c r="U473" s="31" t="s">
        <v>1722</v>
      </c>
      <c r="V473" s="31" t="s">
        <v>7104</v>
      </c>
      <c r="W473" s="31" t="s">
        <v>7105</v>
      </c>
      <c r="X473" s="218">
        <v>45774.640972222223</v>
      </c>
      <c r="Y473" s="31" t="s">
        <v>7106</v>
      </c>
      <c r="Z473" s="31">
        <v>0.6</v>
      </c>
      <c r="AA473" s="31"/>
      <c r="AB473" s="31" t="s">
        <v>1723</v>
      </c>
      <c r="AC473" s="33" t="s">
        <v>7107</v>
      </c>
      <c r="AD473" s="31"/>
      <c r="AE473" s="31"/>
      <c r="AF473" s="31"/>
      <c r="AG473" s="31"/>
      <c r="AH473" s="31"/>
      <c r="AI473" s="31"/>
      <c r="AJ473" s="31"/>
      <c r="AK473" s="31" t="s">
        <v>1724</v>
      </c>
      <c r="AL473" s="356">
        <f t="shared" si="20"/>
        <v>45774</v>
      </c>
      <c r="AM473"/>
    </row>
    <row r="474" spans="1:39" s="27" customFormat="1" ht="21.6" customHeight="1">
      <c r="A474" s="28">
        <v>111</v>
      </c>
      <c r="B474" s="28" t="s">
        <v>5039</v>
      </c>
      <c r="C474" s="28">
        <v>2025043367</v>
      </c>
      <c r="D474" s="28" t="s">
        <v>7108</v>
      </c>
      <c r="E474" s="28" t="s">
        <v>5510</v>
      </c>
      <c r="F474" s="28">
        <v>4397</v>
      </c>
      <c r="G474" s="28" t="s">
        <v>385</v>
      </c>
      <c r="H474" s="28" t="s">
        <v>1750</v>
      </c>
      <c r="I474" s="28" t="s">
        <v>7109</v>
      </c>
      <c r="J474" s="28" t="s">
        <v>5233</v>
      </c>
      <c r="K474" s="28" t="s">
        <v>5073</v>
      </c>
      <c r="L474" s="28" t="s">
        <v>5046</v>
      </c>
      <c r="M474" s="29" t="s">
        <v>4060</v>
      </c>
      <c r="N474" s="28">
        <v>2501</v>
      </c>
      <c r="O474" s="29" t="s">
        <v>5047</v>
      </c>
      <c r="P474" s="30" t="s">
        <v>7110</v>
      </c>
      <c r="Q474" s="28" t="s">
        <v>5601</v>
      </c>
      <c r="R474" s="28" t="s">
        <v>52</v>
      </c>
      <c r="S474" s="28" t="s">
        <v>4114</v>
      </c>
      <c r="T474" s="28">
        <v>1</v>
      </c>
      <c r="U474" s="28" t="s">
        <v>1722</v>
      </c>
      <c r="V474" s="28" t="s">
        <v>7111</v>
      </c>
      <c r="W474" s="28" t="s">
        <v>7105</v>
      </c>
      <c r="X474" s="138">
        <v>45774.63958333333</v>
      </c>
      <c r="Y474" s="28" t="s">
        <v>7112</v>
      </c>
      <c r="Z474" s="28">
        <v>0.6</v>
      </c>
      <c r="AA474" s="28"/>
      <c r="AB474" s="28" t="s">
        <v>1723</v>
      </c>
      <c r="AC474" s="30" t="s">
        <v>7107</v>
      </c>
      <c r="AD474" s="28"/>
      <c r="AE474" s="28"/>
      <c r="AF474" s="28"/>
      <c r="AG474" s="28"/>
      <c r="AH474" s="28"/>
      <c r="AI474" s="28"/>
      <c r="AJ474" s="28"/>
      <c r="AK474" s="28" t="s">
        <v>1724</v>
      </c>
      <c r="AL474" s="356">
        <f t="shared" si="20"/>
        <v>45774</v>
      </c>
      <c r="AM474"/>
    </row>
    <row r="475" spans="1:39" s="27" customFormat="1" ht="21.6" customHeight="1">
      <c r="A475" s="31">
        <v>112</v>
      </c>
      <c r="B475" s="31" t="s">
        <v>1727</v>
      </c>
      <c r="C475" s="31">
        <v>2025043415</v>
      </c>
      <c r="D475" s="31"/>
      <c r="E475" s="31"/>
      <c r="F475" s="31">
        <v>5352</v>
      </c>
      <c r="G475" s="31" t="s">
        <v>5229</v>
      </c>
      <c r="H475" s="31" t="s">
        <v>1750</v>
      </c>
      <c r="I475" s="31"/>
      <c r="J475" s="31"/>
      <c r="K475" s="31"/>
      <c r="L475" s="31"/>
      <c r="M475" s="32"/>
      <c r="N475" s="31"/>
      <c r="O475" s="32"/>
      <c r="P475" s="33"/>
      <c r="Q475" s="31" t="s">
        <v>7113</v>
      </c>
      <c r="R475" s="31" t="s">
        <v>52</v>
      </c>
      <c r="S475" s="31" t="s">
        <v>16</v>
      </c>
      <c r="T475" s="31">
        <v>1</v>
      </c>
      <c r="U475" s="31" t="s">
        <v>1722</v>
      </c>
      <c r="V475" s="31" t="s">
        <v>7114</v>
      </c>
      <c r="W475" s="31" t="s">
        <v>7115</v>
      </c>
      <c r="X475" s="218">
        <v>45775.545138888891</v>
      </c>
      <c r="Y475" s="31"/>
      <c r="Z475" s="31">
        <v>2.6</v>
      </c>
      <c r="AA475" s="31"/>
      <c r="AB475" s="31" t="s">
        <v>1723</v>
      </c>
      <c r="AC475" s="33" t="s">
        <v>7116</v>
      </c>
      <c r="AD475" s="31"/>
      <c r="AE475" s="31" t="s">
        <v>1724</v>
      </c>
      <c r="AF475" s="31"/>
      <c r="AG475" s="31"/>
      <c r="AH475" s="31"/>
      <c r="AI475" s="31"/>
      <c r="AJ475" s="31"/>
      <c r="AK475" s="31" t="s">
        <v>1724</v>
      </c>
      <c r="AL475" s="356" t="e">
        <f t="shared" si="20"/>
        <v>#VALUE!</v>
      </c>
      <c r="AM475"/>
    </row>
    <row r="476" spans="1:39" s="27" customFormat="1" ht="21.6" customHeight="1">
      <c r="A476" s="28">
        <v>113</v>
      </c>
      <c r="B476" s="28" t="s">
        <v>1727</v>
      </c>
      <c r="C476" s="28">
        <v>2025043420</v>
      </c>
      <c r="D476" s="28"/>
      <c r="E476" s="28"/>
      <c r="F476" s="28">
        <v>5352</v>
      </c>
      <c r="G476" s="28" t="s">
        <v>5229</v>
      </c>
      <c r="H476" s="28" t="s">
        <v>1750</v>
      </c>
      <c r="I476" s="28"/>
      <c r="J476" s="28"/>
      <c r="K476" s="28"/>
      <c r="L476" s="28"/>
      <c r="M476" s="29"/>
      <c r="N476" s="28"/>
      <c r="O476" s="29"/>
      <c r="P476" s="30"/>
      <c r="Q476" s="28" t="s">
        <v>7113</v>
      </c>
      <c r="R476" s="28" t="s">
        <v>52</v>
      </c>
      <c r="S476" s="28" t="s">
        <v>4114</v>
      </c>
      <c r="T476" s="28">
        <v>1</v>
      </c>
      <c r="U476" s="28" t="s">
        <v>1722</v>
      </c>
      <c r="V476" s="28" t="s">
        <v>7117</v>
      </c>
      <c r="W476" s="28" t="s">
        <v>7115</v>
      </c>
      <c r="X476" s="138">
        <v>45775.563888888886</v>
      </c>
      <c r="Y476" s="28"/>
      <c r="Z476" s="28">
        <v>3</v>
      </c>
      <c r="AA476" s="28"/>
      <c r="AB476" s="28" t="s">
        <v>1723</v>
      </c>
      <c r="AC476" s="30" t="s">
        <v>7046</v>
      </c>
      <c r="AD476" s="28"/>
      <c r="AE476" s="28" t="s">
        <v>1724</v>
      </c>
      <c r="AF476" s="28"/>
      <c r="AG476" s="28"/>
      <c r="AH476" s="28"/>
      <c r="AI476" s="28"/>
      <c r="AJ476" s="28"/>
      <c r="AK476" s="28"/>
      <c r="AL476" s="356" t="e">
        <f t="shared" si="20"/>
        <v>#VALUE!</v>
      </c>
      <c r="AM476"/>
    </row>
    <row r="477" spans="1:39" s="27" customFormat="1" ht="21.6" customHeight="1">
      <c r="A477" s="31">
        <v>114</v>
      </c>
      <c r="B477" s="31" t="s">
        <v>5039</v>
      </c>
      <c r="C477" s="31">
        <v>2025043470</v>
      </c>
      <c r="D477" s="31" t="s">
        <v>7118</v>
      </c>
      <c r="E477" s="31" t="s">
        <v>5041</v>
      </c>
      <c r="F477" s="31">
        <v>3358</v>
      </c>
      <c r="G477" s="31" t="s">
        <v>6752</v>
      </c>
      <c r="H477" s="31" t="s">
        <v>1751</v>
      </c>
      <c r="I477" s="31" t="s">
        <v>7119</v>
      </c>
      <c r="J477" s="31" t="s">
        <v>5259</v>
      </c>
      <c r="K477" s="31" t="s">
        <v>5458</v>
      </c>
      <c r="L477" s="31" t="s">
        <v>5074</v>
      </c>
      <c r="M477" s="32" t="s">
        <v>1726</v>
      </c>
      <c r="N477" s="31">
        <v>2307</v>
      </c>
      <c r="O477" s="32" t="s">
        <v>5390</v>
      </c>
      <c r="P477" s="33" t="s">
        <v>7120</v>
      </c>
      <c r="Q477" s="31" t="s">
        <v>6753</v>
      </c>
      <c r="R477" s="31" t="s">
        <v>52</v>
      </c>
      <c r="S477" s="31" t="s">
        <v>16</v>
      </c>
      <c r="T477" s="31">
        <v>1</v>
      </c>
      <c r="U477" s="31" t="s">
        <v>1722</v>
      </c>
      <c r="V477" s="31" t="s">
        <v>7121</v>
      </c>
      <c r="W477" s="31" t="s">
        <v>7122</v>
      </c>
      <c r="X477" s="218">
        <v>45776.427083333336</v>
      </c>
      <c r="Y477" s="31" t="s">
        <v>7124</v>
      </c>
      <c r="Z477" s="31">
        <v>0.5</v>
      </c>
      <c r="AA477" s="31"/>
      <c r="AB477" s="31" t="s">
        <v>1723</v>
      </c>
      <c r="AC477" s="33" t="s">
        <v>7125</v>
      </c>
      <c r="AD477" s="31"/>
      <c r="AE477" s="31"/>
      <c r="AF477" s="31"/>
      <c r="AG477" s="31"/>
      <c r="AH477" s="31"/>
      <c r="AI477" s="31"/>
      <c r="AJ477" s="31"/>
      <c r="AK477" s="31" t="s">
        <v>1724</v>
      </c>
      <c r="AL477" s="356">
        <f t="shared" si="20"/>
        <v>45776</v>
      </c>
      <c r="AM477"/>
    </row>
    <row r="478" spans="1:39" s="27" customFormat="1" ht="21.6" customHeight="1">
      <c r="A478" s="28">
        <v>115</v>
      </c>
      <c r="B478" s="28" t="s">
        <v>1727</v>
      </c>
      <c r="C478" s="28">
        <v>2025043478</v>
      </c>
      <c r="D478" s="28"/>
      <c r="E478" s="28"/>
      <c r="F478" s="28">
        <v>3358</v>
      </c>
      <c r="G478" s="28" t="s">
        <v>6752</v>
      </c>
      <c r="H478" s="28" t="s">
        <v>1751</v>
      </c>
      <c r="I478" s="28"/>
      <c r="J478" s="28"/>
      <c r="K478" s="28"/>
      <c r="L478" s="28"/>
      <c r="M478" s="29"/>
      <c r="N478" s="28"/>
      <c r="O478" s="29"/>
      <c r="P478" s="29"/>
      <c r="Q478" s="28" t="s">
        <v>6753</v>
      </c>
      <c r="R478" s="28" t="s">
        <v>52</v>
      </c>
      <c r="S478" s="28" t="s">
        <v>16</v>
      </c>
      <c r="T478" s="28">
        <v>1</v>
      </c>
      <c r="U478" s="28" t="s">
        <v>1722</v>
      </c>
      <c r="V478" s="28" t="s">
        <v>7126</v>
      </c>
      <c r="W478" s="28" t="s">
        <v>7123</v>
      </c>
      <c r="X478" s="138">
        <v>45776.4375</v>
      </c>
      <c r="Y478" s="28"/>
      <c r="Z478" s="28">
        <v>0.3</v>
      </c>
      <c r="AA478" s="28"/>
      <c r="AB478" s="28" t="s">
        <v>1723</v>
      </c>
      <c r="AC478" s="29" t="s">
        <v>5115</v>
      </c>
      <c r="AD478" s="28" t="s">
        <v>1724</v>
      </c>
      <c r="AE478" s="28"/>
      <c r="AF478" s="28"/>
      <c r="AG478" s="28"/>
      <c r="AH478" s="28"/>
      <c r="AI478" s="28"/>
      <c r="AJ478" s="28" t="s">
        <v>1724</v>
      </c>
      <c r="AK478" s="28" t="s">
        <v>1724</v>
      </c>
      <c r="AL478" s="356" t="e">
        <f t="shared" si="20"/>
        <v>#VALUE!</v>
      </c>
      <c r="AM478"/>
    </row>
    <row r="479" spans="1:39" s="27" customFormat="1" ht="21.6" customHeight="1">
      <c r="A479" s="28">
        <v>117</v>
      </c>
      <c r="B479" s="28" t="s">
        <v>1727</v>
      </c>
      <c r="C479" s="28">
        <v>2025043542</v>
      </c>
      <c r="D479" s="28"/>
      <c r="E479" s="28"/>
      <c r="F479" s="28">
        <v>4282</v>
      </c>
      <c r="G479" s="28" t="s">
        <v>350</v>
      </c>
      <c r="H479" s="28" t="s">
        <v>1749</v>
      </c>
      <c r="I479" s="28"/>
      <c r="J479" s="28"/>
      <c r="K479" s="28"/>
      <c r="L479" s="28"/>
      <c r="M479" s="29"/>
      <c r="N479" s="28"/>
      <c r="O479" s="29"/>
      <c r="P479" s="30"/>
      <c r="Q479" s="28" t="s">
        <v>5133</v>
      </c>
      <c r="R479" s="28" t="s">
        <v>52</v>
      </c>
      <c r="S479" s="28" t="s">
        <v>16</v>
      </c>
      <c r="T479" s="28">
        <v>1</v>
      </c>
      <c r="U479" s="28" t="s">
        <v>1722</v>
      </c>
      <c r="V479" s="28" t="s">
        <v>7127</v>
      </c>
      <c r="W479" s="28" t="s">
        <v>7128</v>
      </c>
      <c r="X479" s="138">
        <v>45776.5</v>
      </c>
      <c r="Y479" s="28"/>
      <c r="Z479" s="28">
        <v>1</v>
      </c>
      <c r="AA479" s="28"/>
      <c r="AB479" s="28" t="s">
        <v>1723</v>
      </c>
      <c r="AC479" s="30" t="s">
        <v>7129</v>
      </c>
      <c r="AD479" s="28"/>
      <c r="AE479" s="28"/>
      <c r="AF479" s="28"/>
      <c r="AG479" s="28"/>
      <c r="AH479" s="28"/>
      <c r="AI479" s="28"/>
      <c r="AJ479" s="28" t="s">
        <v>1724</v>
      </c>
      <c r="AK479" s="28" t="s">
        <v>1724</v>
      </c>
      <c r="AL479" s="356" t="e">
        <f t="shared" ref="AL479:AL497" si="21">DATEVALUE(TEXT(I479, "yyyy/mm/dd"))</f>
        <v>#VALUE!</v>
      </c>
      <c r="AM479"/>
    </row>
    <row r="480" spans="1:39" s="27" customFormat="1" ht="21.6" customHeight="1">
      <c r="A480" s="31">
        <v>118</v>
      </c>
      <c r="B480" s="31" t="s">
        <v>5039</v>
      </c>
      <c r="C480" s="31">
        <v>2025043553</v>
      </c>
      <c r="D480" s="31" t="s">
        <v>7130</v>
      </c>
      <c r="E480" s="31" t="s">
        <v>5041</v>
      </c>
      <c r="F480" s="31">
        <v>5352</v>
      </c>
      <c r="G480" s="31" t="s">
        <v>5229</v>
      </c>
      <c r="H480" s="31" t="s">
        <v>1750</v>
      </c>
      <c r="I480" s="31" t="s">
        <v>7131</v>
      </c>
      <c r="J480" s="31" t="s">
        <v>5259</v>
      </c>
      <c r="K480" s="31" t="s">
        <v>5045</v>
      </c>
      <c r="L480" s="31" t="s">
        <v>7132</v>
      </c>
      <c r="M480" s="32" t="s">
        <v>7133</v>
      </c>
      <c r="N480" s="31">
        <v>3503</v>
      </c>
      <c r="O480" s="32" t="s">
        <v>7134</v>
      </c>
      <c r="P480" s="33" t="s">
        <v>7135</v>
      </c>
      <c r="Q480" s="31" t="s">
        <v>7113</v>
      </c>
      <c r="R480" s="31" t="s">
        <v>52</v>
      </c>
      <c r="S480" s="31" t="s">
        <v>4114</v>
      </c>
      <c r="T480" s="31">
        <v>1</v>
      </c>
      <c r="U480" s="31" t="s">
        <v>1722</v>
      </c>
      <c r="V480" s="31" t="s">
        <v>7136</v>
      </c>
      <c r="W480" s="31" t="s">
        <v>7137</v>
      </c>
      <c r="X480" s="218">
        <v>45776.679861111108</v>
      </c>
      <c r="Y480" s="31" t="s">
        <v>7138</v>
      </c>
      <c r="Z480" s="31">
        <v>0.6</v>
      </c>
      <c r="AA480" s="31"/>
      <c r="AB480" s="31" t="s">
        <v>1723</v>
      </c>
      <c r="AC480" s="33" t="s">
        <v>7139</v>
      </c>
      <c r="AD480" s="31"/>
      <c r="AE480" s="31"/>
      <c r="AF480" s="31"/>
      <c r="AG480" s="31"/>
      <c r="AH480" s="31"/>
      <c r="AI480" s="31"/>
      <c r="AJ480" s="31"/>
      <c r="AK480" s="31" t="s">
        <v>1724</v>
      </c>
      <c r="AL480" s="356">
        <f t="shared" si="21"/>
        <v>45776</v>
      </c>
      <c r="AM480"/>
    </row>
    <row r="481" spans="1:39" s="27" customFormat="1" ht="21.6" customHeight="1">
      <c r="A481" s="28">
        <v>119</v>
      </c>
      <c r="B481" s="28" t="s">
        <v>1727</v>
      </c>
      <c r="C481" s="28">
        <v>2025043584</v>
      </c>
      <c r="D481" s="28"/>
      <c r="E481" s="28"/>
      <c r="F481" s="28">
        <v>3623</v>
      </c>
      <c r="G481" s="28" t="s">
        <v>207</v>
      </c>
      <c r="H481" s="28" t="s">
        <v>1750</v>
      </c>
      <c r="I481" s="28"/>
      <c r="J481" s="28"/>
      <c r="K481" s="28"/>
      <c r="L481" s="28"/>
      <c r="M481" s="29"/>
      <c r="N481" s="28"/>
      <c r="O481" s="29"/>
      <c r="P481" s="30"/>
      <c r="Q481" s="28" t="s">
        <v>6141</v>
      </c>
      <c r="R481" s="28" t="s">
        <v>52</v>
      </c>
      <c r="S481" s="28" t="s">
        <v>4114</v>
      </c>
      <c r="T481" s="28">
        <v>1</v>
      </c>
      <c r="U481" s="28" t="s">
        <v>1722</v>
      </c>
      <c r="V481" s="28" t="s">
        <v>7140</v>
      </c>
      <c r="W481" s="28" t="s">
        <v>7141</v>
      </c>
      <c r="X481" s="138">
        <v>45776.625</v>
      </c>
      <c r="Y481" s="28"/>
      <c r="Z481" s="28">
        <v>1</v>
      </c>
      <c r="AA481" s="28"/>
      <c r="AB481" s="28" t="s">
        <v>1723</v>
      </c>
      <c r="AC481" s="30" t="s">
        <v>5057</v>
      </c>
      <c r="AD481" s="28" t="s">
        <v>1724</v>
      </c>
      <c r="AE481" s="28"/>
      <c r="AF481" s="28"/>
      <c r="AG481" s="28"/>
      <c r="AH481" s="28"/>
      <c r="AI481" s="28"/>
      <c r="AJ481" s="28" t="s">
        <v>1724</v>
      </c>
      <c r="AK481" s="28" t="s">
        <v>1724</v>
      </c>
      <c r="AL481" s="356" t="e">
        <f t="shared" si="21"/>
        <v>#VALUE!</v>
      </c>
      <c r="AM481"/>
    </row>
    <row r="482" spans="1:39" s="27" customFormat="1" ht="21.6" customHeight="1">
      <c r="A482" s="31">
        <v>120</v>
      </c>
      <c r="B482" s="31" t="s">
        <v>1727</v>
      </c>
      <c r="C482" s="31">
        <v>2025043714</v>
      </c>
      <c r="D482" s="31"/>
      <c r="E482" s="31"/>
      <c r="F482" s="31">
        <v>2318</v>
      </c>
      <c r="G482" s="31" t="s">
        <v>88</v>
      </c>
      <c r="H482" s="31" t="s">
        <v>3324</v>
      </c>
      <c r="I482" s="31"/>
      <c r="J482" s="31"/>
      <c r="K482" s="31"/>
      <c r="L482" s="31"/>
      <c r="M482" s="32"/>
      <c r="N482" s="31"/>
      <c r="O482" s="32"/>
      <c r="P482" s="33"/>
      <c r="Q482" s="31" t="s">
        <v>6026</v>
      </c>
      <c r="R482" s="31" t="s">
        <v>52</v>
      </c>
      <c r="S482" s="31" t="s">
        <v>4114</v>
      </c>
      <c r="T482" s="31">
        <v>1</v>
      </c>
      <c r="U482" s="31" t="s">
        <v>1722</v>
      </c>
      <c r="V482" s="31" t="s">
        <v>7142</v>
      </c>
      <c r="W482" s="31" t="s">
        <v>7143</v>
      </c>
      <c r="X482" s="218">
        <v>45777.59375</v>
      </c>
      <c r="Y482" s="31"/>
      <c r="Z482" s="31">
        <v>1</v>
      </c>
      <c r="AA482" s="31"/>
      <c r="AB482" s="31" t="s">
        <v>1723</v>
      </c>
      <c r="AC482" s="33" t="s">
        <v>5057</v>
      </c>
      <c r="AD482" s="31" t="s">
        <v>1724</v>
      </c>
      <c r="AE482" s="31"/>
      <c r="AF482" s="31"/>
      <c r="AG482" s="31"/>
      <c r="AH482" s="31"/>
      <c r="AI482" s="31"/>
      <c r="AJ482" s="31" t="s">
        <v>1724</v>
      </c>
      <c r="AK482" s="31" t="s">
        <v>1724</v>
      </c>
      <c r="AL482" s="356" t="e">
        <f t="shared" si="21"/>
        <v>#VALUE!</v>
      </c>
      <c r="AM482"/>
    </row>
    <row r="483" spans="1:39" s="27" customFormat="1" ht="21.6" customHeight="1">
      <c r="A483" s="28">
        <v>121</v>
      </c>
      <c r="B483" s="28" t="s">
        <v>1727</v>
      </c>
      <c r="C483" s="28">
        <v>2025043715</v>
      </c>
      <c r="D483" s="28"/>
      <c r="E483" s="28"/>
      <c r="F483" s="28">
        <v>4282</v>
      </c>
      <c r="G483" s="28" t="s">
        <v>350</v>
      </c>
      <c r="H483" s="28" t="s">
        <v>1749</v>
      </c>
      <c r="I483" s="28"/>
      <c r="J483" s="28"/>
      <c r="K483" s="28"/>
      <c r="L483" s="28"/>
      <c r="M483" s="29"/>
      <c r="N483" s="28"/>
      <c r="O483" s="29"/>
      <c r="P483" s="30"/>
      <c r="Q483" s="28" t="s">
        <v>5133</v>
      </c>
      <c r="R483" s="28" t="s">
        <v>52</v>
      </c>
      <c r="S483" s="28" t="s">
        <v>16</v>
      </c>
      <c r="T483" s="28">
        <v>1</v>
      </c>
      <c r="U483" s="28" t="s">
        <v>1722</v>
      </c>
      <c r="V483" s="28" t="s">
        <v>7144</v>
      </c>
      <c r="W483" s="28" t="s">
        <v>7145</v>
      </c>
      <c r="X483" s="138">
        <v>45777.645833333336</v>
      </c>
      <c r="Y483" s="28"/>
      <c r="Z483" s="28">
        <v>1.5</v>
      </c>
      <c r="AA483" s="28"/>
      <c r="AB483" s="28" t="s">
        <v>1723</v>
      </c>
      <c r="AC483" s="30" t="s">
        <v>7146</v>
      </c>
      <c r="AD483" s="28"/>
      <c r="AE483" s="28"/>
      <c r="AF483" s="28"/>
      <c r="AG483" s="28"/>
      <c r="AH483" s="28"/>
      <c r="AI483" s="28"/>
      <c r="AJ483" s="28" t="s">
        <v>1724</v>
      </c>
      <c r="AK483" s="28" t="s">
        <v>1724</v>
      </c>
      <c r="AL483" s="356" t="e">
        <f t="shared" si="21"/>
        <v>#VALUE!</v>
      </c>
      <c r="AM483"/>
    </row>
    <row r="484" spans="1:39" s="27" customFormat="1" ht="21.6" customHeight="1">
      <c r="A484" s="31">
        <v>122</v>
      </c>
      <c r="B484" s="31" t="s">
        <v>1727</v>
      </c>
      <c r="C484" s="31">
        <v>2025043717</v>
      </c>
      <c r="D484" s="31"/>
      <c r="E484" s="31"/>
      <c r="F484" s="31">
        <v>2897</v>
      </c>
      <c r="G484" s="31" t="s">
        <v>143</v>
      </c>
      <c r="H484" s="31" t="s">
        <v>3324</v>
      </c>
      <c r="I484" s="31"/>
      <c r="J484" s="31"/>
      <c r="K484" s="31"/>
      <c r="L484" s="31"/>
      <c r="M484" s="32"/>
      <c r="N484" s="31"/>
      <c r="O484" s="32"/>
      <c r="P484" s="32"/>
      <c r="Q484" s="31" t="s">
        <v>6606</v>
      </c>
      <c r="R484" s="31" t="s">
        <v>52</v>
      </c>
      <c r="S484" s="31" t="s">
        <v>4114</v>
      </c>
      <c r="T484" s="31">
        <v>1</v>
      </c>
      <c r="U484" s="31" t="s">
        <v>1722</v>
      </c>
      <c r="V484" s="31" t="s">
        <v>7147</v>
      </c>
      <c r="W484" s="31" t="s">
        <v>7148</v>
      </c>
      <c r="X484" s="218">
        <v>45777.647222222222</v>
      </c>
      <c r="Y484" s="31"/>
      <c r="Z484" s="31">
        <v>0.8</v>
      </c>
      <c r="AA484" s="31"/>
      <c r="AB484" s="31" t="s">
        <v>1723</v>
      </c>
      <c r="AC484" s="32" t="s">
        <v>5057</v>
      </c>
      <c r="AD484" s="31" t="s">
        <v>1724</v>
      </c>
      <c r="AE484" s="31"/>
      <c r="AF484" s="31"/>
      <c r="AG484" s="31"/>
      <c r="AH484" s="31"/>
      <c r="AI484" s="31"/>
      <c r="AJ484" s="31" t="s">
        <v>1724</v>
      </c>
      <c r="AK484" s="31" t="s">
        <v>1724</v>
      </c>
      <c r="AL484" s="356" t="e">
        <f t="shared" si="21"/>
        <v>#VALUE!</v>
      </c>
      <c r="AM484"/>
    </row>
    <row r="485" spans="1:39" s="27" customFormat="1" ht="21.6" customHeight="1">
      <c r="A485" s="28">
        <v>1</v>
      </c>
      <c r="B485" s="28" t="s">
        <v>5039</v>
      </c>
      <c r="C485" s="28">
        <v>2025043696</v>
      </c>
      <c r="D485" s="28" t="s">
        <v>7149</v>
      </c>
      <c r="E485" s="28" t="s">
        <v>5041</v>
      </c>
      <c r="F485" s="28">
        <v>2403</v>
      </c>
      <c r="G485" s="28" t="s">
        <v>97</v>
      </c>
      <c r="H485" s="28" t="s">
        <v>1725</v>
      </c>
      <c r="I485" s="28" t="s">
        <v>7150</v>
      </c>
      <c r="J485" s="28" t="s">
        <v>5072</v>
      </c>
      <c r="K485" s="28" t="s">
        <v>5045</v>
      </c>
      <c r="L485" s="28" t="s">
        <v>5325</v>
      </c>
      <c r="M485" s="29" t="s">
        <v>5326</v>
      </c>
      <c r="N485" s="28" t="s">
        <v>5327</v>
      </c>
      <c r="O485" s="29" t="s">
        <v>5328</v>
      </c>
      <c r="P485" s="30" t="s">
        <v>7151</v>
      </c>
      <c r="Q485" s="28" t="s">
        <v>6744</v>
      </c>
      <c r="R485" s="28" t="s">
        <v>52</v>
      </c>
      <c r="S485" s="28" t="s">
        <v>1157</v>
      </c>
      <c r="T485" s="28">
        <v>1</v>
      </c>
      <c r="U485" s="28" t="s">
        <v>1722</v>
      </c>
      <c r="V485" s="28" t="s">
        <v>7152</v>
      </c>
      <c r="W485" s="28" t="s">
        <v>7153</v>
      </c>
      <c r="X485" s="138">
        <v>45779.527777777781</v>
      </c>
      <c r="Y485" s="28" t="s">
        <v>7154</v>
      </c>
      <c r="Z485" s="28">
        <v>0.8</v>
      </c>
      <c r="AA485" s="28"/>
      <c r="AB485" s="28" t="s">
        <v>1723</v>
      </c>
      <c r="AC485" s="30" t="s">
        <v>7155</v>
      </c>
      <c r="AD485" s="28"/>
      <c r="AE485" s="28"/>
      <c r="AF485" s="28"/>
      <c r="AG485" s="28"/>
      <c r="AH485" s="28"/>
      <c r="AI485" s="28"/>
      <c r="AJ485" s="28"/>
      <c r="AK485" s="28" t="s">
        <v>1724</v>
      </c>
      <c r="AL485" s="356">
        <f t="shared" si="21"/>
        <v>45777</v>
      </c>
      <c r="AM485"/>
    </row>
    <row r="486" spans="1:39" s="27" customFormat="1" ht="21.6" customHeight="1">
      <c r="A486" s="31">
        <v>2</v>
      </c>
      <c r="B486" s="31" t="s">
        <v>5039</v>
      </c>
      <c r="C486" s="31">
        <v>2025043712</v>
      </c>
      <c r="D486" s="31" t="s">
        <v>7156</v>
      </c>
      <c r="E486" s="31" t="s">
        <v>5041</v>
      </c>
      <c r="F486" s="31">
        <v>3052</v>
      </c>
      <c r="G486" s="31" t="s">
        <v>154</v>
      </c>
      <c r="H486" s="31" t="s">
        <v>1751</v>
      </c>
      <c r="I486" s="31" t="s">
        <v>7157</v>
      </c>
      <c r="J486" s="31" t="s">
        <v>5072</v>
      </c>
      <c r="K486" s="31" t="s">
        <v>5045</v>
      </c>
      <c r="L486" s="31" t="s">
        <v>5074</v>
      </c>
      <c r="M486" s="32" t="s">
        <v>1726</v>
      </c>
      <c r="N486" s="31">
        <v>2304</v>
      </c>
      <c r="O486" s="32" t="s">
        <v>5103</v>
      </c>
      <c r="P486" s="33" t="s">
        <v>7158</v>
      </c>
      <c r="Q486" s="31" t="s">
        <v>5402</v>
      </c>
      <c r="R486" s="31" t="s">
        <v>52</v>
      </c>
      <c r="S486" s="31" t="s">
        <v>16</v>
      </c>
      <c r="T486" s="31">
        <v>1</v>
      </c>
      <c r="U486" s="31" t="s">
        <v>1722</v>
      </c>
      <c r="V486" s="31" t="s">
        <v>7159</v>
      </c>
      <c r="W486" s="31" t="s">
        <v>7160</v>
      </c>
      <c r="X486" s="218">
        <v>45779.583333333336</v>
      </c>
      <c r="Y486" s="31" t="s">
        <v>7162</v>
      </c>
      <c r="Z486" s="31">
        <v>0.5</v>
      </c>
      <c r="AA486" s="31"/>
      <c r="AB486" s="31" t="s">
        <v>1723</v>
      </c>
      <c r="AC486" s="33" t="s">
        <v>7163</v>
      </c>
      <c r="AD486" s="31"/>
      <c r="AE486" s="31"/>
      <c r="AF486" s="31"/>
      <c r="AG486" s="31"/>
      <c r="AH486" s="31"/>
      <c r="AI486" s="31"/>
      <c r="AJ486" s="31"/>
      <c r="AK486" s="31" t="s">
        <v>1724</v>
      </c>
      <c r="AL486" s="356">
        <f t="shared" si="21"/>
        <v>45777</v>
      </c>
      <c r="AM486"/>
    </row>
    <row r="487" spans="1:39" s="27" customFormat="1" ht="21.6" customHeight="1">
      <c r="A487" s="28">
        <v>3</v>
      </c>
      <c r="B487" s="28" t="s">
        <v>5039</v>
      </c>
      <c r="C487" s="28">
        <v>2025043713</v>
      </c>
      <c r="D487" s="28" t="s">
        <v>7164</v>
      </c>
      <c r="E487" s="28" t="s">
        <v>5041</v>
      </c>
      <c r="F487" s="28">
        <v>3052</v>
      </c>
      <c r="G487" s="28" t="s">
        <v>154</v>
      </c>
      <c r="H487" s="28" t="s">
        <v>1751</v>
      </c>
      <c r="I487" s="28" t="s">
        <v>7165</v>
      </c>
      <c r="J487" s="28" t="s">
        <v>5072</v>
      </c>
      <c r="K487" s="28" t="s">
        <v>5045</v>
      </c>
      <c r="L487" s="28" t="s">
        <v>5074</v>
      </c>
      <c r="M487" s="29" t="s">
        <v>1726</v>
      </c>
      <c r="N487" s="28">
        <v>2305</v>
      </c>
      <c r="O487" s="29" t="s">
        <v>5075</v>
      </c>
      <c r="P487" s="30" t="s">
        <v>7166</v>
      </c>
      <c r="Q487" s="28" t="s">
        <v>5402</v>
      </c>
      <c r="R487" s="28" t="s">
        <v>52</v>
      </c>
      <c r="S487" s="28" t="s">
        <v>16</v>
      </c>
      <c r="T487" s="28">
        <v>1</v>
      </c>
      <c r="U487" s="28" t="s">
        <v>1722</v>
      </c>
      <c r="V487" s="28" t="s">
        <v>7167</v>
      </c>
      <c r="W487" s="28" t="s">
        <v>7168</v>
      </c>
      <c r="X487" s="138">
        <v>45779.5625</v>
      </c>
      <c r="Y487" s="28" t="s">
        <v>7162</v>
      </c>
      <c r="Z487" s="28">
        <v>0.5</v>
      </c>
      <c r="AA487" s="28"/>
      <c r="AB487" s="28" t="s">
        <v>1723</v>
      </c>
      <c r="AC487" s="30" t="s">
        <v>7169</v>
      </c>
      <c r="AD487" s="28"/>
      <c r="AE487" s="28"/>
      <c r="AF487" s="28"/>
      <c r="AG487" s="28"/>
      <c r="AH487" s="28"/>
      <c r="AI487" s="28"/>
      <c r="AJ487" s="28"/>
      <c r="AK487" s="28" t="s">
        <v>1724</v>
      </c>
      <c r="AL487" s="356">
        <f t="shared" si="21"/>
        <v>45777</v>
      </c>
      <c r="AM487"/>
    </row>
    <row r="488" spans="1:39" s="27" customFormat="1" ht="21.6" customHeight="1">
      <c r="A488" s="31">
        <v>4</v>
      </c>
      <c r="B488" s="31" t="s">
        <v>5039</v>
      </c>
      <c r="C488" s="31">
        <v>2025043713</v>
      </c>
      <c r="D488" s="31" t="s">
        <v>7164</v>
      </c>
      <c r="E488" s="31" t="s">
        <v>5041</v>
      </c>
      <c r="F488" s="31">
        <v>3052</v>
      </c>
      <c r="G488" s="31" t="s">
        <v>154</v>
      </c>
      <c r="H488" s="31" t="s">
        <v>1751</v>
      </c>
      <c r="I488" s="31" t="s">
        <v>7165</v>
      </c>
      <c r="J488" s="31" t="s">
        <v>5072</v>
      </c>
      <c r="K488" s="31" t="s">
        <v>5045</v>
      </c>
      <c r="L488" s="31" t="s">
        <v>5074</v>
      </c>
      <c r="M488" s="32" t="s">
        <v>1726</v>
      </c>
      <c r="N488" s="31">
        <v>2305</v>
      </c>
      <c r="O488" s="32" t="s">
        <v>5075</v>
      </c>
      <c r="P488" s="33" t="s">
        <v>7166</v>
      </c>
      <c r="Q488" s="31" t="s">
        <v>5402</v>
      </c>
      <c r="R488" s="31" t="s">
        <v>52</v>
      </c>
      <c r="S488" s="31" t="s">
        <v>16</v>
      </c>
      <c r="T488" s="31">
        <v>2</v>
      </c>
      <c r="U488" s="31" t="s">
        <v>1722</v>
      </c>
      <c r="V488" s="31" t="s">
        <v>7167</v>
      </c>
      <c r="W488" s="31" t="s">
        <v>7168</v>
      </c>
      <c r="X488" s="218">
        <v>45779.5625</v>
      </c>
      <c r="Y488" s="31" t="s">
        <v>7162</v>
      </c>
      <c r="Z488" s="31">
        <v>0.5</v>
      </c>
      <c r="AA488" s="31"/>
      <c r="AB488" s="31" t="s">
        <v>1723</v>
      </c>
      <c r="AC488" s="33" t="s">
        <v>7169</v>
      </c>
      <c r="AD488" s="31"/>
      <c r="AE488" s="31"/>
      <c r="AF488" s="31"/>
      <c r="AG488" s="31"/>
      <c r="AH488" s="31"/>
      <c r="AI488" s="31"/>
      <c r="AJ488" s="31"/>
      <c r="AK488" s="31" t="s">
        <v>1724</v>
      </c>
      <c r="AL488" s="356">
        <f t="shared" si="21"/>
        <v>45777</v>
      </c>
      <c r="AM488"/>
    </row>
    <row r="489" spans="1:39" s="27" customFormat="1" ht="21.6" customHeight="1">
      <c r="A489" s="28">
        <v>5</v>
      </c>
      <c r="B489" s="28" t="s">
        <v>5039</v>
      </c>
      <c r="C489" s="28">
        <v>2025043724</v>
      </c>
      <c r="D489" s="28" t="s">
        <v>7170</v>
      </c>
      <c r="E489" s="28" t="s">
        <v>5041</v>
      </c>
      <c r="F489" s="28">
        <v>2042</v>
      </c>
      <c r="G489" s="28" t="s">
        <v>56</v>
      </c>
      <c r="H489" s="28" t="s">
        <v>1750</v>
      </c>
      <c r="I489" s="28" t="s">
        <v>7171</v>
      </c>
      <c r="J489" s="28" t="s">
        <v>5072</v>
      </c>
      <c r="K489" s="28" t="s">
        <v>5045</v>
      </c>
      <c r="L489" s="28" t="s">
        <v>5074</v>
      </c>
      <c r="M489" s="29" t="s">
        <v>1726</v>
      </c>
      <c r="N489" s="28">
        <v>2301</v>
      </c>
      <c r="O489" s="29" t="s">
        <v>6442</v>
      </c>
      <c r="P489" s="30" t="s">
        <v>7172</v>
      </c>
      <c r="Q489" s="28" t="s">
        <v>6094</v>
      </c>
      <c r="R489" s="28" t="s">
        <v>52</v>
      </c>
      <c r="S489" s="28" t="s">
        <v>4114</v>
      </c>
      <c r="T489" s="28">
        <v>1</v>
      </c>
      <c r="U489" s="28" t="s">
        <v>1722</v>
      </c>
      <c r="V489" s="28" t="s">
        <v>7173</v>
      </c>
      <c r="W489" s="28" t="s">
        <v>7174</v>
      </c>
      <c r="X489" s="138">
        <v>45779.441666666666</v>
      </c>
      <c r="Y489" s="28" t="s">
        <v>7175</v>
      </c>
      <c r="Z489" s="28">
        <v>0.6</v>
      </c>
      <c r="AA489" s="28"/>
      <c r="AB489" s="28" t="s">
        <v>1723</v>
      </c>
      <c r="AC489" s="30" t="s">
        <v>7176</v>
      </c>
      <c r="AD489" s="28"/>
      <c r="AE489" s="28"/>
      <c r="AF489" s="28"/>
      <c r="AG489" s="28"/>
      <c r="AH489" s="28"/>
      <c r="AI489" s="28"/>
      <c r="AJ489" s="28"/>
      <c r="AK489" s="28" t="s">
        <v>1724</v>
      </c>
      <c r="AL489" s="356">
        <f t="shared" si="21"/>
        <v>45777</v>
      </c>
      <c r="AM489"/>
    </row>
    <row r="490" spans="1:39" s="27" customFormat="1" ht="21.6" customHeight="1">
      <c r="A490" s="31">
        <v>6</v>
      </c>
      <c r="B490" s="31" t="s">
        <v>5039</v>
      </c>
      <c r="C490" s="31">
        <v>2025050004</v>
      </c>
      <c r="D490" s="31" t="s">
        <v>7177</v>
      </c>
      <c r="E490" s="31" t="s">
        <v>5041</v>
      </c>
      <c r="F490" s="31">
        <v>2042</v>
      </c>
      <c r="G490" s="31" t="s">
        <v>56</v>
      </c>
      <c r="H490" s="31" t="s">
        <v>1750</v>
      </c>
      <c r="I490" s="31" t="s">
        <v>7178</v>
      </c>
      <c r="J490" s="31" t="s">
        <v>5102</v>
      </c>
      <c r="K490" s="31" t="s">
        <v>5073</v>
      </c>
      <c r="L490" s="31" t="s">
        <v>5278</v>
      </c>
      <c r="M490" s="32" t="s">
        <v>5279</v>
      </c>
      <c r="N490" s="31" t="s">
        <v>663</v>
      </c>
      <c r="O490" s="32" t="s">
        <v>5280</v>
      </c>
      <c r="P490" s="33" t="s">
        <v>7179</v>
      </c>
      <c r="Q490" s="31" t="s">
        <v>6094</v>
      </c>
      <c r="R490" s="31" t="s">
        <v>52</v>
      </c>
      <c r="S490" s="31" t="s">
        <v>4114</v>
      </c>
      <c r="T490" s="31">
        <v>1</v>
      </c>
      <c r="U490" s="31" t="s">
        <v>1722</v>
      </c>
      <c r="V490" s="31" t="s">
        <v>7180</v>
      </c>
      <c r="W490" s="31" t="s">
        <v>7174</v>
      </c>
      <c r="X490" s="218">
        <v>45779.442361111112</v>
      </c>
      <c r="Y490" s="31" t="s">
        <v>7181</v>
      </c>
      <c r="Z490" s="31">
        <v>0.6</v>
      </c>
      <c r="AA490" s="31"/>
      <c r="AB490" s="31" t="s">
        <v>1723</v>
      </c>
      <c r="AC490" s="33" t="s">
        <v>7182</v>
      </c>
      <c r="AD490" s="31"/>
      <c r="AE490" s="31"/>
      <c r="AF490" s="31"/>
      <c r="AG490" s="31"/>
      <c r="AH490" s="31"/>
      <c r="AI490" s="31"/>
      <c r="AJ490" s="31"/>
      <c r="AK490" s="31" t="s">
        <v>1724</v>
      </c>
      <c r="AL490" s="356">
        <f t="shared" si="21"/>
        <v>45778</v>
      </c>
      <c r="AM490"/>
    </row>
    <row r="491" spans="1:39" s="27" customFormat="1" ht="21.6" customHeight="1">
      <c r="A491" s="28">
        <v>7</v>
      </c>
      <c r="B491" s="28" t="s">
        <v>5039</v>
      </c>
      <c r="C491" s="28">
        <v>2025050012</v>
      </c>
      <c r="D491" s="28" t="s">
        <v>7183</v>
      </c>
      <c r="E491" s="28" t="s">
        <v>5041</v>
      </c>
      <c r="F491" s="28" t="s">
        <v>20</v>
      </c>
      <c r="G491" s="28" t="s">
        <v>4118</v>
      </c>
      <c r="H491" s="28" t="s">
        <v>1750</v>
      </c>
      <c r="I491" s="28" t="s">
        <v>7184</v>
      </c>
      <c r="J491" s="28" t="s">
        <v>5102</v>
      </c>
      <c r="K491" s="28" t="s">
        <v>5045</v>
      </c>
      <c r="L491" s="28" t="s">
        <v>5278</v>
      </c>
      <c r="M491" s="29" t="s">
        <v>5279</v>
      </c>
      <c r="N491" s="28" t="s">
        <v>663</v>
      </c>
      <c r="O491" s="29" t="s">
        <v>5280</v>
      </c>
      <c r="P491" s="30" t="s">
        <v>7185</v>
      </c>
      <c r="Q491" s="28" t="s">
        <v>6111</v>
      </c>
      <c r="R491" s="28" t="s">
        <v>52</v>
      </c>
      <c r="S491" s="28" t="s">
        <v>4114</v>
      </c>
      <c r="T491" s="28">
        <v>1</v>
      </c>
      <c r="U491" s="28" t="s">
        <v>1722</v>
      </c>
      <c r="V491" s="28" t="s">
        <v>7186</v>
      </c>
      <c r="W491" s="28" t="s">
        <v>7187</v>
      </c>
      <c r="X491" s="138">
        <v>45779.451388888891</v>
      </c>
      <c r="Y491" s="28" t="s">
        <v>7181</v>
      </c>
      <c r="Z491" s="28">
        <v>0.3</v>
      </c>
      <c r="AA491" s="28"/>
      <c r="AB491" s="28" t="s">
        <v>1723</v>
      </c>
      <c r="AC491" s="30" t="s">
        <v>7188</v>
      </c>
      <c r="AD491" s="28"/>
      <c r="AE491" s="28"/>
      <c r="AF491" s="28"/>
      <c r="AG491" s="28"/>
      <c r="AH491" s="28"/>
      <c r="AI491" s="28"/>
      <c r="AJ491" s="28"/>
      <c r="AK491" s="28" t="s">
        <v>1724</v>
      </c>
      <c r="AL491" s="356">
        <f t="shared" si="21"/>
        <v>45778</v>
      </c>
      <c r="AM491"/>
    </row>
    <row r="492" spans="1:39" s="27" customFormat="1" ht="21.6" customHeight="1">
      <c r="A492" s="31">
        <v>8</v>
      </c>
      <c r="B492" s="31" t="s">
        <v>1727</v>
      </c>
      <c r="C492" s="31">
        <v>2025050076</v>
      </c>
      <c r="D492" s="31"/>
      <c r="E492" s="31"/>
      <c r="F492" s="31">
        <v>2403</v>
      </c>
      <c r="G492" s="31" t="s">
        <v>97</v>
      </c>
      <c r="H492" s="31" t="s">
        <v>1725</v>
      </c>
      <c r="I492" s="31"/>
      <c r="J492" s="31"/>
      <c r="K492" s="31"/>
      <c r="L492" s="31"/>
      <c r="M492" s="32"/>
      <c r="N492" s="31"/>
      <c r="O492" s="32"/>
      <c r="P492" s="33"/>
      <c r="Q492" s="31" t="s">
        <v>6744</v>
      </c>
      <c r="R492" s="31" t="s">
        <v>52</v>
      </c>
      <c r="S492" s="31" t="s">
        <v>1157</v>
      </c>
      <c r="T492" s="31">
        <v>1</v>
      </c>
      <c r="U492" s="31" t="s">
        <v>1722</v>
      </c>
      <c r="V492" s="31" t="s">
        <v>7189</v>
      </c>
      <c r="W492" s="31" t="s">
        <v>7153</v>
      </c>
      <c r="X492" s="218">
        <v>45779.527777777781</v>
      </c>
      <c r="Y492" s="31"/>
      <c r="Z492" s="31">
        <v>0.8</v>
      </c>
      <c r="AA492" s="31"/>
      <c r="AB492" s="31" t="s">
        <v>1723</v>
      </c>
      <c r="AC492" s="33" t="s">
        <v>5115</v>
      </c>
      <c r="AD492" s="31" t="s">
        <v>1724</v>
      </c>
      <c r="AE492" s="31"/>
      <c r="AF492" s="31"/>
      <c r="AG492" s="31"/>
      <c r="AH492" s="31"/>
      <c r="AI492" s="31"/>
      <c r="AJ492" s="31" t="s">
        <v>1724</v>
      </c>
      <c r="AK492" s="31" t="s">
        <v>1724</v>
      </c>
      <c r="AL492" s="356" t="e">
        <f t="shared" si="21"/>
        <v>#VALUE!</v>
      </c>
      <c r="AM492"/>
    </row>
    <row r="493" spans="1:39" s="27" customFormat="1" ht="21.6" customHeight="1">
      <c r="A493" s="28">
        <v>9</v>
      </c>
      <c r="B493" s="28" t="s">
        <v>5039</v>
      </c>
      <c r="C493" s="28">
        <v>2025050083</v>
      </c>
      <c r="D493" s="28" t="s">
        <v>7190</v>
      </c>
      <c r="E493" s="28" t="s">
        <v>5041</v>
      </c>
      <c r="F493" s="28">
        <v>3052</v>
      </c>
      <c r="G493" s="28" t="s">
        <v>154</v>
      </c>
      <c r="H493" s="28" t="s">
        <v>1751</v>
      </c>
      <c r="I493" s="28" t="s">
        <v>7191</v>
      </c>
      <c r="J493" s="28" t="s">
        <v>5306</v>
      </c>
      <c r="K493" s="28" t="s">
        <v>5045</v>
      </c>
      <c r="L493" s="28" t="s">
        <v>5268</v>
      </c>
      <c r="M493" s="29" t="s">
        <v>5269</v>
      </c>
      <c r="N493" s="28">
        <v>5801</v>
      </c>
      <c r="O493" s="29" t="s">
        <v>5270</v>
      </c>
      <c r="P493" s="30" t="s">
        <v>7192</v>
      </c>
      <c r="Q493" s="28" t="s">
        <v>5402</v>
      </c>
      <c r="R493" s="28" t="s">
        <v>52</v>
      </c>
      <c r="S493" s="28" t="s">
        <v>16</v>
      </c>
      <c r="T493" s="28">
        <v>1</v>
      </c>
      <c r="U493" s="28" t="s">
        <v>1722</v>
      </c>
      <c r="V493" s="28" t="s">
        <v>7193</v>
      </c>
      <c r="W493" s="28" t="s">
        <v>7161</v>
      </c>
      <c r="X493" s="138">
        <v>45779.59375</v>
      </c>
      <c r="Y493" s="28" t="s">
        <v>7195</v>
      </c>
      <c r="Z493" s="28">
        <v>0.3</v>
      </c>
      <c r="AA493" s="28"/>
      <c r="AB493" s="28" t="s">
        <v>1723</v>
      </c>
      <c r="AC493" s="30" t="s">
        <v>7196</v>
      </c>
      <c r="AD493" s="28"/>
      <c r="AE493" s="28"/>
      <c r="AF493" s="28"/>
      <c r="AG493" s="28"/>
      <c r="AH493" s="28"/>
      <c r="AI493" s="28"/>
      <c r="AJ493" s="28"/>
      <c r="AK493" s="28" t="s">
        <v>1724</v>
      </c>
      <c r="AL493" s="356">
        <f t="shared" si="21"/>
        <v>45779</v>
      </c>
      <c r="AM493"/>
    </row>
    <row r="494" spans="1:39" s="27" customFormat="1" ht="21.6" customHeight="1">
      <c r="A494" s="31">
        <v>10</v>
      </c>
      <c r="B494" s="31" t="s">
        <v>1727</v>
      </c>
      <c r="C494" s="31">
        <v>2025050244</v>
      </c>
      <c r="D494" s="31"/>
      <c r="E494" s="31"/>
      <c r="F494" s="31">
        <v>3052</v>
      </c>
      <c r="G494" s="31" t="s">
        <v>154</v>
      </c>
      <c r="H494" s="31" t="s">
        <v>1751</v>
      </c>
      <c r="I494" s="31"/>
      <c r="J494" s="31"/>
      <c r="K494" s="31"/>
      <c r="L494" s="31"/>
      <c r="M494" s="32"/>
      <c r="N494" s="31"/>
      <c r="O494" s="32"/>
      <c r="P494" s="33"/>
      <c r="Q494" s="31" t="s">
        <v>5402</v>
      </c>
      <c r="R494" s="31" t="s">
        <v>52</v>
      </c>
      <c r="S494" s="31" t="s">
        <v>16</v>
      </c>
      <c r="T494" s="31">
        <v>1</v>
      </c>
      <c r="U494" s="31" t="s">
        <v>1722</v>
      </c>
      <c r="V494" s="31" t="s">
        <v>7197</v>
      </c>
      <c r="W494" s="31" t="s">
        <v>7194</v>
      </c>
      <c r="X494" s="218">
        <v>45779.604166666664</v>
      </c>
      <c r="Y494" s="31"/>
      <c r="Z494" s="31">
        <v>0.3</v>
      </c>
      <c r="AA494" s="31"/>
      <c r="AB494" s="31" t="s">
        <v>1723</v>
      </c>
      <c r="AC494" s="33" t="s">
        <v>5115</v>
      </c>
      <c r="AD494" s="31" t="s">
        <v>1724</v>
      </c>
      <c r="AE494" s="31"/>
      <c r="AF494" s="31"/>
      <c r="AG494" s="31"/>
      <c r="AH494" s="31"/>
      <c r="AI494" s="31"/>
      <c r="AJ494" s="31" t="s">
        <v>1724</v>
      </c>
      <c r="AK494" s="31" t="s">
        <v>1724</v>
      </c>
      <c r="AL494" s="356" t="e">
        <f t="shared" si="21"/>
        <v>#VALUE!</v>
      </c>
      <c r="AM494"/>
    </row>
    <row r="495" spans="1:39" s="27" customFormat="1" ht="21.6" customHeight="1">
      <c r="A495" s="28">
        <v>11</v>
      </c>
      <c r="B495" s="28" t="s">
        <v>1727</v>
      </c>
      <c r="C495" s="28">
        <v>2025050245</v>
      </c>
      <c r="D495" s="28"/>
      <c r="E495" s="28"/>
      <c r="F495" s="28" t="s">
        <v>18</v>
      </c>
      <c r="G495" s="28" t="s">
        <v>1495</v>
      </c>
      <c r="H495" s="28" t="s">
        <v>1750</v>
      </c>
      <c r="I495" s="28"/>
      <c r="J495" s="28"/>
      <c r="K495" s="28"/>
      <c r="L495" s="28"/>
      <c r="M495" s="29"/>
      <c r="N495" s="28"/>
      <c r="O495" s="29"/>
      <c r="P495" s="30"/>
      <c r="Q495" s="28" t="s">
        <v>5261</v>
      </c>
      <c r="R495" s="28" t="s">
        <v>52</v>
      </c>
      <c r="S495" s="28" t="s">
        <v>4114</v>
      </c>
      <c r="T495" s="28">
        <v>1</v>
      </c>
      <c r="U495" s="28" t="s">
        <v>1722</v>
      </c>
      <c r="V495" s="28" t="s">
        <v>7199</v>
      </c>
      <c r="W495" s="28" t="s">
        <v>7198</v>
      </c>
      <c r="X495" s="138">
        <v>45779.628472222219</v>
      </c>
      <c r="Y495" s="28"/>
      <c r="Z495" s="28">
        <v>0.6</v>
      </c>
      <c r="AA495" s="28"/>
      <c r="AB495" s="28" t="s">
        <v>1723</v>
      </c>
      <c r="AC495" s="30" t="s">
        <v>5057</v>
      </c>
      <c r="AD495" s="28" t="s">
        <v>1724</v>
      </c>
      <c r="AE495" s="28"/>
      <c r="AF495" s="28"/>
      <c r="AG495" s="28"/>
      <c r="AH495" s="28"/>
      <c r="AI495" s="28"/>
      <c r="AJ495" s="28" t="s">
        <v>1724</v>
      </c>
      <c r="AK495" s="28" t="s">
        <v>1724</v>
      </c>
      <c r="AL495" s="356" t="e">
        <f t="shared" si="21"/>
        <v>#VALUE!</v>
      </c>
      <c r="AM495"/>
    </row>
    <row r="496" spans="1:39" s="27" customFormat="1" ht="21.6" customHeight="1">
      <c r="A496" s="31">
        <v>12</v>
      </c>
      <c r="B496" s="31" t="s">
        <v>1727</v>
      </c>
      <c r="C496" s="31">
        <v>2025050253</v>
      </c>
      <c r="D496" s="31"/>
      <c r="E496" s="31"/>
      <c r="F496" s="31">
        <v>4191</v>
      </c>
      <c r="G496" s="31" t="s">
        <v>325</v>
      </c>
      <c r="H496" s="31" t="s">
        <v>1750</v>
      </c>
      <c r="I496" s="31"/>
      <c r="J496" s="31"/>
      <c r="K496" s="31"/>
      <c r="L496" s="31"/>
      <c r="M496" s="32"/>
      <c r="N496" s="31"/>
      <c r="O496" s="32"/>
      <c r="P496" s="33"/>
      <c r="Q496" s="31" t="s">
        <v>5330</v>
      </c>
      <c r="R496" s="31" t="s">
        <v>52</v>
      </c>
      <c r="S496" s="31" t="s">
        <v>4114</v>
      </c>
      <c r="T496" s="31">
        <v>1</v>
      </c>
      <c r="U496" s="31" t="s">
        <v>1722</v>
      </c>
      <c r="V496" s="31" t="s">
        <v>7200</v>
      </c>
      <c r="W496" s="31" t="s">
        <v>7201</v>
      </c>
      <c r="X496" s="218">
        <v>45779.662499999999</v>
      </c>
      <c r="Y496" s="31"/>
      <c r="Z496" s="31">
        <v>0.4</v>
      </c>
      <c r="AA496" s="31"/>
      <c r="AB496" s="31" t="s">
        <v>1723</v>
      </c>
      <c r="AC496" s="33" t="s">
        <v>5115</v>
      </c>
      <c r="AD496" s="31" t="s">
        <v>1724</v>
      </c>
      <c r="AE496" s="31"/>
      <c r="AF496" s="31"/>
      <c r="AG496" s="31"/>
      <c r="AH496" s="31"/>
      <c r="AI496" s="31"/>
      <c r="AJ496" s="31" t="s">
        <v>1724</v>
      </c>
      <c r="AK496" s="31" t="s">
        <v>1724</v>
      </c>
      <c r="AL496" s="356" t="e">
        <f t="shared" si="21"/>
        <v>#VALUE!</v>
      </c>
      <c r="AM496"/>
    </row>
    <row r="497" spans="1:39" s="27" customFormat="1" ht="21.6" customHeight="1">
      <c r="A497" s="28">
        <v>13</v>
      </c>
      <c r="B497" s="28" t="s">
        <v>1727</v>
      </c>
      <c r="C497" s="28">
        <v>2025050267</v>
      </c>
      <c r="D497" s="28"/>
      <c r="E497" s="28"/>
      <c r="F497" s="28">
        <v>4586</v>
      </c>
      <c r="G497" s="28" t="s">
        <v>446</v>
      </c>
      <c r="H497" s="28" t="s">
        <v>1750</v>
      </c>
      <c r="I497" s="28"/>
      <c r="J497" s="28"/>
      <c r="K497" s="28"/>
      <c r="L497" s="28"/>
      <c r="M497" s="29"/>
      <c r="N497" s="28"/>
      <c r="O497" s="29"/>
      <c r="P497" s="29"/>
      <c r="Q497" s="28" t="s">
        <v>5560</v>
      </c>
      <c r="R497" s="28" t="s">
        <v>52</v>
      </c>
      <c r="S497" s="28" t="s">
        <v>4114</v>
      </c>
      <c r="T497" s="28">
        <v>1</v>
      </c>
      <c r="U497" s="28" t="s">
        <v>1722</v>
      </c>
      <c r="V497" s="28" t="s">
        <v>7202</v>
      </c>
      <c r="W497" s="28" t="s">
        <v>7203</v>
      </c>
      <c r="X497" s="138">
        <v>45779.697222222225</v>
      </c>
      <c r="Y497" s="28"/>
      <c r="Z497" s="28">
        <v>0.4</v>
      </c>
      <c r="AA497" s="28"/>
      <c r="AB497" s="28" t="s">
        <v>1723</v>
      </c>
      <c r="AC497" s="29" t="s">
        <v>5115</v>
      </c>
      <c r="AD497" s="28" t="s">
        <v>1724</v>
      </c>
      <c r="AE497" s="28"/>
      <c r="AF497" s="28"/>
      <c r="AG497" s="28"/>
      <c r="AH497" s="28"/>
      <c r="AI497" s="28"/>
      <c r="AJ497" s="28" t="s">
        <v>1724</v>
      </c>
      <c r="AK497" s="28" t="s">
        <v>1724</v>
      </c>
      <c r="AL497" s="356" t="e">
        <f t="shared" si="21"/>
        <v>#VALUE!</v>
      </c>
      <c r="AM497"/>
    </row>
    <row r="498" spans="1:39" s="27" customFormat="1" ht="21.6" customHeight="1">
      <c r="A498" s="31">
        <v>18</v>
      </c>
      <c r="B498" s="31" t="s">
        <v>5039</v>
      </c>
      <c r="C498" s="31">
        <v>2025050344</v>
      </c>
      <c r="D498" s="31" t="s">
        <v>7204</v>
      </c>
      <c r="E498" s="31" t="s">
        <v>5041</v>
      </c>
      <c r="F498" s="31">
        <v>2349</v>
      </c>
      <c r="G498" s="31" t="s">
        <v>4087</v>
      </c>
      <c r="H498" s="31" t="s">
        <v>1750</v>
      </c>
      <c r="I498" s="31" t="s">
        <v>7205</v>
      </c>
      <c r="J498" s="31" t="s">
        <v>5582</v>
      </c>
      <c r="K498" s="31" t="s">
        <v>5045</v>
      </c>
      <c r="L498" s="31" t="s">
        <v>5074</v>
      </c>
      <c r="M498" s="32" t="s">
        <v>1726</v>
      </c>
      <c r="N498" s="31">
        <v>2307</v>
      </c>
      <c r="O498" s="32" t="s">
        <v>5390</v>
      </c>
      <c r="P498" s="33" t="s">
        <v>7206</v>
      </c>
      <c r="Q498" s="31" t="s">
        <v>6202</v>
      </c>
      <c r="R498" s="31" t="s">
        <v>52</v>
      </c>
      <c r="S498" s="31" t="s">
        <v>4114</v>
      </c>
      <c r="T498" s="31">
        <v>1</v>
      </c>
      <c r="U498" s="31" t="s">
        <v>1722</v>
      </c>
      <c r="V498" s="31" t="s">
        <v>7207</v>
      </c>
      <c r="W498" s="31" t="s">
        <v>7208</v>
      </c>
      <c r="X498" s="218">
        <v>45782.46875</v>
      </c>
      <c r="Y498" s="31" t="s">
        <v>7209</v>
      </c>
      <c r="Z498" s="31">
        <v>0.5</v>
      </c>
      <c r="AA498" s="31"/>
      <c r="AB498" s="31" t="s">
        <v>1723</v>
      </c>
      <c r="AC498" s="33" t="s">
        <v>7210</v>
      </c>
      <c r="AD498" s="31"/>
      <c r="AE498" s="31"/>
      <c r="AF498" s="31"/>
      <c r="AG498" s="31"/>
      <c r="AH498" s="31"/>
      <c r="AI498" s="31"/>
      <c r="AJ498" s="31"/>
      <c r="AK498" s="31" t="s">
        <v>1724</v>
      </c>
      <c r="AL498" s="356">
        <f t="shared" ref="AL498:AL500" si="22">DATEVALUE(TEXT(I498, "yyyy/mm/dd"))</f>
        <v>45780</v>
      </c>
      <c r="AM498"/>
    </row>
    <row r="499" spans="1:39" s="27" customFormat="1" ht="21.6" customHeight="1">
      <c r="A499" s="28">
        <v>19</v>
      </c>
      <c r="B499" s="28" t="s">
        <v>5039</v>
      </c>
      <c r="C499" s="28">
        <v>2025050347</v>
      </c>
      <c r="D499" s="28" t="s">
        <v>7211</v>
      </c>
      <c r="E499" s="28" t="s">
        <v>5041</v>
      </c>
      <c r="F499" s="28">
        <v>2321</v>
      </c>
      <c r="G499" s="28" t="s">
        <v>89</v>
      </c>
      <c r="H499" s="28" t="s">
        <v>1750</v>
      </c>
      <c r="I499" s="28" t="s">
        <v>7212</v>
      </c>
      <c r="J499" s="28" t="s">
        <v>5582</v>
      </c>
      <c r="K499" s="28" t="s">
        <v>5422</v>
      </c>
      <c r="L499" s="28" t="s">
        <v>5268</v>
      </c>
      <c r="M499" s="29" t="s">
        <v>5269</v>
      </c>
      <c r="N499" s="28">
        <v>5804</v>
      </c>
      <c r="O499" s="29" t="s">
        <v>5315</v>
      </c>
      <c r="P499" s="30" t="s">
        <v>7213</v>
      </c>
      <c r="Q499" s="28" t="s">
        <v>5089</v>
      </c>
      <c r="R499" s="28" t="s">
        <v>52</v>
      </c>
      <c r="S499" s="28" t="s">
        <v>4114</v>
      </c>
      <c r="T499" s="28">
        <v>1</v>
      </c>
      <c r="U499" s="28" t="s">
        <v>1722</v>
      </c>
      <c r="V499" s="28" t="s">
        <v>7214</v>
      </c>
      <c r="W499" s="28" t="s">
        <v>7215</v>
      </c>
      <c r="X499" s="138">
        <v>45782.410416666666</v>
      </c>
      <c r="Y499" s="28" t="s">
        <v>7209</v>
      </c>
      <c r="Z499" s="28">
        <v>0.5</v>
      </c>
      <c r="AA499" s="28"/>
      <c r="AB499" s="28" t="s">
        <v>1723</v>
      </c>
      <c r="AC499" s="30" t="s">
        <v>7216</v>
      </c>
      <c r="AD499" s="28"/>
      <c r="AE499" s="28"/>
      <c r="AF499" s="28"/>
      <c r="AG499" s="28"/>
      <c r="AH499" s="28"/>
      <c r="AI499" s="28"/>
      <c r="AJ499" s="28"/>
      <c r="AK499" s="28" t="s">
        <v>1724</v>
      </c>
      <c r="AL499" s="356">
        <f t="shared" si="22"/>
        <v>45780</v>
      </c>
      <c r="AM499"/>
    </row>
    <row r="500" spans="1:39" s="27" customFormat="1" ht="21.6" customHeight="1">
      <c r="A500" s="31">
        <v>20</v>
      </c>
      <c r="B500" s="31" t="s">
        <v>1727</v>
      </c>
      <c r="C500" s="31">
        <v>2025050405</v>
      </c>
      <c r="D500" s="31"/>
      <c r="E500" s="31"/>
      <c r="F500" s="31">
        <v>2349</v>
      </c>
      <c r="G500" s="31" t="s">
        <v>4087</v>
      </c>
      <c r="H500" s="31" t="s">
        <v>1750</v>
      </c>
      <c r="I500" s="31"/>
      <c r="J500" s="31"/>
      <c r="K500" s="31"/>
      <c r="L500" s="31"/>
      <c r="M500" s="32"/>
      <c r="N500" s="31"/>
      <c r="O500" s="32"/>
      <c r="P500" s="32"/>
      <c r="Q500" s="31" t="s">
        <v>6202</v>
      </c>
      <c r="R500" s="31" t="s">
        <v>52</v>
      </c>
      <c r="S500" s="31" t="s">
        <v>4114</v>
      </c>
      <c r="T500" s="31">
        <v>1</v>
      </c>
      <c r="U500" s="31" t="s">
        <v>1722</v>
      </c>
      <c r="V500" s="31" t="s">
        <v>7217</v>
      </c>
      <c r="W500" s="31" t="s">
        <v>7208</v>
      </c>
      <c r="X500" s="218">
        <v>45782.470138888886</v>
      </c>
      <c r="Y500" s="31"/>
      <c r="Z500" s="31">
        <v>0.5</v>
      </c>
      <c r="AA500" s="31"/>
      <c r="AB500" s="31" t="s">
        <v>1723</v>
      </c>
      <c r="AC500" s="32" t="s">
        <v>5115</v>
      </c>
      <c r="AD500" s="31" t="s">
        <v>1724</v>
      </c>
      <c r="AE500" s="31"/>
      <c r="AF500" s="31"/>
      <c r="AG500" s="31"/>
      <c r="AH500" s="31"/>
      <c r="AI500" s="31"/>
      <c r="AJ500" s="31" t="s">
        <v>1724</v>
      </c>
      <c r="AK500" s="31" t="s">
        <v>1724</v>
      </c>
      <c r="AL500" s="356" t="e">
        <f t="shared" si="22"/>
        <v>#VALUE!</v>
      </c>
      <c r="AM500"/>
    </row>
    <row r="501" spans="1:39" s="27" customFormat="1" ht="21.6" customHeight="1">
      <c r="A501" s="31">
        <v>22</v>
      </c>
      <c r="B501" s="31" t="s">
        <v>5039</v>
      </c>
      <c r="C501" s="31">
        <v>2025050419</v>
      </c>
      <c r="D501" s="31" t="s">
        <v>7219</v>
      </c>
      <c r="E501" s="31" t="s">
        <v>5041</v>
      </c>
      <c r="F501" s="31" t="s">
        <v>20</v>
      </c>
      <c r="G501" s="31" t="s">
        <v>4118</v>
      </c>
      <c r="H501" s="31" t="s">
        <v>1750</v>
      </c>
      <c r="I501" s="31" t="s">
        <v>7220</v>
      </c>
      <c r="J501" s="31" t="s">
        <v>5044</v>
      </c>
      <c r="K501" s="31" t="s">
        <v>5458</v>
      </c>
      <c r="L501" s="31" t="s">
        <v>5074</v>
      </c>
      <c r="M501" s="32" t="s">
        <v>1726</v>
      </c>
      <c r="N501" s="31">
        <v>2307</v>
      </c>
      <c r="O501" s="32" t="s">
        <v>5390</v>
      </c>
      <c r="P501" s="33" t="s">
        <v>7221</v>
      </c>
      <c r="Q501" s="31" t="s">
        <v>6111</v>
      </c>
      <c r="R501" s="31" t="s">
        <v>52</v>
      </c>
      <c r="S501" s="31" t="s">
        <v>4114</v>
      </c>
      <c r="T501" s="31">
        <v>1</v>
      </c>
      <c r="U501" s="31" t="s">
        <v>1722</v>
      </c>
      <c r="V501" s="31" t="s">
        <v>7222</v>
      </c>
      <c r="W501" s="31" t="s">
        <v>7223</v>
      </c>
      <c r="X501" s="218">
        <v>45783.577777777777</v>
      </c>
      <c r="Y501" s="31" t="s">
        <v>7224</v>
      </c>
      <c r="Z501" s="31">
        <v>2.4</v>
      </c>
      <c r="AA501" s="31"/>
      <c r="AB501" s="31" t="s">
        <v>1723</v>
      </c>
      <c r="AC501" s="33" t="s">
        <v>7225</v>
      </c>
      <c r="AD501" s="31"/>
      <c r="AE501" s="31"/>
      <c r="AF501" s="31"/>
      <c r="AG501" s="31"/>
      <c r="AH501" s="31"/>
      <c r="AI501" s="31"/>
      <c r="AJ501" s="31"/>
      <c r="AK501" s="31" t="s">
        <v>1724</v>
      </c>
      <c r="AL501" s="356">
        <f t="shared" ref="AL501:AL521" si="23">DATEVALUE(TEXT(I501, "yyyy/mm/dd"))</f>
        <v>45782</v>
      </c>
      <c r="AM501"/>
    </row>
    <row r="502" spans="1:39" s="27" customFormat="1" ht="21.6" customHeight="1">
      <c r="A502" s="28">
        <v>23</v>
      </c>
      <c r="B502" s="28" t="s">
        <v>5039</v>
      </c>
      <c r="C502" s="28">
        <v>2025050420</v>
      </c>
      <c r="D502" s="28" t="s">
        <v>7226</v>
      </c>
      <c r="E502" s="28" t="s">
        <v>5041</v>
      </c>
      <c r="F502" s="28" t="s">
        <v>19</v>
      </c>
      <c r="G502" s="28" t="s">
        <v>632</v>
      </c>
      <c r="H502" s="28" t="s">
        <v>1750</v>
      </c>
      <c r="I502" s="28" t="s">
        <v>7227</v>
      </c>
      <c r="J502" s="28" t="s">
        <v>5044</v>
      </c>
      <c r="K502" s="28" t="s">
        <v>5073</v>
      </c>
      <c r="L502" s="28" t="s">
        <v>5512</v>
      </c>
      <c r="M502" s="29" t="s">
        <v>5513</v>
      </c>
      <c r="N502" s="28">
        <v>2403</v>
      </c>
      <c r="O502" s="29" t="s">
        <v>6926</v>
      </c>
      <c r="P502" s="30" t="s">
        <v>7228</v>
      </c>
      <c r="Q502" s="28" t="s">
        <v>5211</v>
      </c>
      <c r="R502" s="28" t="s">
        <v>52</v>
      </c>
      <c r="S502" s="28" t="s">
        <v>4114</v>
      </c>
      <c r="T502" s="28">
        <v>1</v>
      </c>
      <c r="U502" s="28" t="s">
        <v>1722</v>
      </c>
      <c r="V502" s="28" t="s">
        <v>7229</v>
      </c>
      <c r="W502" s="28" t="s">
        <v>7230</v>
      </c>
      <c r="X502" s="138">
        <v>45783.417361111111</v>
      </c>
      <c r="Y502" s="28" t="s">
        <v>7231</v>
      </c>
      <c r="Z502" s="28">
        <v>0.5</v>
      </c>
      <c r="AA502" s="28"/>
      <c r="AB502" s="28" t="s">
        <v>1723</v>
      </c>
      <c r="AC502" s="30" t="s">
        <v>6931</v>
      </c>
      <c r="AD502" s="28"/>
      <c r="AE502" s="28"/>
      <c r="AF502" s="28"/>
      <c r="AG502" s="28"/>
      <c r="AH502" s="28"/>
      <c r="AI502" s="28"/>
      <c r="AJ502" s="28"/>
      <c r="AK502" s="28" t="s">
        <v>1724</v>
      </c>
      <c r="AL502" s="356">
        <f t="shared" si="23"/>
        <v>45782</v>
      </c>
      <c r="AM502"/>
    </row>
    <row r="503" spans="1:39" s="27" customFormat="1" ht="21.6" customHeight="1">
      <c r="A503" s="31">
        <v>24</v>
      </c>
      <c r="B503" s="31" t="s">
        <v>5039</v>
      </c>
      <c r="C503" s="31">
        <v>2025050501</v>
      </c>
      <c r="D503" s="31" t="s">
        <v>7232</v>
      </c>
      <c r="E503" s="31" t="s">
        <v>5041</v>
      </c>
      <c r="F503" s="31">
        <v>4422</v>
      </c>
      <c r="G503" s="31" t="s">
        <v>394</v>
      </c>
      <c r="H503" s="31" t="s">
        <v>1725</v>
      </c>
      <c r="I503" s="31" t="s">
        <v>7233</v>
      </c>
      <c r="J503" s="31" t="s">
        <v>5044</v>
      </c>
      <c r="K503" s="31" t="s">
        <v>5045</v>
      </c>
      <c r="L503" s="31" t="s">
        <v>5278</v>
      </c>
      <c r="M503" s="32" t="s">
        <v>5279</v>
      </c>
      <c r="N503" s="31" t="s">
        <v>663</v>
      </c>
      <c r="O503" s="32" t="s">
        <v>5280</v>
      </c>
      <c r="P503" s="33" t="s">
        <v>7234</v>
      </c>
      <c r="Q503" s="31" t="s">
        <v>6882</v>
      </c>
      <c r="R503" s="31" t="s">
        <v>52</v>
      </c>
      <c r="S503" s="31" t="s">
        <v>1157</v>
      </c>
      <c r="T503" s="31">
        <v>1</v>
      </c>
      <c r="U503" s="31" t="s">
        <v>1722</v>
      </c>
      <c r="V503" s="31" t="s">
        <v>7235</v>
      </c>
      <c r="W503" s="31" t="s">
        <v>7223</v>
      </c>
      <c r="X503" s="218">
        <v>45783.495833333334</v>
      </c>
      <c r="Y503" s="31" t="s">
        <v>7236</v>
      </c>
      <c r="Z503" s="31">
        <v>0.4</v>
      </c>
      <c r="AA503" s="31"/>
      <c r="AB503" s="31" t="s">
        <v>1723</v>
      </c>
      <c r="AC503" s="33" t="s">
        <v>7237</v>
      </c>
      <c r="AD503" s="31"/>
      <c r="AE503" s="31"/>
      <c r="AF503" s="31"/>
      <c r="AG503" s="31"/>
      <c r="AH503" s="31"/>
      <c r="AI503" s="31"/>
      <c r="AJ503" s="31"/>
      <c r="AK503" s="31" t="s">
        <v>1724</v>
      </c>
      <c r="AL503" s="356">
        <f t="shared" si="23"/>
        <v>45782</v>
      </c>
      <c r="AM503"/>
    </row>
    <row r="504" spans="1:39" s="27" customFormat="1" ht="21.6" customHeight="1">
      <c r="A504" s="28">
        <v>25</v>
      </c>
      <c r="B504" s="28" t="s">
        <v>5039</v>
      </c>
      <c r="C504" s="28">
        <v>2025050540</v>
      </c>
      <c r="D504" s="28" t="s">
        <v>7238</v>
      </c>
      <c r="E504" s="28" t="s">
        <v>5041</v>
      </c>
      <c r="F504" s="28">
        <v>4422</v>
      </c>
      <c r="G504" s="28" t="s">
        <v>394</v>
      </c>
      <c r="H504" s="28" t="s">
        <v>1725</v>
      </c>
      <c r="I504" s="28" t="s">
        <v>7239</v>
      </c>
      <c r="J504" s="28" t="s">
        <v>5044</v>
      </c>
      <c r="K504" s="28" t="s">
        <v>5045</v>
      </c>
      <c r="L504" s="28" t="s">
        <v>5278</v>
      </c>
      <c r="M504" s="29" t="s">
        <v>5279</v>
      </c>
      <c r="N504" s="28" t="s">
        <v>663</v>
      </c>
      <c r="O504" s="29" t="s">
        <v>5280</v>
      </c>
      <c r="P504" s="30" t="s">
        <v>7240</v>
      </c>
      <c r="Q504" s="28" t="s">
        <v>6882</v>
      </c>
      <c r="R504" s="28" t="s">
        <v>52</v>
      </c>
      <c r="S504" s="28" t="s">
        <v>1157</v>
      </c>
      <c r="T504" s="28">
        <v>1</v>
      </c>
      <c r="U504" s="28" t="s">
        <v>1722</v>
      </c>
      <c r="V504" s="28" t="s">
        <v>7241</v>
      </c>
      <c r="W504" s="28" t="s">
        <v>7223</v>
      </c>
      <c r="X504" s="138">
        <v>45783.49722222222</v>
      </c>
      <c r="Y504" s="28" t="s">
        <v>7242</v>
      </c>
      <c r="Z504" s="28">
        <v>0.4</v>
      </c>
      <c r="AA504" s="28"/>
      <c r="AB504" s="28" t="s">
        <v>1723</v>
      </c>
      <c r="AC504" s="30" t="s">
        <v>7243</v>
      </c>
      <c r="AD504" s="28"/>
      <c r="AE504" s="28"/>
      <c r="AF504" s="28"/>
      <c r="AG504" s="28"/>
      <c r="AH504" s="28"/>
      <c r="AI504" s="28"/>
      <c r="AJ504" s="28"/>
      <c r="AK504" s="28" t="s">
        <v>1724</v>
      </c>
      <c r="AL504" s="356">
        <f t="shared" si="23"/>
        <v>45782</v>
      </c>
      <c r="AM504"/>
    </row>
    <row r="505" spans="1:39" s="27" customFormat="1" ht="21.6" customHeight="1">
      <c r="A505" s="31">
        <v>26</v>
      </c>
      <c r="B505" s="31" t="s">
        <v>5039</v>
      </c>
      <c r="C505" s="31">
        <v>2025050579</v>
      </c>
      <c r="D505" s="31" t="s">
        <v>7244</v>
      </c>
      <c r="E505" s="31" t="s">
        <v>5041</v>
      </c>
      <c r="F505" s="31">
        <v>3243</v>
      </c>
      <c r="G505" s="31" t="s">
        <v>170</v>
      </c>
      <c r="H505" s="31" t="s">
        <v>1749</v>
      </c>
      <c r="I505" s="31" t="s">
        <v>7245</v>
      </c>
      <c r="J505" s="31" t="s">
        <v>5259</v>
      </c>
      <c r="K505" s="31" t="s">
        <v>5073</v>
      </c>
      <c r="L505" s="31" t="s">
        <v>5234</v>
      </c>
      <c r="M505" s="32" t="s">
        <v>5235</v>
      </c>
      <c r="N505" s="31" t="s">
        <v>5547</v>
      </c>
      <c r="O505" s="32" t="s">
        <v>5548</v>
      </c>
      <c r="P505" s="33" t="s">
        <v>7246</v>
      </c>
      <c r="Q505" s="31" t="s">
        <v>6559</v>
      </c>
      <c r="R505" s="31" t="s">
        <v>52</v>
      </c>
      <c r="S505" s="31" t="s">
        <v>16</v>
      </c>
      <c r="T505" s="31">
        <v>1</v>
      </c>
      <c r="U505" s="31" t="s">
        <v>1722</v>
      </c>
      <c r="V505" s="31" t="s">
        <v>7247</v>
      </c>
      <c r="W505" s="31" t="s">
        <v>7209</v>
      </c>
      <c r="X505" s="218">
        <v>45783.5625</v>
      </c>
      <c r="Y505" s="31" t="s">
        <v>7249</v>
      </c>
      <c r="Z505" s="31">
        <v>0.5</v>
      </c>
      <c r="AA505" s="31"/>
      <c r="AB505" s="31" t="s">
        <v>1723</v>
      </c>
      <c r="AC505" s="33" t="s">
        <v>7250</v>
      </c>
      <c r="AD505" s="31"/>
      <c r="AE505" s="31"/>
      <c r="AF505" s="31"/>
      <c r="AG505" s="31"/>
      <c r="AH505" s="31"/>
      <c r="AI505" s="31"/>
      <c r="AJ505" s="31"/>
      <c r="AK505" s="31" t="s">
        <v>1724</v>
      </c>
      <c r="AL505" s="356">
        <f t="shared" si="23"/>
        <v>45783</v>
      </c>
      <c r="AM505"/>
    </row>
    <row r="506" spans="1:39" s="27" customFormat="1" ht="21.6" customHeight="1">
      <c r="A506" s="28">
        <v>27</v>
      </c>
      <c r="B506" s="28" t="s">
        <v>1727</v>
      </c>
      <c r="C506" s="28">
        <v>2025050611</v>
      </c>
      <c r="D506" s="28"/>
      <c r="E506" s="28"/>
      <c r="F506" s="28">
        <v>4856</v>
      </c>
      <c r="G506" s="28" t="s">
        <v>545</v>
      </c>
      <c r="H506" s="28" t="s">
        <v>1751</v>
      </c>
      <c r="I506" s="28"/>
      <c r="J506" s="28"/>
      <c r="K506" s="28"/>
      <c r="L506" s="28"/>
      <c r="M506" s="29"/>
      <c r="N506" s="28"/>
      <c r="O506" s="29"/>
      <c r="P506" s="30"/>
      <c r="Q506" s="28" t="s">
        <v>5460</v>
      </c>
      <c r="R506" s="28" t="s">
        <v>52</v>
      </c>
      <c r="S506" s="28" t="s">
        <v>16</v>
      </c>
      <c r="T506" s="28">
        <v>1</v>
      </c>
      <c r="U506" s="28" t="s">
        <v>1722</v>
      </c>
      <c r="V506" s="28" t="s">
        <v>7251</v>
      </c>
      <c r="W506" s="28" t="s">
        <v>7252</v>
      </c>
      <c r="X506" s="138">
        <v>45783.4375</v>
      </c>
      <c r="Y506" s="28"/>
      <c r="Z506" s="28">
        <v>0.5</v>
      </c>
      <c r="AA506" s="28"/>
      <c r="AB506" s="28" t="s">
        <v>1723</v>
      </c>
      <c r="AC506" s="30" t="s">
        <v>5115</v>
      </c>
      <c r="AD506" s="28" t="s">
        <v>1724</v>
      </c>
      <c r="AE506" s="28"/>
      <c r="AF506" s="28"/>
      <c r="AG506" s="28"/>
      <c r="AH506" s="28"/>
      <c r="AI506" s="28"/>
      <c r="AJ506" s="28" t="s">
        <v>1724</v>
      </c>
      <c r="AK506" s="28" t="s">
        <v>1724</v>
      </c>
      <c r="AL506" s="356" t="e">
        <f t="shared" si="23"/>
        <v>#VALUE!</v>
      </c>
      <c r="AM506"/>
    </row>
    <row r="507" spans="1:39" s="27" customFormat="1" ht="21.6" customHeight="1">
      <c r="A507" s="31">
        <v>28</v>
      </c>
      <c r="B507" s="31" t="s">
        <v>1727</v>
      </c>
      <c r="C507" s="31">
        <v>2025050635</v>
      </c>
      <c r="D507" s="31"/>
      <c r="E507" s="31"/>
      <c r="F507" s="31">
        <v>3921</v>
      </c>
      <c r="G507" s="31" t="s">
        <v>262</v>
      </c>
      <c r="H507" s="31" t="s">
        <v>3320</v>
      </c>
      <c r="I507" s="31"/>
      <c r="J507" s="31"/>
      <c r="K507" s="31"/>
      <c r="L507" s="31"/>
      <c r="M507" s="32"/>
      <c r="N507" s="31"/>
      <c r="O507" s="32"/>
      <c r="P507" s="33"/>
      <c r="Q507" s="31" t="s">
        <v>5916</v>
      </c>
      <c r="R507" s="31" t="s">
        <v>52</v>
      </c>
      <c r="S507" s="31" t="s">
        <v>16</v>
      </c>
      <c r="T507" s="31">
        <v>1</v>
      </c>
      <c r="U507" s="31" t="s">
        <v>1722</v>
      </c>
      <c r="V507" s="31" t="s">
        <v>7253</v>
      </c>
      <c r="W507" s="31" t="s">
        <v>7254</v>
      </c>
      <c r="X507" s="218">
        <v>45783.489583333336</v>
      </c>
      <c r="Y507" s="31"/>
      <c r="Z507" s="31">
        <v>0.5</v>
      </c>
      <c r="AA507" s="31"/>
      <c r="AB507" s="31" t="s">
        <v>1723</v>
      </c>
      <c r="AC507" s="33" t="s">
        <v>5115</v>
      </c>
      <c r="AD507" s="31" t="s">
        <v>1724</v>
      </c>
      <c r="AE507" s="31"/>
      <c r="AF507" s="31"/>
      <c r="AG507" s="31"/>
      <c r="AH507" s="31"/>
      <c r="AI507" s="31"/>
      <c r="AJ507" s="31" t="s">
        <v>1724</v>
      </c>
      <c r="AK507" s="31" t="s">
        <v>1724</v>
      </c>
      <c r="AL507" s="356" t="e">
        <f t="shared" si="23"/>
        <v>#VALUE!</v>
      </c>
      <c r="AM507"/>
    </row>
    <row r="508" spans="1:39" s="27" customFormat="1" ht="21.6" customHeight="1">
      <c r="A508" s="28">
        <v>29</v>
      </c>
      <c r="B508" s="28" t="s">
        <v>1727</v>
      </c>
      <c r="C508" s="28">
        <v>2025050651</v>
      </c>
      <c r="D508" s="28"/>
      <c r="E508" s="28"/>
      <c r="F508" s="28">
        <v>3243</v>
      </c>
      <c r="G508" s="28" t="s">
        <v>170</v>
      </c>
      <c r="H508" s="28" t="s">
        <v>1749</v>
      </c>
      <c r="I508" s="28"/>
      <c r="J508" s="28"/>
      <c r="K508" s="28"/>
      <c r="L508" s="28"/>
      <c r="M508" s="29"/>
      <c r="N508" s="28"/>
      <c r="O508" s="29"/>
      <c r="P508" s="30"/>
      <c r="Q508" s="28" t="s">
        <v>6559</v>
      </c>
      <c r="R508" s="28" t="s">
        <v>52</v>
      </c>
      <c r="S508" s="28" t="s">
        <v>16</v>
      </c>
      <c r="T508" s="28">
        <v>1</v>
      </c>
      <c r="U508" s="28" t="s">
        <v>1722</v>
      </c>
      <c r="V508" s="28" t="s">
        <v>7255</v>
      </c>
      <c r="W508" s="28" t="s">
        <v>7248</v>
      </c>
      <c r="X508" s="138">
        <v>45783.572916666664</v>
      </c>
      <c r="Y508" s="28"/>
      <c r="Z508" s="28">
        <v>0.3</v>
      </c>
      <c r="AA508" s="28"/>
      <c r="AB508" s="28" t="s">
        <v>1723</v>
      </c>
      <c r="AC508" s="30" t="s">
        <v>5115</v>
      </c>
      <c r="AD508" s="28" t="s">
        <v>1724</v>
      </c>
      <c r="AE508" s="28"/>
      <c r="AF508" s="28"/>
      <c r="AG508" s="28"/>
      <c r="AH508" s="28"/>
      <c r="AI508" s="28"/>
      <c r="AJ508" s="28" t="s">
        <v>1724</v>
      </c>
      <c r="AK508" s="28" t="s">
        <v>1724</v>
      </c>
      <c r="AL508" s="356" t="e">
        <f t="shared" si="23"/>
        <v>#VALUE!</v>
      </c>
      <c r="AM508"/>
    </row>
    <row r="509" spans="1:39" s="27" customFormat="1" ht="21.6" customHeight="1">
      <c r="A509" s="31">
        <v>30</v>
      </c>
      <c r="B509" s="31" t="s">
        <v>1727</v>
      </c>
      <c r="C509" s="31">
        <v>2025050655</v>
      </c>
      <c r="D509" s="31"/>
      <c r="E509" s="31"/>
      <c r="F509" s="31" t="s">
        <v>20</v>
      </c>
      <c r="G509" s="31" t="s">
        <v>4118</v>
      </c>
      <c r="H509" s="31" t="s">
        <v>1750</v>
      </c>
      <c r="I509" s="31"/>
      <c r="J509" s="31"/>
      <c r="K509" s="31"/>
      <c r="L509" s="31"/>
      <c r="M509" s="32"/>
      <c r="N509" s="31"/>
      <c r="O509" s="32"/>
      <c r="P509" s="33"/>
      <c r="Q509" s="31" t="s">
        <v>6111</v>
      </c>
      <c r="R509" s="31" t="s">
        <v>52</v>
      </c>
      <c r="S509" s="31" t="s">
        <v>4114</v>
      </c>
      <c r="T509" s="31">
        <v>1</v>
      </c>
      <c r="U509" s="31" t="s">
        <v>1722</v>
      </c>
      <c r="V509" s="31" t="s">
        <v>7256</v>
      </c>
      <c r="W509" s="31" t="s">
        <v>7257</v>
      </c>
      <c r="X509" s="218">
        <v>45783.57916666667</v>
      </c>
      <c r="Y509" s="31"/>
      <c r="Z509" s="31">
        <v>0.6</v>
      </c>
      <c r="AA509" s="31"/>
      <c r="AB509" s="31" t="s">
        <v>1723</v>
      </c>
      <c r="AC509" s="33" t="s">
        <v>5115</v>
      </c>
      <c r="AD509" s="31" t="s">
        <v>1724</v>
      </c>
      <c r="AE509" s="31"/>
      <c r="AF509" s="31"/>
      <c r="AG509" s="31"/>
      <c r="AH509" s="31"/>
      <c r="AI509" s="31"/>
      <c r="AJ509" s="31"/>
      <c r="AK509" s="31" t="s">
        <v>1724</v>
      </c>
      <c r="AL509" s="356" t="e">
        <f t="shared" si="23"/>
        <v>#VALUE!</v>
      </c>
      <c r="AM509"/>
    </row>
    <row r="510" spans="1:39" s="27" customFormat="1" ht="21.6" customHeight="1">
      <c r="A510" s="28">
        <v>31</v>
      </c>
      <c r="B510" s="28" t="s">
        <v>1727</v>
      </c>
      <c r="C510" s="28">
        <v>2025050663</v>
      </c>
      <c r="D510" s="28"/>
      <c r="E510" s="28"/>
      <c r="F510" s="28">
        <v>4715</v>
      </c>
      <c r="G510" s="28" t="s">
        <v>491</v>
      </c>
      <c r="H510" s="28" t="s">
        <v>1749</v>
      </c>
      <c r="I510" s="28"/>
      <c r="J510" s="28"/>
      <c r="K510" s="28"/>
      <c r="L510" s="28"/>
      <c r="M510" s="29"/>
      <c r="N510" s="28"/>
      <c r="O510" s="29"/>
      <c r="P510" s="30"/>
      <c r="Q510" s="28" t="s">
        <v>6162</v>
      </c>
      <c r="R510" s="28" t="s">
        <v>52</v>
      </c>
      <c r="S510" s="28" t="s">
        <v>16</v>
      </c>
      <c r="T510" s="28">
        <v>1</v>
      </c>
      <c r="U510" s="28" t="s">
        <v>1722</v>
      </c>
      <c r="V510" s="28" t="s">
        <v>7258</v>
      </c>
      <c r="W510" s="28" t="s">
        <v>7259</v>
      </c>
      <c r="X510" s="138">
        <v>45783.604166666664</v>
      </c>
      <c r="Y510" s="28"/>
      <c r="Z510" s="28">
        <v>0.5</v>
      </c>
      <c r="AA510" s="28"/>
      <c r="AB510" s="28" t="s">
        <v>1723</v>
      </c>
      <c r="AC510" s="30" t="s">
        <v>5115</v>
      </c>
      <c r="AD510" s="28" t="s">
        <v>1724</v>
      </c>
      <c r="AE510" s="28"/>
      <c r="AF510" s="28"/>
      <c r="AG510" s="28"/>
      <c r="AH510" s="28"/>
      <c r="AI510" s="28"/>
      <c r="AJ510" s="28" t="s">
        <v>1724</v>
      </c>
      <c r="AK510" s="28" t="s">
        <v>1724</v>
      </c>
      <c r="AL510" s="356" t="e">
        <f t="shared" si="23"/>
        <v>#VALUE!</v>
      </c>
      <c r="AM510"/>
    </row>
    <row r="511" spans="1:39" s="27" customFormat="1" ht="21.6" customHeight="1">
      <c r="A511" s="31">
        <v>32</v>
      </c>
      <c r="B511" s="31" t="s">
        <v>1727</v>
      </c>
      <c r="C511" s="31">
        <v>2025050665</v>
      </c>
      <c r="D511" s="31"/>
      <c r="E511" s="31"/>
      <c r="F511" s="31">
        <v>4652</v>
      </c>
      <c r="G511" s="31" t="s">
        <v>469</v>
      </c>
      <c r="H511" s="31" t="s">
        <v>1750</v>
      </c>
      <c r="I511" s="31"/>
      <c r="J511" s="31"/>
      <c r="K511" s="31"/>
      <c r="L511" s="31"/>
      <c r="M511" s="32"/>
      <c r="N511" s="31"/>
      <c r="O511" s="32"/>
      <c r="P511" s="33"/>
      <c r="Q511" s="31" t="s">
        <v>5707</v>
      </c>
      <c r="R511" s="31" t="s">
        <v>52</v>
      </c>
      <c r="S511" s="31" t="s">
        <v>4114</v>
      </c>
      <c r="T511" s="31">
        <v>1</v>
      </c>
      <c r="U511" s="31" t="s">
        <v>1722</v>
      </c>
      <c r="V511" s="31" t="s">
        <v>7260</v>
      </c>
      <c r="W511" s="31" t="s">
        <v>7261</v>
      </c>
      <c r="X511" s="218">
        <v>45783.611805555556</v>
      </c>
      <c r="Y511" s="31"/>
      <c r="Z511" s="31">
        <v>0.4</v>
      </c>
      <c r="AA511" s="31"/>
      <c r="AB511" s="31" t="s">
        <v>1723</v>
      </c>
      <c r="AC511" s="33" t="s">
        <v>5115</v>
      </c>
      <c r="AD511" s="31" t="s">
        <v>1724</v>
      </c>
      <c r="AE511" s="31"/>
      <c r="AF511" s="31"/>
      <c r="AG511" s="31"/>
      <c r="AH511" s="31"/>
      <c r="AI511" s="31"/>
      <c r="AJ511" s="31"/>
      <c r="AK511" s="31" t="s">
        <v>1724</v>
      </c>
      <c r="AL511" s="356" t="e">
        <f t="shared" si="23"/>
        <v>#VALUE!</v>
      </c>
      <c r="AM511"/>
    </row>
    <row r="512" spans="1:39" s="27" customFormat="1" ht="21.6" customHeight="1">
      <c r="A512" s="28">
        <v>33</v>
      </c>
      <c r="B512" s="28" t="s">
        <v>1727</v>
      </c>
      <c r="C512" s="28">
        <v>2025050670</v>
      </c>
      <c r="D512" s="28"/>
      <c r="E512" s="28"/>
      <c r="F512" s="28">
        <v>5245</v>
      </c>
      <c r="G512" s="28" t="s">
        <v>5304</v>
      </c>
      <c r="H512" s="28" t="s">
        <v>1750</v>
      </c>
      <c r="I512" s="28"/>
      <c r="J512" s="28"/>
      <c r="K512" s="28"/>
      <c r="L512" s="28"/>
      <c r="M512" s="29"/>
      <c r="N512" s="28"/>
      <c r="O512" s="29"/>
      <c r="P512" s="30"/>
      <c r="Q512" s="28" t="s">
        <v>5308</v>
      </c>
      <c r="R512" s="28" t="s">
        <v>52</v>
      </c>
      <c r="S512" s="28" t="s">
        <v>4114</v>
      </c>
      <c r="T512" s="28">
        <v>1</v>
      </c>
      <c r="U512" s="28" t="s">
        <v>1722</v>
      </c>
      <c r="V512" s="28" t="s">
        <v>7262</v>
      </c>
      <c r="W512" s="28" t="s">
        <v>7263</v>
      </c>
      <c r="X512" s="138">
        <v>45783.632638888892</v>
      </c>
      <c r="Y512" s="28"/>
      <c r="Z512" s="28">
        <v>0.4</v>
      </c>
      <c r="AA512" s="28"/>
      <c r="AB512" s="28" t="s">
        <v>1723</v>
      </c>
      <c r="AC512" s="30" t="s">
        <v>5115</v>
      </c>
      <c r="AD512" s="28" t="s">
        <v>1724</v>
      </c>
      <c r="AE512" s="28"/>
      <c r="AF512" s="28"/>
      <c r="AG512" s="28"/>
      <c r="AH512" s="28"/>
      <c r="AI512" s="28"/>
      <c r="AJ512" s="28"/>
      <c r="AK512" s="28" t="s">
        <v>1724</v>
      </c>
      <c r="AL512" s="356" t="e">
        <f t="shared" si="23"/>
        <v>#VALUE!</v>
      </c>
      <c r="AM512"/>
    </row>
    <row r="513" spans="1:39" s="27" customFormat="1" ht="21.6" customHeight="1">
      <c r="A513" s="31">
        <v>34</v>
      </c>
      <c r="B513" s="31" t="s">
        <v>1727</v>
      </c>
      <c r="C513" s="31">
        <v>2025050676</v>
      </c>
      <c r="D513" s="31"/>
      <c r="E513" s="31"/>
      <c r="F513" s="31">
        <v>4834</v>
      </c>
      <c r="G513" s="31" t="s">
        <v>536</v>
      </c>
      <c r="H513" s="31" t="s">
        <v>1749</v>
      </c>
      <c r="I513" s="31"/>
      <c r="J513" s="31"/>
      <c r="K513" s="31"/>
      <c r="L513" s="31"/>
      <c r="M513" s="32"/>
      <c r="N513" s="31"/>
      <c r="O513" s="32"/>
      <c r="P513" s="33"/>
      <c r="Q513" s="31" t="s">
        <v>6167</v>
      </c>
      <c r="R513" s="31" t="s">
        <v>52</v>
      </c>
      <c r="S513" s="31" t="s">
        <v>16</v>
      </c>
      <c r="T513" s="31">
        <v>1</v>
      </c>
      <c r="U513" s="31" t="s">
        <v>1722</v>
      </c>
      <c r="V513" s="31" t="s">
        <v>7264</v>
      </c>
      <c r="W513" s="31" t="s">
        <v>7265</v>
      </c>
      <c r="X513" s="218">
        <v>45783.635416666664</v>
      </c>
      <c r="Y513" s="31"/>
      <c r="Z513" s="31">
        <v>0.5</v>
      </c>
      <c r="AA513" s="31"/>
      <c r="AB513" s="31" t="s">
        <v>1723</v>
      </c>
      <c r="AC513" s="33" t="s">
        <v>5115</v>
      </c>
      <c r="AD513" s="31" t="s">
        <v>1724</v>
      </c>
      <c r="AE513" s="31"/>
      <c r="AF513" s="31"/>
      <c r="AG513" s="31"/>
      <c r="AH513" s="31"/>
      <c r="AI513" s="31"/>
      <c r="AJ513" s="31" t="s">
        <v>1724</v>
      </c>
      <c r="AK513" s="31" t="s">
        <v>1724</v>
      </c>
      <c r="AL513" s="356" t="e">
        <f t="shared" si="23"/>
        <v>#VALUE!</v>
      </c>
      <c r="AM513"/>
    </row>
    <row r="514" spans="1:39" s="27" customFormat="1" ht="21.6" customHeight="1">
      <c r="A514" s="28">
        <v>35</v>
      </c>
      <c r="B514" s="28" t="s">
        <v>5039</v>
      </c>
      <c r="C514" s="28">
        <v>2025050689</v>
      </c>
      <c r="D514" s="28" t="s">
        <v>7266</v>
      </c>
      <c r="E514" s="28" t="s">
        <v>5041</v>
      </c>
      <c r="F514" s="28">
        <v>4834</v>
      </c>
      <c r="G514" s="28" t="s">
        <v>536</v>
      </c>
      <c r="H514" s="28" t="s">
        <v>1749</v>
      </c>
      <c r="I514" s="28" t="s">
        <v>7267</v>
      </c>
      <c r="J514" s="28" t="s">
        <v>5259</v>
      </c>
      <c r="K514" s="28" t="s">
        <v>5045</v>
      </c>
      <c r="L514" s="28" t="s">
        <v>5268</v>
      </c>
      <c r="M514" s="29" t="s">
        <v>5269</v>
      </c>
      <c r="N514" s="28">
        <v>5801</v>
      </c>
      <c r="O514" s="29" t="s">
        <v>5270</v>
      </c>
      <c r="P514" s="30" t="s">
        <v>7268</v>
      </c>
      <c r="Q514" s="28" t="s">
        <v>6167</v>
      </c>
      <c r="R514" s="28" t="s">
        <v>52</v>
      </c>
      <c r="S514" s="28" t="s">
        <v>16</v>
      </c>
      <c r="T514" s="28">
        <v>1</v>
      </c>
      <c r="U514" s="28" t="s">
        <v>1722</v>
      </c>
      <c r="V514" s="28" t="s">
        <v>7269</v>
      </c>
      <c r="W514" s="28" t="s">
        <v>7270</v>
      </c>
      <c r="X514" s="138">
        <v>45783.698611111111</v>
      </c>
      <c r="Y514" s="28" t="s">
        <v>7271</v>
      </c>
      <c r="Z514" s="28">
        <v>0.5</v>
      </c>
      <c r="AA514" s="28"/>
      <c r="AB514" s="28" t="s">
        <v>1723</v>
      </c>
      <c r="AC514" s="30" t="s">
        <v>7272</v>
      </c>
      <c r="AD514" s="28"/>
      <c r="AE514" s="28"/>
      <c r="AF514" s="28"/>
      <c r="AG514" s="28"/>
      <c r="AH514" s="28"/>
      <c r="AI514" s="28"/>
      <c r="AJ514" s="28"/>
      <c r="AK514" s="28" t="s">
        <v>1724</v>
      </c>
      <c r="AL514" s="356">
        <f t="shared" si="23"/>
        <v>45783</v>
      </c>
      <c r="AM514"/>
    </row>
    <row r="515" spans="1:39" s="27" customFormat="1" ht="21.6" customHeight="1">
      <c r="A515" s="31">
        <v>36</v>
      </c>
      <c r="B515" s="31" t="s">
        <v>1727</v>
      </c>
      <c r="C515" s="31">
        <v>2025050735</v>
      </c>
      <c r="D515" s="31"/>
      <c r="E515" s="31"/>
      <c r="F515" s="31">
        <v>2399</v>
      </c>
      <c r="G515" s="31" t="s">
        <v>96</v>
      </c>
      <c r="H515" s="31" t="s">
        <v>1750</v>
      </c>
      <c r="I515" s="31"/>
      <c r="J515" s="31"/>
      <c r="K515" s="31"/>
      <c r="L515" s="31"/>
      <c r="M515" s="32"/>
      <c r="N515" s="31"/>
      <c r="O515" s="32"/>
      <c r="P515" s="33"/>
      <c r="Q515" s="31" t="s">
        <v>5713</v>
      </c>
      <c r="R515" s="31" t="s">
        <v>52</v>
      </c>
      <c r="S515" s="31" t="s">
        <v>4114</v>
      </c>
      <c r="T515" s="31">
        <v>1</v>
      </c>
      <c r="U515" s="31" t="s">
        <v>1722</v>
      </c>
      <c r="V515" s="31" t="s">
        <v>7273</v>
      </c>
      <c r="W515" s="31" t="s">
        <v>7274</v>
      </c>
      <c r="X515" s="218">
        <v>45783.678472222222</v>
      </c>
      <c r="Y515" s="31"/>
      <c r="Z515" s="31">
        <v>0.5</v>
      </c>
      <c r="AA515" s="31"/>
      <c r="AB515" s="31" t="s">
        <v>1723</v>
      </c>
      <c r="AC515" s="33" t="s">
        <v>5115</v>
      </c>
      <c r="AD515" s="31" t="s">
        <v>1724</v>
      </c>
      <c r="AE515" s="31"/>
      <c r="AF515" s="31"/>
      <c r="AG515" s="31"/>
      <c r="AH515" s="31"/>
      <c r="AI515" s="31"/>
      <c r="AJ515" s="31"/>
      <c r="AK515" s="31" t="s">
        <v>1724</v>
      </c>
      <c r="AL515" s="356" t="e">
        <f t="shared" si="23"/>
        <v>#VALUE!</v>
      </c>
      <c r="AM515"/>
    </row>
    <row r="516" spans="1:39" s="27" customFormat="1" ht="21.6" customHeight="1">
      <c r="A516" s="28">
        <v>37</v>
      </c>
      <c r="B516" s="28" t="s">
        <v>1727</v>
      </c>
      <c r="C516" s="28">
        <v>2025050764</v>
      </c>
      <c r="D516" s="28"/>
      <c r="E516" s="28"/>
      <c r="F516" s="28">
        <v>2399</v>
      </c>
      <c r="G516" s="28" t="s">
        <v>96</v>
      </c>
      <c r="H516" s="28" t="s">
        <v>1750</v>
      </c>
      <c r="I516" s="28"/>
      <c r="J516" s="28"/>
      <c r="K516" s="28"/>
      <c r="L516" s="28"/>
      <c r="M516" s="29"/>
      <c r="N516" s="28"/>
      <c r="O516" s="29"/>
      <c r="P516" s="29"/>
      <c r="Q516" s="28" t="s">
        <v>5713</v>
      </c>
      <c r="R516" s="28" t="s">
        <v>52</v>
      </c>
      <c r="S516" s="28" t="s">
        <v>4114</v>
      </c>
      <c r="T516" s="28">
        <v>1</v>
      </c>
      <c r="U516" s="28" t="s">
        <v>1722</v>
      </c>
      <c r="V516" s="28" t="s">
        <v>7275</v>
      </c>
      <c r="W516" s="28" t="s">
        <v>7274</v>
      </c>
      <c r="X516" s="138">
        <v>45783.678472222222</v>
      </c>
      <c r="Y516" s="28"/>
      <c r="Z516" s="28">
        <v>0.5</v>
      </c>
      <c r="AA516" s="28"/>
      <c r="AB516" s="28" t="s">
        <v>1723</v>
      </c>
      <c r="AC516" s="29" t="s">
        <v>5115</v>
      </c>
      <c r="AD516" s="28" t="s">
        <v>1724</v>
      </c>
      <c r="AE516" s="28"/>
      <c r="AF516" s="28"/>
      <c r="AG516" s="28"/>
      <c r="AH516" s="28"/>
      <c r="AI516" s="28"/>
      <c r="AJ516" s="28"/>
      <c r="AK516" s="28" t="s">
        <v>1724</v>
      </c>
      <c r="AL516" s="356" t="e">
        <f t="shared" si="23"/>
        <v>#VALUE!</v>
      </c>
      <c r="AM516"/>
    </row>
    <row r="517" spans="1:39" s="27" customFormat="1" ht="21.6" customHeight="1">
      <c r="A517" s="31">
        <v>38</v>
      </c>
      <c r="B517" s="31" t="s">
        <v>1727</v>
      </c>
      <c r="C517" s="31">
        <v>2025050914</v>
      </c>
      <c r="D517" s="31"/>
      <c r="E517" s="31"/>
      <c r="F517" s="31">
        <v>3362</v>
      </c>
      <c r="G517" s="31" t="s">
        <v>180</v>
      </c>
      <c r="H517" s="31" t="s">
        <v>1750</v>
      </c>
      <c r="I517" s="31"/>
      <c r="J517" s="31"/>
      <c r="K517" s="31"/>
      <c r="L517" s="31"/>
      <c r="M517" s="32"/>
      <c r="N517" s="31"/>
      <c r="O517" s="32"/>
      <c r="P517" s="33"/>
      <c r="Q517" s="31" t="s">
        <v>5282</v>
      </c>
      <c r="R517" s="31" t="s">
        <v>52</v>
      </c>
      <c r="S517" s="31" t="s">
        <v>4114</v>
      </c>
      <c r="T517" s="31">
        <v>1</v>
      </c>
      <c r="U517" s="31" t="s">
        <v>1722</v>
      </c>
      <c r="V517" s="31" t="s">
        <v>7277</v>
      </c>
      <c r="W517" s="31" t="s">
        <v>7278</v>
      </c>
      <c r="X517" s="218">
        <v>45784.458333333336</v>
      </c>
      <c r="Y517" s="31"/>
      <c r="Z517" s="31">
        <v>0.3</v>
      </c>
      <c r="AA517" s="31"/>
      <c r="AB517" s="31" t="s">
        <v>1723</v>
      </c>
      <c r="AC517" s="33" t="s">
        <v>5115</v>
      </c>
      <c r="AD517" s="31" t="s">
        <v>1724</v>
      </c>
      <c r="AE517" s="31"/>
      <c r="AF517" s="31"/>
      <c r="AG517" s="31"/>
      <c r="AH517" s="31"/>
      <c r="AI517" s="31"/>
      <c r="AJ517" s="31"/>
      <c r="AK517" s="31" t="s">
        <v>1724</v>
      </c>
      <c r="AL517" s="356" t="e">
        <f t="shared" si="23"/>
        <v>#VALUE!</v>
      </c>
      <c r="AM517"/>
    </row>
    <row r="518" spans="1:39" s="27" customFormat="1" ht="21.6" customHeight="1">
      <c r="A518" s="28">
        <v>39</v>
      </c>
      <c r="B518" s="28" t="s">
        <v>1727</v>
      </c>
      <c r="C518" s="28">
        <v>2025050964</v>
      </c>
      <c r="D518" s="28"/>
      <c r="E518" s="28"/>
      <c r="F518" s="28">
        <v>2209</v>
      </c>
      <c r="G518" s="28" t="s">
        <v>72</v>
      </c>
      <c r="H518" s="28" t="s">
        <v>1750</v>
      </c>
      <c r="I518" s="28"/>
      <c r="J518" s="28"/>
      <c r="K518" s="28"/>
      <c r="L518" s="28"/>
      <c r="M518" s="29"/>
      <c r="N518" s="28"/>
      <c r="O518" s="29"/>
      <c r="P518" s="30"/>
      <c r="Q518" s="28" t="s">
        <v>5521</v>
      </c>
      <c r="R518" s="28" t="s">
        <v>52</v>
      </c>
      <c r="S518" s="28" t="s">
        <v>4114</v>
      </c>
      <c r="T518" s="28">
        <v>1</v>
      </c>
      <c r="U518" s="28" t="s">
        <v>1722</v>
      </c>
      <c r="V518" s="28" t="s">
        <v>7279</v>
      </c>
      <c r="W518" s="28" t="s">
        <v>7280</v>
      </c>
      <c r="X518" s="138">
        <v>45784.496527777781</v>
      </c>
      <c r="Y518" s="28"/>
      <c r="Z518" s="28">
        <v>0.4</v>
      </c>
      <c r="AA518" s="28"/>
      <c r="AB518" s="28" t="s">
        <v>1723</v>
      </c>
      <c r="AC518" s="30" t="s">
        <v>5115</v>
      </c>
      <c r="AD518" s="28" t="s">
        <v>1724</v>
      </c>
      <c r="AE518" s="28"/>
      <c r="AF518" s="28"/>
      <c r="AG518" s="28"/>
      <c r="AH518" s="28"/>
      <c r="AI518" s="28"/>
      <c r="AJ518" s="28"/>
      <c r="AK518" s="28" t="s">
        <v>1724</v>
      </c>
      <c r="AL518" s="356" t="e">
        <f t="shared" si="23"/>
        <v>#VALUE!</v>
      </c>
      <c r="AM518"/>
    </row>
    <row r="519" spans="1:39" s="27" customFormat="1" ht="21.6" customHeight="1">
      <c r="A519" s="31">
        <v>40</v>
      </c>
      <c r="B519" s="31" t="s">
        <v>1727</v>
      </c>
      <c r="C519" s="31">
        <v>2025050968</v>
      </c>
      <c r="D519" s="31"/>
      <c r="E519" s="31"/>
      <c r="F519" s="31">
        <v>3840</v>
      </c>
      <c r="G519" s="31" t="s">
        <v>243</v>
      </c>
      <c r="H519" s="31" t="s">
        <v>1750</v>
      </c>
      <c r="I519" s="31"/>
      <c r="J519" s="31"/>
      <c r="K519" s="31"/>
      <c r="L519" s="31"/>
      <c r="M519" s="32"/>
      <c r="N519" s="31"/>
      <c r="O519" s="32"/>
      <c r="P519" s="33"/>
      <c r="Q519" s="31" t="s">
        <v>6360</v>
      </c>
      <c r="R519" s="31" t="s">
        <v>52</v>
      </c>
      <c r="S519" s="31" t="s">
        <v>4114</v>
      </c>
      <c r="T519" s="31">
        <v>1</v>
      </c>
      <c r="U519" s="31" t="s">
        <v>1722</v>
      </c>
      <c r="V519" s="31" t="s">
        <v>7281</v>
      </c>
      <c r="W519" s="31" t="s">
        <v>7282</v>
      </c>
      <c r="X519" s="218">
        <v>45784.527777777781</v>
      </c>
      <c r="Y519" s="31"/>
      <c r="Z519" s="31">
        <v>0.4</v>
      </c>
      <c r="AA519" s="31"/>
      <c r="AB519" s="31" t="s">
        <v>1723</v>
      </c>
      <c r="AC519" s="33" t="s">
        <v>5115</v>
      </c>
      <c r="AD519" s="31" t="s">
        <v>1724</v>
      </c>
      <c r="AE519" s="31"/>
      <c r="AF519" s="31"/>
      <c r="AG519" s="31"/>
      <c r="AH519" s="31"/>
      <c r="AI519" s="31"/>
      <c r="AJ519" s="31"/>
      <c r="AK519" s="31" t="s">
        <v>1724</v>
      </c>
      <c r="AL519" s="356" t="e">
        <f t="shared" si="23"/>
        <v>#VALUE!</v>
      </c>
      <c r="AM519"/>
    </row>
    <row r="520" spans="1:39" s="27" customFormat="1" ht="21.6" customHeight="1">
      <c r="A520" s="28">
        <v>41</v>
      </c>
      <c r="B520" s="28" t="s">
        <v>1727</v>
      </c>
      <c r="C520" s="28">
        <v>2025051009</v>
      </c>
      <c r="D520" s="28"/>
      <c r="E520" s="28"/>
      <c r="F520" s="28">
        <v>4029</v>
      </c>
      <c r="G520" s="28" t="s">
        <v>293</v>
      </c>
      <c r="H520" s="28" t="s">
        <v>1750</v>
      </c>
      <c r="I520" s="28"/>
      <c r="J520" s="28"/>
      <c r="K520" s="28"/>
      <c r="L520" s="28"/>
      <c r="M520" s="29"/>
      <c r="N520" s="28"/>
      <c r="O520" s="29"/>
      <c r="P520" s="30"/>
      <c r="Q520" s="28" t="s">
        <v>6114</v>
      </c>
      <c r="R520" s="28" t="s">
        <v>52</v>
      </c>
      <c r="S520" s="28" t="s">
        <v>4114</v>
      </c>
      <c r="T520" s="28">
        <v>1</v>
      </c>
      <c r="U520" s="28" t="s">
        <v>1722</v>
      </c>
      <c r="V520" s="28" t="s">
        <v>7283</v>
      </c>
      <c r="W520" s="28" t="s">
        <v>7284</v>
      </c>
      <c r="X520" s="138">
        <v>45784.618055555555</v>
      </c>
      <c r="Y520" s="28"/>
      <c r="Z520" s="28">
        <v>0.5</v>
      </c>
      <c r="AA520" s="28"/>
      <c r="AB520" s="28" t="s">
        <v>1723</v>
      </c>
      <c r="AC520" s="30" t="s">
        <v>5115</v>
      </c>
      <c r="AD520" s="28" t="s">
        <v>1724</v>
      </c>
      <c r="AE520" s="28"/>
      <c r="AF520" s="28"/>
      <c r="AG520" s="28"/>
      <c r="AH520" s="28"/>
      <c r="AI520" s="28"/>
      <c r="AJ520" s="28"/>
      <c r="AK520" s="28" t="s">
        <v>1724</v>
      </c>
      <c r="AL520" s="356" t="e">
        <f t="shared" si="23"/>
        <v>#VALUE!</v>
      </c>
      <c r="AM520"/>
    </row>
    <row r="521" spans="1:39" s="27" customFormat="1" ht="21.6" customHeight="1">
      <c r="A521" s="31">
        <v>42</v>
      </c>
      <c r="B521" s="31" t="s">
        <v>1727</v>
      </c>
      <c r="C521" s="31">
        <v>2025051030</v>
      </c>
      <c r="D521" s="31"/>
      <c r="E521" s="31"/>
      <c r="F521" s="31">
        <v>4560</v>
      </c>
      <c r="G521" s="31" t="s">
        <v>438</v>
      </c>
      <c r="H521" s="31" t="s">
        <v>1750</v>
      </c>
      <c r="I521" s="31"/>
      <c r="J521" s="31"/>
      <c r="K521" s="31"/>
      <c r="L521" s="31"/>
      <c r="M521" s="32"/>
      <c r="N521" s="31"/>
      <c r="O521" s="32"/>
      <c r="P521" s="32"/>
      <c r="Q521" s="31" t="s">
        <v>6138</v>
      </c>
      <c r="R521" s="31" t="s">
        <v>52</v>
      </c>
      <c r="S521" s="31" t="s">
        <v>4114</v>
      </c>
      <c r="T521" s="31">
        <v>1</v>
      </c>
      <c r="U521" s="31" t="s">
        <v>1722</v>
      </c>
      <c r="V521" s="31" t="s">
        <v>7285</v>
      </c>
      <c r="W521" s="31" t="s">
        <v>7286</v>
      </c>
      <c r="X521" s="218">
        <v>45784.63958333333</v>
      </c>
      <c r="Y521" s="31"/>
      <c r="Z521" s="31">
        <v>0.4</v>
      </c>
      <c r="AA521" s="31"/>
      <c r="AB521" s="31" t="s">
        <v>1723</v>
      </c>
      <c r="AC521" s="32" t="s">
        <v>5115</v>
      </c>
      <c r="AD521" s="31" t="s">
        <v>1724</v>
      </c>
      <c r="AE521" s="31"/>
      <c r="AF521" s="31"/>
      <c r="AG521" s="31"/>
      <c r="AH521" s="31"/>
      <c r="AI521" s="31"/>
      <c r="AJ521" s="31"/>
      <c r="AK521" s="31" t="s">
        <v>1724</v>
      </c>
      <c r="AL521" s="356" t="e">
        <f t="shared" si="23"/>
        <v>#VALUE!</v>
      </c>
      <c r="AM521"/>
    </row>
  </sheetData>
  <autoFilter ref="A1:AM3" xr:uid="{14E30BF7-AA7D-495E-A6B4-204819EF3B74}"/>
  <phoneticPr fontId="30" type="noConversion"/>
  <conditionalFormatting sqref="C1:C428">
    <cfRule type="duplicateValues" dxfId="363"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760</v>
      </c>
      <c r="B1" s="120" t="s">
        <v>1686</v>
      </c>
      <c r="C1" s="120" t="s">
        <v>1687</v>
      </c>
      <c r="D1" s="120" t="s">
        <v>1688</v>
      </c>
      <c r="E1" s="120" t="s">
        <v>1689</v>
      </c>
      <c r="F1" s="120" t="s">
        <v>1690</v>
      </c>
      <c r="G1" s="120" t="s">
        <v>1691</v>
      </c>
      <c r="H1" s="120" t="s">
        <v>1692</v>
      </c>
      <c r="I1" s="120" t="s">
        <v>1693</v>
      </c>
      <c r="J1" s="120" t="s">
        <v>1694</v>
      </c>
      <c r="K1" s="120" t="s">
        <v>1695</v>
      </c>
      <c r="L1" s="120" t="s">
        <v>1696</v>
      </c>
      <c r="M1" s="120" t="s">
        <v>1697</v>
      </c>
      <c r="N1" s="120" t="s">
        <v>1698</v>
      </c>
      <c r="O1" s="120" t="s">
        <v>1699</v>
      </c>
      <c r="P1" s="120" t="s">
        <v>1700</v>
      </c>
      <c r="Q1" s="120" t="s">
        <v>1701</v>
      </c>
      <c r="R1" s="120" t="s">
        <v>1702</v>
      </c>
      <c r="S1" s="120" t="s">
        <v>1703</v>
      </c>
      <c r="T1" s="120" t="s">
        <v>1704</v>
      </c>
      <c r="U1" s="120" t="s">
        <v>1705</v>
      </c>
      <c r="V1" s="120" t="s">
        <v>1706</v>
      </c>
      <c r="W1" s="120" t="s">
        <v>1707</v>
      </c>
      <c r="X1" s="120" t="s">
        <v>1708</v>
      </c>
      <c r="Y1" s="120" t="s">
        <v>1709</v>
      </c>
      <c r="Z1" s="120" t="s">
        <v>1710</v>
      </c>
      <c r="AA1" s="120" t="s">
        <v>1711</v>
      </c>
      <c r="AB1" s="120" t="s">
        <v>1712</v>
      </c>
      <c r="AC1" s="120" t="s">
        <v>1713</v>
      </c>
      <c r="AD1" s="121" t="s">
        <v>4041</v>
      </c>
      <c r="AE1" s="26" t="s">
        <v>1714</v>
      </c>
      <c r="AF1" s="26" t="s">
        <v>1715</v>
      </c>
      <c r="AG1" s="26" t="s">
        <v>1716</v>
      </c>
      <c r="AH1" s="26" t="s">
        <v>1717</v>
      </c>
      <c r="AI1" s="26" t="s">
        <v>1718</v>
      </c>
      <c r="AJ1" s="26" t="s">
        <v>1719</v>
      </c>
      <c r="AK1" s="26" t="s">
        <v>1720</v>
      </c>
      <c r="AL1" s="26" t="s">
        <v>1721</v>
      </c>
    </row>
    <row r="2" spans="1:42" s="27" customFormat="1" ht="21.6" customHeight="1">
      <c r="A2" s="28">
        <v>87</v>
      </c>
      <c r="B2" s="28" t="s">
        <v>1727</v>
      </c>
      <c r="C2" s="28">
        <v>2025011806</v>
      </c>
      <c r="D2" s="28"/>
      <c r="E2" s="28"/>
      <c r="F2" s="28">
        <v>4983</v>
      </c>
      <c r="G2" s="28" t="s">
        <v>575</v>
      </c>
      <c r="H2" s="28" t="s">
        <v>1725</v>
      </c>
      <c r="I2" s="28"/>
      <c r="J2" s="28"/>
      <c r="K2" s="28"/>
      <c r="L2" s="28"/>
      <c r="M2" s="29"/>
      <c r="N2" s="28"/>
      <c r="O2" s="29"/>
      <c r="P2" s="30"/>
      <c r="Q2" s="28" t="s">
        <v>4128</v>
      </c>
      <c r="R2" s="28" t="s">
        <v>52</v>
      </c>
      <c r="S2" s="28" t="s">
        <v>1157</v>
      </c>
      <c r="T2" s="28">
        <v>1</v>
      </c>
      <c r="U2" s="28" t="s">
        <v>1722</v>
      </c>
      <c r="V2" s="28" t="s">
        <v>4129</v>
      </c>
      <c r="W2" s="28" t="s">
        <v>4130</v>
      </c>
      <c r="X2" s="138">
        <v>45670.677083333336</v>
      </c>
      <c r="Y2" s="28"/>
      <c r="Z2" s="28">
        <v>0.7</v>
      </c>
      <c r="AA2" s="28"/>
      <c r="AB2" s="28" t="s">
        <v>1723</v>
      </c>
      <c r="AC2" s="112" t="s">
        <v>4132</v>
      </c>
      <c r="AD2" s="221" t="s">
        <v>4131</v>
      </c>
      <c r="AE2" s="28"/>
      <c r="AF2" s="28"/>
      <c r="AG2" s="28"/>
      <c r="AH2" s="28"/>
      <c r="AI2" s="28"/>
      <c r="AJ2" s="28"/>
      <c r="AK2" s="28" t="s">
        <v>1724</v>
      </c>
      <c r="AL2" s="114" t="e">
        <f t="shared" ref="AL2:AL4" si="0">DATEVALUE(TEXT(I2, "yyyy/mm/dd"))</f>
        <v>#VALUE!</v>
      </c>
    </row>
    <row r="3" spans="1:42" s="27" customFormat="1" ht="21.6" customHeight="1" thickBot="1">
      <c r="A3" s="31">
        <v>52</v>
      </c>
      <c r="B3" s="31" t="s">
        <v>1727</v>
      </c>
      <c r="C3" s="31">
        <v>2025031532</v>
      </c>
      <c r="D3" s="31"/>
      <c r="E3" s="31"/>
      <c r="F3" s="31">
        <v>2221</v>
      </c>
      <c r="G3" s="31" t="s">
        <v>1436</v>
      </c>
      <c r="H3" s="31" t="s">
        <v>1725</v>
      </c>
      <c r="I3" s="31"/>
      <c r="J3" s="31"/>
      <c r="K3" s="31"/>
      <c r="L3" s="31"/>
      <c r="M3" s="32"/>
      <c r="N3" s="31"/>
      <c r="O3" s="32"/>
      <c r="P3" s="33"/>
      <c r="Q3" s="31" t="s">
        <v>4140</v>
      </c>
      <c r="R3" s="31" t="s">
        <v>52</v>
      </c>
      <c r="S3" s="31" t="s">
        <v>1157</v>
      </c>
      <c r="T3" s="31">
        <v>1</v>
      </c>
      <c r="U3" s="31" t="s">
        <v>1722</v>
      </c>
      <c r="V3" s="31" t="s">
        <v>4439</v>
      </c>
      <c r="W3" s="31" t="s">
        <v>4440</v>
      </c>
      <c r="X3" s="218">
        <v>45728.498611111114</v>
      </c>
      <c r="Y3" s="31"/>
      <c r="Z3" s="31">
        <v>0.3</v>
      </c>
      <c r="AA3" s="31"/>
      <c r="AB3" s="31" t="s">
        <v>1723</v>
      </c>
      <c r="AC3" s="33" t="s">
        <v>4124</v>
      </c>
      <c r="AD3" s="311" t="s">
        <v>5168</v>
      </c>
      <c r="AE3" s="31"/>
      <c r="AF3" s="31"/>
      <c r="AG3" s="31"/>
      <c r="AH3" s="31"/>
      <c r="AI3" s="31"/>
      <c r="AJ3" s="31"/>
      <c r="AK3" s="31" t="s">
        <v>1724</v>
      </c>
      <c r="AL3" s="114" t="e">
        <f t="shared" si="0"/>
        <v>#VALUE!</v>
      </c>
    </row>
    <row r="4" spans="1:42" s="27" customFormat="1" ht="21.6" customHeight="1" thickBot="1">
      <c r="A4" s="28">
        <v>35</v>
      </c>
      <c r="B4" s="28" t="s">
        <v>1727</v>
      </c>
      <c r="C4" s="28">
        <v>2025041163</v>
      </c>
      <c r="D4" s="28"/>
      <c r="E4" s="28"/>
      <c r="F4" s="28">
        <v>3772</v>
      </c>
      <c r="G4" s="28" t="s">
        <v>4143</v>
      </c>
      <c r="H4" s="28" t="s">
        <v>1750</v>
      </c>
      <c r="I4" s="28"/>
      <c r="J4" s="28"/>
      <c r="K4" s="28"/>
      <c r="L4" s="28"/>
      <c r="M4" s="29"/>
      <c r="N4" s="28"/>
      <c r="O4" s="29"/>
      <c r="P4" s="30"/>
      <c r="Q4" s="28" t="s">
        <v>5162</v>
      </c>
      <c r="R4" s="28" t="s">
        <v>52</v>
      </c>
      <c r="S4" s="28" t="s">
        <v>4114</v>
      </c>
      <c r="T4" s="28">
        <v>1</v>
      </c>
      <c r="U4" s="28" t="s">
        <v>1722</v>
      </c>
      <c r="V4" s="28" t="s">
        <v>5163</v>
      </c>
      <c r="W4" s="28" t="s">
        <v>5164</v>
      </c>
      <c r="X4" s="138">
        <v>45756.634027777778</v>
      </c>
      <c r="Y4" s="28"/>
      <c r="Z4" s="28">
        <v>0.3</v>
      </c>
      <c r="AA4" s="28"/>
      <c r="AB4" s="28" t="s">
        <v>1723</v>
      </c>
      <c r="AC4" s="30"/>
      <c r="AD4" s="309" t="s">
        <v>5168</v>
      </c>
      <c r="AE4" s="28"/>
      <c r="AF4" s="28"/>
      <c r="AG4" s="28"/>
      <c r="AH4" s="28"/>
      <c r="AI4" s="28"/>
      <c r="AJ4" s="28"/>
      <c r="AK4" s="28" t="s">
        <v>1724</v>
      </c>
      <c r="AL4" s="114" t="e">
        <f t="shared" si="0"/>
        <v>#VALUE!</v>
      </c>
      <c r="AM4" s="310" t="s">
        <v>5167</v>
      </c>
      <c r="AN4" s="365">
        <v>2025041163</v>
      </c>
      <c r="AO4" s="366"/>
      <c r="AP4" s="367"/>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1724</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4"/>
      <c r="AE6" s="28"/>
      <c r="AF6" s="28"/>
      <c r="AG6" s="28"/>
      <c r="AH6" s="28"/>
      <c r="AI6" s="28"/>
      <c r="AJ6" s="28"/>
      <c r="AK6" s="28" t="s">
        <v>1724</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1724</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1724</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1724</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1724</v>
      </c>
      <c r="AF10" s="31"/>
      <c r="AG10" s="31"/>
      <c r="AH10" s="31"/>
      <c r="AI10" s="31"/>
      <c r="AJ10" s="31"/>
      <c r="AK10" s="31" t="s">
        <v>1724</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4115</v>
      </c>
      <c r="G13" s="103" t="s">
        <v>4054</v>
      </c>
      <c r="H13" s="103" t="s">
        <v>4095</v>
      </c>
    </row>
    <row r="14" spans="1:42">
      <c r="C14" s="101" t="s">
        <v>4055</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S7" sqref="S7"/>
    </sheetView>
  </sheetViews>
  <sheetFormatPr defaultColWidth="11.19921875" defaultRowHeight="15" customHeight="1"/>
  <cols>
    <col min="1" max="1" width="13.69921875" style="204" bestFit="1" customWidth="1"/>
    <col min="2" max="2" width="14.09765625" style="204" bestFit="1" customWidth="1"/>
    <col min="3" max="5" width="9" style="305" bestFit="1" customWidth="1"/>
    <col min="6" max="6" width="11.8984375" style="204" bestFit="1" customWidth="1"/>
    <col min="7" max="7" width="11.8984375" style="204" customWidth="1"/>
    <col min="8" max="8" width="11.5" style="204" bestFit="1" customWidth="1"/>
    <col min="9" max="9" width="11.69921875" style="204" bestFit="1" customWidth="1"/>
    <col min="10" max="10" width="17.69921875" style="204" bestFit="1" customWidth="1"/>
    <col min="11" max="15" width="1.8984375" style="204" hidden="1" customWidth="1"/>
    <col min="16" max="16" width="4" style="204" hidden="1" customWidth="1"/>
    <col min="17" max="17" width="7.69921875" style="204" hidden="1" customWidth="1"/>
    <col min="18" max="18" width="18.3984375" style="204" customWidth="1"/>
    <col min="19" max="19" width="11.09765625" style="204" customWidth="1"/>
    <col min="20" max="20" width="8.69921875" style="204" customWidth="1"/>
    <col min="21" max="16384" width="11.19921875" style="204"/>
  </cols>
  <sheetData>
    <row r="1" spans="1:23" s="317" customFormat="1" ht="20.25" customHeight="1">
      <c r="A1" s="357" t="s">
        <v>7218</v>
      </c>
      <c r="B1" s="312" t="s">
        <v>5169</v>
      </c>
      <c r="C1" s="313" t="s">
        <v>5170</v>
      </c>
      <c r="D1" s="364" t="s">
        <v>7276</v>
      </c>
      <c r="E1" s="314" t="s">
        <v>5171</v>
      </c>
      <c r="F1" s="312" t="s">
        <v>5172</v>
      </c>
      <c r="G1" s="312" t="s">
        <v>49</v>
      </c>
      <c r="H1" s="314" t="s">
        <v>4433</v>
      </c>
      <c r="I1" s="315" t="s">
        <v>5173</v>
      </c>
      <c r="J1" s="315" t="s">
        <v>5174</v>
      </c>
      <c r="K1" s="202"/>
      <c r="L1" s="202"/>
      <c r="M1" s="202"/>
      <c r="N1" s="202"/>
      <c r="O1" s="202"/>
      <c r="P1" s="203"/>
      <c r="Q1" s="203"/>
      <c r="R1" s="316">
        <v>45748</v>
      </c>
      <c r="S1" s="316">
        <v>45777</v>
      </c>
      <c r="U1" s="317">
        <v>39</v>
      </c>
      <c r="V1" s="317">
        <v>39</v>
      </c>
      <c r="W1" s="317">
        <v>39</v>
      </c>
    </row>
    <row r="2" spans="1:23" s="317" customFormat="1" ht="21" customHeight="1">
      <c r="A2" s="322">
        <f>COUNTA(I7:I150)</f>
        <v>117</v>
      </c>
      <c r="B2" s="321">
        <v>4</v>
      </c>
      <c r="C2" s="322">
        <f>U1</f>
        <v>39</v>
      </c>
      <c r="D2" s="322">
        <f>E2</f>
        <v>43</v>
      </c>
      <c r="E2" s="321">
        <f>COUNTIF(C$7:C$150,"v")</f>
        <v>43</v>
      </c>
      <c r="F2" s="321" t="str">
        <f>IF((C2-E2)&lt;0,"0",(C2-E2))</f>
        <v>0</v>
      </c>
      <c r="G2" s="323" t="str">
        <f>ROUND(IF((E2/C2)&gt;1,1,(E2/C2))*100,0)&amp;"%"</f>
        <v>100%</v>
      </c>
      <c r="H2" s="322">
        <f>COUNTIFS(門市主檔!E:E,A1,門市主檔!Y:Y,"STAR")</f>
        <v>93</v>
      </c>
      <c r="I2" s="322">
        <f>COUNTIF($G$7:$G$150,"已更換")</f>
        <v>40</v>
      </c>
      <c r="J2" s="322">
        <f>COUNTIF($G$7:$G$150,"未更換")</f>
        <v>45</v>
      </c>
      <c r="K2" s="202"/>
      <c r="L2" s="202"/>
      <c r="M2" s="202"/>
      <c r="N2" s="202"/>
      <c r="O2" s="202"/>
      <c r="P2" s="203"/>
      <c r="Q2" s="203"/>
      <c r="R2" s="316">
        <v>45778</v>
      </c>
      <c r="S2" s="223">
        <v>45808</v>
      </c>
      <c r="U2" s="316">
        <f ca="1">TODAY()</f>
        <v>45784</v>
      </c>
    </row>
    <row r="3" spans="1:23" s="317" customFormat="1" ht="21" customHeight="1">
      <c r="A3" s="318"/>
      <c r="B3" s="321">
        <v>5</v>
      </c>
      <c r="C3" s="322">
        <f>V1</f>
        <v>39</v>
      </c>
      <c r="D3" s="322">
        <f ca="1">IF(U2&gt;R2, IF(C2-E2&lt;0, V1-(E2-C2), IF(C2-E2&gt;0, (C2-E2)+V1, V1)), V1)</f>
        <v>35</v>
      </c>
      <c r="E3" s="321">
        <f>COUNTIF(D$7:D$150,"v")</f>
        <v>13</v>
      </c>
      <c r="F3" s="321">
        <f ca="1">IF((D3-E3)&lt;0,"0",(D3-E3))</f>
        <v>22</v>
      </c>
      <c r="G3" s="323" t="str">
        <f>ROUND(IF((E3/C3)&gt;1,1,(E3/C3))*100,0)&amp;"%"</f>
        <v>33%</v>
      </c>
      <c r="H3" s="324"/>
      <c r="I3" s="325"/>
      <c r="J3" s="325"/>
      <c r="K3" s="202"/>
      <c r="L3" s="202"/>
      <c r="M3" s="202"/>
      <c r="N3" s="202"/>
      <c r="O3" s="202"/>
      <c r="P3" s="203"/>
      <c r="Q3" s="203"/>
      <c r="R3" s="316">
        <v>45809</v>
      </c>
      <c r="S3" s="316">
        <v>45838</v>
      </c>
    </row>
    <row r="4" spans="1:23" s="317" customFormat="1" ht="21" customHeight="1">
      <c r="A4" s="205"/>
      <c r="B4" s="321">
        <v>6</v>
      </c>
      <c r="C4" s="322">
        <f>W1</f>
        <v>39</v>
      </c>
      <c r="D4" s="322">
        <f ca="1">IF(U2&gt;R3, IF(C2-E2&lt;0, W1-(E2-C2), IF(C2-E2&gt;0, (C2-E2)+W1, W1)), W1)</f>
        <v>39</v>
      </c>
      <c r="E4" s="321">
        <f>COUNTIF(E$7:E$150,"v")</f>
        <v>0</v>
      </c>
      <c r="F4" s="321">
        <f ca="1">IF((D4-E4)&lt;0,"0",(D4-E4))</f>
        <v>39</v>
      </c>
      <c r="G4" s="323" t="str">
        <f>ROUND(IF((E4/C4)&gt;1,1,(E4/C4))*100,0)&amp;"%"</f>
        <v>0%</v>
      </c>
      <c r="H4" s="324"/>
      <c r="I4" s="325"/>
      <c r="J4" s="325"/>
      <c r="K4" s="202"/>
      <c r="L4" s="202"/>
      <c r="M4" s="202"/>
      <c r="N4" s="202"/>
      <c r="O4" s="202"/>
      <c r="P4" s="203"/>
      <c r="Q4" s="203"/>
      <c r="R4" s="319" t="s">
        <v>5175</v>
      </c>
      <c r="S4" s="320" t="str" cm="1">
        <f t="array" ref="S4">IFERROR(HYPERLINK("#" &amp; ADDRESS(MIN(IF(ISNUMBER(SEARCH(R4, A6:J193)), ROW(A6:J193), 10000000000)), MIN(IF(ISNUMBER(SEARCH(R4, A6:J193)), COLUMN(A6:J193), 10000000000))), "搜索"), "未找到")</f>
        <v>搜索</v>
      </c>
    </row>
    <row r="5" spans="1:23" s="317" customFormat="1" ht="22.5" customHeight="1">
      <c r="A5" s="358"/>
      <c r="B5" s="359" t="s">
        <v>4083</v>
      </c>
      <c r="C5" s="360">
        <f>SUM(C2:C4)</f>
        <v>117</v>
      </c>
      <c r="D5" s="360">
        <f ca="1">SUM(D2:D4)</f>
        <v>117</v>
      </c>
      <c r="E5" s="360">
        <f t="shared" ref="E5:F5" si="0">SUM(E2:E4)</f>
        <v>56</v>
      </c>
      <c r="F5" s="360">
        <f t="shared" ca="1" si="0"/>
        <v>61</v>
      </c>
      <c r="G5" s="361" t="str">
        <f>ROUND(IF((E5/C5)&gt;1,1,(E5/C5))*100,0)&amp;"%"</f>
        <v>48%</v>
      </c>
      <c r="H5" s="362"/>
      <c r="I5" s="362"/>
      <c r="J5" s="363"/>
      <c r="K5" s="202"/>
      <c r="L5" s="202"/>
      <c r="M5" s="202"/>
      <c r="N5" s="202"/>
      <c r="O5" s="202"/>
      <c r="P5" s="203"/>
      <c r="Q5" s="203"/>
    </row>
    <row r="6" spans="1:23" ht="25.5" customHeight="1">
      <c r="A6" s="206" t="s">
        <v>0</v>
      </c>
      <c r="B6" s="206" t="s">
        <v>1</v>
      </c>
      <c r="C6" s="206" t="s">
        <v>5036</v>
      </c>
      <c r="D6" s="206" t="s">
        <v>5037</v>
      </c>
      <c r="E6" s="206" t="s">
        <v>5038</v>
      </c>
      <c r="F6" s="206" t="s">
        <v>50</v>
      </c>
      <c r="G6" s="206" t="s">
        <v>4432</v>
      </c>
      <c r="H6" s="206" t="s">
        <v>4425</v>
      </c>
      <c r="I6" s="206" t="s">
        <v>4093</v>
      </c>
      <c r="J6" s="206" t="s">
        <v>4123</v>
      </c>
      <c r="K6" s="207"/>
      <c r="L6" s="207"/>
      <c r="M6" s="207"/>
      <c r="N6" s="207"/>
      <c r="O6" s="207"/>
      <c r="P6" s="203"/>
      <c r="Q6" s="203"/>
    </row>
    <row r="7" spans="1:23" ht="19.5" customHeight="1">
      <c r="A7" s="208">
        <v>5080</v>
      </c>
      <c r="B7" s="208" t="str">
        <f>VLOOKUP(A7,門市主檔!A:B,2,FALSE)</f>
        <v>三芝楓愛林</v>
      </c>
      <c r="C7" s="302" t="str">
        <f>IF(COUNTIFS(IM!$F:$F,A7,IM!$AD:$AD,"O",IM!$X:$X,"&gt;="&amp;$R$1, IM!$X:$X,"&lt;="&amp;$S$1)&gt;0,"V","")</f>
        <v/>
      </c>
      <c r="D7" s="302" t="str">
        <f>IF(AND(C7&lt;&gt;"V", COUNTIFS(IM!$F:$F,A7, IM!$AD:$AD, "O", IM!$X:$X, "&gt;="&amp;$R$2, IM!$X:$X, "&lt;="&amp;$S$2)&gt;0), "V", "")</f>
        <v/>
      </c>
      <c r="E7" s="302" t="str">
        <f>IF(AND(C7&lt;&gt;"V",D7&lt;&gt;"V", COUNTIFS(IM!$F:$F, A7, IM!$AD:$AD, "O", IM!$X:$X, "&gt;="&amp;$R$3, IM!$X:$X, "&lt;="&amp;$S$3)&gt;0), "V", "")</f>
        <v/>
      </c>
      <c r="F7" s="208" t="str">
        <f t="shared" ref="F7:F38" si="1">IF(COUNTBLANK(C7:E7)=3,"未保養","")</f>
        <v>未保養</v>
      </c>
      <c r="G7" s="208" t="str">
        <f>IF(AND(VLOOKUP(A7,門市主檔!A:Y,25,FALSE)="STAR", VLOOKUP(A7,門市主檔!A:N,14,FALSE)=""),
    IF(OR(C7="V", D7="V", E7="V"), "已PM未更換", "未更換"),
    IF(VLOOKUP(A7,門市主檔!A:Y,25,FALSE)&lt;&gt;"STAR", "無專案", "已更換")
)</f>
        <v>無專案</v>
      </c>
      <c r="H7" s="286">
        <f>VLOOKUP(A7,門市主檔!A:U,21,FALSE)</f>
        <v>0</v>
      </c>
      <c r="I7" s="208" t="str">
        <f>VLOOKUP(A7,'0919門市清單主檔'!B:V,21,FALSE)</f>
        <v>三芝區</v>
      </c>
      <c r="J7" s="216">
        <v>45727.629166666666</v>
      </c>
      <c r="K7" s="209"/>
      <c r="L7" s="209"/>
      <c r="M7" s="209"/>
      <c r="N7" s="209"/>
      <c r="O7" s="209"/>
      <c r="P7" s="203" t="s">
        <v>51</v>
      </c>
      <c r="Q7" s="213" t="s">
        <v>4113</v>
      </c>
    </row>
    <row r="8" spans="1:23" ht="19.5" customHeight="1">
      <c r="A8" s="208">
        <v>2237</v>
      </c>
      <c r="B8" s="208" t="str">
        <f>VLOOKUP(A8,門市主檔!A:B,2,FALSE)</f>
        <v>北縣芝蘭店</v>
      </c>
      <c r="C8" s="302" t="str">
        <f>IF(COUNTIFS(IM!$F:$F,A8,IM!$AD:$AD,"O",IM!$X:$X,"&gt;="&amp;$R$1, IM!$X:$X,"&lt;="&amp;$S$1)&gt;0,"V","")</f>
        <v/>
      </c>
      <c r="D8" s="302" t="str">
        <f>IF(AND(C8&lt;&gt;"V", COUNTIFS(IM!$F:$F,A8, IM!$AD:$AD, "O", IM!$X:$X, "&gt;="&amp;$R$2, IM!$X:$X, "&lt;="&amp;$S$2)&gt;0), "V", "")</f>
        <v/>
      </c>
      <c r="E8" s="302" t="str">
        <f>IF(AND(C8&lt;&gt;"V",D8&lt;&gt;"V", COUNTIFS(IM!$F:$F, A8, IM!$AD:$AD, "O", IM!$X:$X, "&gt;="&amp;$R$3, IM!$X:$X, "&lt;="&amp;$S$3)&gt;0), "V", "")</f>
        <v/>
      </c>
      <c r="F8" s="208" t="str">
        <f t="shared" si="1"/>
        <v>未保養</v>
      </c>
      <c r="G8" s="208" t="str">
        <f>IF(AND(VLOOKUP(A8,門市主檔!A:Y,25,FALSE)="STAR", VLOOKUP(A8,門市主檔!A:N,14,FALSE)=""),
    IF(OR(C8="V", D8="V", E8="V"), "已PM未更換", "未更換"),
    IF(VLOOKUP(A8,門市主檔!A:Y,25,FALSE)&lt;&gt;"STAR", "無專案", "已更換")
)</f>
        <v>未更換</v>
      </c>
      <c r="H8" s="286">
        <f>VLOOKUP(A8,門市主檔!A:U,21,FALSE)</f>
        <v>2</v>
      </c>
      <c r="I8" s="208" t="str">
        <f>VLOOKUP(A8,'0919門市清單主檔'!B:V,21,FALSE)</f>
        <v>三芝區</v>
      </c>
      <c r="J8" s="216">
        <v>45692.638194444444</v>
      </c>
      <c r="K8" s="209"/>
      <c r="L8" s="209"/>
      <c r="M8" s="209"/>
      <c r="N8" s="209"/>
      <c r="O8" s="209"/>
      <c r="P8" s="203" t="s">
        <v>51</v>
      </c>
      <c r="Q8" s="213" t="s">
        <v>4113</v>
      </c>
    </row>
    <row r="9" spans="1:23" ht="19.5" customHeight="1">
      <c r="A9" s="208">
        <v>4844</v>
      </c>
      <c r="B9" s="208" t="str">
        <f>VLOOKUP(A9,門市主檔!A:B,2,FALSE)</f>
        <v>三芝天涯店</v>
      </c>
      <c r="C9" s="302" t="str">
        <f>IF(COUNTIFS(IM!$F:$F,A9,IM!$AD:$AD,"O",IM!$X:$X,"&gt;="&amp;$R$1, IM!$X:$X,"&lt;="&amp;$S$1)&gt;0,"V","")</f>
        <v/>
      </c>
      <c r="D9" s="302" t="str">
        <f>IF(AND(C9&lt;&gt;"V", COUNTIFS(IM!$F:$F,A9, IM!$AD:$AD, "O", IM!$X:$X, "&gt;="&amp;$R$2, IM!$X:$X, "&lt;="&amp;$S$2)&gt;0), "V", "")</f>
        <v/>
      </c>
      <c r="E9" s="302" t="str">
        <f>IF(AND(C9&lt;&gt;"V",D9&lt;&gt;"V", COUNTIFS(IM!$F:$F, A9, IM!$AD:$AD, "O", IM!$X:$X, "&gt;="&amp;$R$3, IM!$X:$X, "&lt;="&amp;$S$3)&gt;0), "V", "")</f>
        <v/>
      </c>
      <c r="F9" s="208" t="str">
        <f t="shared" si="1"/>
        <v>未保養</v>
      </c>
      <c r="G9" s="208" t="str">
        <f>IF(AND(VLOOKUP(A9,門市主檔!A:Y,25,FALSE)="STAR", VLOOKUP(A9,門市主檔!A:N,14,FALSE)=""),
    IF(OR(C9="V", D9="V", E9="V"), "已PM未更換", "未更換"),
    IF(VLOOKUP(A9,門市主檔!A:Y,25,FALSE)&lt;&gt;"STAR", "無專案", "已更換")
)</f>
        <v>無專案</v>
      </c>
      <c r="H9" s="286">
        <f>VLOOKUP(A9,門市主檔!A:U,21,FALSE)</f>
        <v>0</v>
      </c>
      <c r="I9" s="208" t="str">
        <f>VLOOKUP(A9,'0919門市清單主檔'!B:V,21,FALSE)</f>
        <v>三芝區</v>
      </c>
      <c r="J9" s="216">
        <v>45692.668749999997</v>
      </c>
      <c r="K9" s="209"/>
      <c r="L9" s="209"/>
      <c r="M9" s="209"/>
      <c r="N9" s="209"/>
      <c r="O9" s="209"/>
      <c r="P9" s="203" t="s">
        <v>51</v>
      </c>
      <c r="Q9" s="213" t="s">
        <v>4113</v>
      </c>
    </row>
    <row r="10" spans="1:23" ht="19.5" customHeight="1">
      <c r="A10" s="208" t="s">
        <v>21</v>
      </c>
      <c r="B10" s="208" t="str">
        <f>VLOOKUP(A10,門市主檔!A:B,2,FALSE)</f>
        <v>北縣溪尾二店</v>
      </c>
      <c r="C10" s="302" t="str">
        <f>IF(COUNTIFS(IM!$F:$F,A10,IM!$AD:$AD,"O",IM!$X:$X,"&gt;="&amp;$R$1, IM!$X:$X,"&lt;="&amp;$S$1)&gt;0,"V","")</f>
        <v/>
      </c>
      <c r="D10" s="302" t="str">
        <f>IF(AND(C10&lt;&gt;"V", COUNTIFS(IM!$F:$F,A10, IM!$AD:$AD, "O", IM!$X:$X, "&gt;="&amp;$R$2, IM!$X:$X, "&lt;="&amp;$S$2)&gt;0), "V", "")</f>
        <v/>
      </c>
      <c r="E10" s="302" t="str">
        <f>IF(AND(C10&lt;&gt;"V",D10&lt;&gt;"V", COUNTIFS(IM!$F:$F, A10, IM!$AD:$AD, "O", IM!$X:$X, "&gt;="&amp;$R$3, IM!$X:$X, "&lt;="&amp;$S$3)&gt;0), "V", "")</f>
        <v/>
      </c>
      <c r="F10" s="208" t="str">
        <f t="shared" si="1"/>
        <v>未保養</v>
      </c>
      <c r="G10" s="208" t="str">
        <f>IF(AND(VLOOKUP(A10,門市主檔!A:Y,25,FALSE)="STAR", VLOOKUP(A10,門市主檔!A:N,14,FALSE)=""),
    IF(OR(C10="V", D10="V", E10="V"), "已PM未更換", "未更換"),
    IF(VLOOKUP(A10,門市主檔!A:Y,25,FALSE)&lt;&gt;"STAR", "無專案", "已更換")
)</f>
        <v>未更換</v>
      </c>
      <c r="H10" s="286">
        <f>VLOOKUP(A10,門市主檔!A:U,21,FALSE)</f>
        <v>2</v>
      </c>
      <c r="I10" s="208" t="str">
        <f>VLOOKUP(A10,'0919門市清單主檔'!B:V,21,FALSE)</f>
        <v>三重區</v>
      </c>
      <c r="J10" s="216">
        <v>45708.584722222222</v>
      </c>
      <c r="K10" s="209"/>
      <c r="L10" s="209"/>
      <c r="M10" s="209"/>
      <c r="N10" s="209"/>
      <c r="O10" s="209"/>
      <c r="P10" s="203" t="s">
        <v>51</v>
      </c>
      <c r="Q10" s="213" t="s">
        <v>4113</v>
      </c>
    </row>
    <row r="11" spans="1:23" ht="19.5" customHeight="1">
      <c r="A11" s="208">
        <v>3796</v>
      </c>
      <c r="B11" s="208" t="str">
        <f>VLOOKUP(A11,門市主檔!A:B,2,FALSE)</f>
        <v>三重進安店</v>
      </c>
      <c r="C11" s="302" t="str">
        <f>IF(COUNTIFS(IM!$F:$F,A11,IM!$AD:$AD,"O",IM!$X:$X,"&gt;="&amp;$R$1, IM!$X:$X,"&lt;="&amp;$S$1)&gt;0,"V","")</f>
        <v/>
      </c>
      <c r="D11" s="302" t="str">
        <f>IF(AND(C11&lt;&gt;"V", COUNTIFS(IM!$F:$F,A11, IM!$AD:$AD, "O", IM!$X:$X, "&gt;="&amp;$R$2, IM!$X:$X, "&lt;="&amp;$S$2)&gt;0), "V", "")</f>
        <v/>
      </c>
      <c r="E11" s="302" t="str">
        <f>IF(AND(C11&lt;&gt;"V",D11&lt;&gt;"V", COUNTIFS(IM!$F:$F, A11, IM!$AD:$AD, "O", IM!$X:$X, "&gt;="&amp;$R$3, IM!$X:$X, "&lt;="&amp;$S$3)&gt;0), "V", "")</f>
        <v/>
      </c>
      <c r="F11" s="208" t="str">
        <f t="shared" si="1"/>
        <v>未保養</v>
      </c>
      <c r="G11" s="208" t="str">
        <f>IF(AND(VLOOKUP(A11,門市主檔!A:Y,25,FALSE)="STAR", VLOOKUP(A11,門市主檔!A:N,14,FALSE)=""),
    IF(OR(C11="V", D11="V", E11="V"), "已PM未更換", "未更換"),
    IF(VLOOKUP(A11,門市主檔!A:Y,25,FALSE)&lt;&gt;"STAR", "無專案", "已更換")
)</f>
        <v>未更換</v>
      </c>
      <c r="H11" s="286">
        <f>VLOOKUP(A11,門市主檔!A:U,21,FALSE)</f>
        <v>2</v>
      </c>
      <c r="I11" s="208" t="str">
        <f>VLOOKUP(A11,'0919門市清單主檔'!B:V,21,FALSE)</f>
        <v>三重區</v>
      </c>
      <c r="J11" s="216">
        <v>45719.634722222225</v>
      </c>
      <c r="K11" s="209"/>
      <c r="L11" s="209"/>
      <c r="M11" s="209"/>
      <c r="N11" s="209"/>
      <c r="O11" s="209"/>
      <c r="P11" s="203" t="s">
        <v>51</v>
      </c>
      <c r="Q11" s="213" t="s">
        <v>4113</v>
      </c>
    </row>
    <row r="12" spans="1:23" ht="19.5" customHeight="1">
      <c r="A12" s="208">
        <v>4352</v>
      </c>
      <c r="B12" s="208" t="str">
        <f>VLOOKUP(A12,門市主檔!A:B,2,FALSE)</f>
        <v>三重公園店</v>
      </c>
      <c r="C12" s="302" t="str">
        <f>IF(COUNTIFS(IM!$F:$F,A12,IM!$AD:$AD,"O",IM!$X:$X,"&gt;="&amp;$R$1, IM!$X:$X,"&lt;="&amp;$S$1)&gt;0,"V","")</f>
        <v/>
      </c>
      <c r="D12" s="302" t="str">
        <f>IF(AND(C12&lt;&gt;"V", COUNTIFS(IM!$F:$F,A12, IM!$AD:$AD, "O", IM!$X:$X, "&gt;="&amp;$R$2, IM!$X:$X, "&lt;="&amp;$S$2)&gt;0), "V", "")</f>
        <v/>
      </c>
      <c r="E12" s="302" t="str">
        <f>IF(AND(C12&lt;&gt;"V",D12&lt;&gt;"V", COUNTIFS(IM!$F:$F, A12, IM!$AD:$AD, "O", IM!$X:$X, "&gt;="&amp;$R$3, IM!$X:$X, "&lt;="&amp;$S$3)&gt;0), "V", "")</f>
        <v/>
      </c>
      <c r="F12" s="208" t="str">
        <f t="shared" si="1"/>
        <v>未保養</v>
      </c>
      <c r="G12" s="208" t="str">
        <f>IF(AND(VLOOKUP(A12,門市主檔!A:Y,25,FALSE)="STAR", VLOOKUP(A12,門市主檔!A:N,14,FALSE)=""),
    IF(OR(C12="V", D12="V", E12="V"), "已PM未更換", "未更換"),
    IF(VLOOKUP(A12,門市主檔!A:Y,25,FALSE)&lt;&gt;"STAR", "無專案", "已更換")
)</f>
        <v>未更換</v>
      </c>
      <c r="H12" s="286">
        <f>VLOOKUP(A12,門市主檔!A:U,21,FALSE)</f>
        <v>2</v>
      </c>
      <c r="I12" s="208" t="str">
        <f>VLOOKUP(A12,'0919門市清單主檔'!B:V,21,FALSE)</f>
        <v>三重區</v>
      </c>
      <c r="J12" s="216">
        <v>45719.584027777775</v>
      </c>
      <c r="K12" s="203"/>
      <c r="L12" s="203"/>
      <c r="M12" s="203"/>
      <c r="N12" s="203"/>
      <c r="O12" s="203"/>
      <c r="P12" s="203" t="s">
        <v>51</v>
      </c>
      <c r="Q12" s="213" t="s">
        <v>4113</v>
      </c>
    </row>
    <row r="13" spans="1:23" ht="19.5" customHeight="1">
      <c r="A13" s="208">
        <v>3601</v>
      </c>
      <c r="B13" s="208" t="str">
        <f>VLOOKUP(A13,門市主檔!A:B,2,FALSE)</f>
        <v>北縣重富店</v>
      </c>
      <c r="C13" s="302" t="str">
        <f>IF(COUNTIFS(IM!$F:$F,A13,IM!$AD:$AD,"O",IM!$X:$X,"&gt;="&amp;$R$1, IM!$X:$X,"&lt;="&amp;$S$1)&gt;0,"V","")</f>
        <v/>
      </c>
      <c r="D13" s="302" t="str">
        <f>IF(AND(C13&lt;&gt;"V", COUNTIFS(IM!$F:$F,A13, IM!$AD:$AD, "O", IM!$X:$X, "&gt;="&amp;$R$2, IM!$X:$X, "&lt;="&amp;$S$2)&gt;0), "V", "")</f>
        <v/>
      </c>
      <c r="E13" s="302" t="str">
        <f>IF(AND(C13&lt;&gt;"V",D13&lt;&gt;"V", COUNTIFS(IM!$F:$F, A13, IM!$AD:$AD, "O", IM!$X:$X, "&gt;="&amp;$R$3, IM!$X:$X, "&lt;="&amp;$S$3)&gt;0), "V", "")</f>
        <v/>
      </c>
      <c r="F13" s="208" t="str">
        <f t="shared" si="1"/>
        <v>未保養</v>
      </c>
      <c r="G13" s="208" t="str">
        <f>IF(AND(VLOOKUP(A13,門市主檔!A:Y,25,FALSE)="STAR", VLOOKUP(A13,門市主檔!A:N,14,FALSE)=""),
    IF(OR(C13="V", D13="V", E13="V"), "已PM未更換", "未更換"),
    IF(VLOOKUP(A13,門市主檔!A:Y,25,FALSE)&lt;&gt;"STAR", "無專案", "已更換")
)</f>
        <v>未更換</v>
      </c>
      <c r="H13" s="286">
        <f>VLOOKUP(A13,門市主檔!A:U,21,FALSE)</f>
        <v>2</v>
      </c>
      <c r="I13" s="208" t="str">
        <f>VLOOKUP(A13,'0919門市清單主檔'!B:V,21,FALSE)</f>
        <v>三重區</v>
      </c>
      <c r="J13" s="216">
        <v>45719.445833333331</v>
      </c>
      <c r="K13" s="209"/>
      <c r="L13" s="209"/>
      <c r="M13" s="209"/>
      <c r="N13" s="209"/>
      <c r="O13" s="209"/>
      <c r="P13" s="203"/>
      <c r="Q13" s="213" t="s">
        <v>4113</v>
      </c>
    </row>
    <row r="14" spans="1:23" ht="19.5" customHeight="1">
      <c r="A14" s="208">
        <v>3811</v>
      </c>
      <c r="B14" s="208" t="str">
        <f>VLOOKUP(A14,門市主檔!A:B,2,FALSE)</f>
        <v>三重碧華公園</v>
      </c>
      <c r="C14" s="302" t="str">
        <f>IF(COUNTIFS(IM!$F:$F,A14,IM!$AD:$AD,"O",IM!$X:$X,"&gt;="&amp;$R$1, IM!$X:$X,"&lt;="&amp;$S$1)&gt;0,"V","")</f>
        <v/>
      </c>
      <c r="D14" s="302" t="str">
        <f>IF(AND(C14&lt;&gt;"V", COUNTIFS(IM!$F:$F,A14, IM!$AD:$AD, "O", IM!$X:$X, "&gt;="&amp;$R$2, IM!$X:$X, "&lt;="&amp;$S$2)&gt;0), "V", "")</f>
        <v/>
      </c>
      <c r="E14" s="302" t="str">
        <f>IF(AND(C14&lt;&gt;"V",D14&lt;&gt;"V", COUNTIFS(IM!$F:$F, A14, IM!$AD:$AD, "O", IM!$X:$X, "&gt;="&amp;$R$3, IM!$X:$X, "&lt;="&amp;$S$3)&gt;0), "V", "")</f>
        <v/>
      </c>
      <c r="F14" s="208" t="str">
        <f t="shared" si="1"/>
        <v>未保養</v>
      </c>
      <c r="G14" s="208" t="str">
        <f>IF(AND(VLOOKUP(A14,門市主檔!A:Y,25,FALSE)="STAR", VLOOKUP(A14,門市主檔!A:N,14,FALSE)=""),
    IF(OR(C14="V", D14="V", E14="V"), "已PM未更換", "未更換"),
    IF(VLOOKUP(A14,門市主檔!A:Y,25,FALSE)&lt;&gt;"STAR", "無專案", "已更換")
)</f>
        <v>未更換</v>
      </c>
      <c r="H14" s="286">
        <f>VLOOKUP(A14,門市主檔!A:U,21,FALSE)</f>
        <v>2</v>
      </c>
      <c r="I14" s="208" t="str">
        <f>VLOOKUP(A14,'0919門市清單主檔'!B:V,21,FALSE)</f>
        <v>三重區</v>
      </c>
      <c r="J14" s="216">
        <v>45720.579861111109</v>
      </c>
      <c r="K14" s="209"/>
      <c r="L14" s="209"/>
      <c r="M14" s="209"/>
      <c r="N14" s="209"/>
      <c r="O14" s="209"/>
      <c r="P14" s="203"/>
      <c r="Q14" s="213" t="s">
        <v>4113</v>
      </c>
    </row>
    <row r="15" spans="1:23" ht="19.5" customHeight="1">
      <c r="A15" s="208">
        <v>3840</v>
      </c>
      <c r="B15" s="208" t="str">
        <f>VLOOKUP(A15,門市主檔!A:B,2,FALSE)</f>
        <v>北縣天龍店</v>
      </c>
      <c r="C15" s="302" t="str">
        <f>IF(COUNTIFS(IM!$F:$F,A15,IM!$AD:$AD,"O",IM!$X:$X,"&gt;="&amp;$R$1, IM!$X:$X,"&lt;="&amp;$S$1)&gt;0,"V","")</f>
        <v/>
      </c>
      <c r="D15" s="302" t="str">
        <f>IF(AND(C15&lt;&gt;"V", COUNTIFS(IM!$F:$F,A15, IM!$AD:$AD, "O", IM!$X:$X, "&gt;="&amp;$R$2, IM!$X:$X, "&lt;="&amp;$S$2)&gt;0), "V", "")</f>
        <v>V</v>
      </c>
      <c r="E15" s="302" t="str">
        <f>IF(AND(C15&lt;&gt;"V",D15&lt;&gt;"V", COUNTIFS(IM!$F:$F, A15, IM!$AD:$AD, "O", IM!$X:$X, "&gt;="&amp;$R$3, IM!$X:$X, "&lt;="&amp;$S$3)&gt;0), "V", "")</f>
        <v/>
      </c>
      <c r="F15" s="208" t="str">
        <f t="shared" si="1"/>
        <v/>
      </c>
      <c r="G15" s="208" t="str">
        <f>IF(AND(VLOOKUP(A15,門市主檔!A:Y,25,FALSE)="STAR", VLOOKUP(A15,門市主檔!A:N,14,FALSE)=""),
    IF(OR(C15="V", D15="V", E15="V"), "已PM未更換", "未更換"),
    IF(VLOOKUP(A15,門市主檔!A:Y,25,FALSE)&lt;&gt;"STAR", "無專案", "已更換")
)</f>
        <v>已PM未更換</v>
      </c>
      <c r="H15" s="286">
        <f>VLOOKUP(A15,門市主檔!A:U,21,FALSE)</f>
        <v>2</v>
      </c>
      <c r="I15" s="208" t="str">
        <f>VLOOKUP(A15,'0919門市清單主檔'!B:V,21,FALSE)</f>
        <v>三重區</v>
      </c>
      <c r="J15" s="216">
        <v>45719.486805555556</v>
      </c>
      <c r="K15" s="209"/>
      <c r="L15" s="209"/>
      <c r="M15" s="209"/>
      <c r="N15" s="209"/>
      <c r="O15" s="209"/>
      <c r="P15" s="203"/>
      <c r="Q15" s="213" t="s">
        <v>4113</v>
      </c>
    </row>
    <row r="16" spans="1:23" ht="19.5" customHeight="1">
      <c r="A16" s="208" t="s">
        <v>26</v>
      </c>
      <c r="B16" s="208" t="str">
        <f>VLOOKUP(A16,門市主檔!A:B,2,FALSE)</f>
        <v>北縣五華三店</v>
      </c>
      <c r="C16" s="302" t="str">
        <f>IF(COUNTIFS(IM!$F:$F,A16,IM!$AD:$AD,"O",IM!$X:$X,"&gt;="&amp;$R$1, IM!$X:$X,"&lt;="&amp;$S$1)&gt;0,"V","")</f>
        <v/>
      </c>
      <c r="D16" s="302" t="str">
        <f>IF(AND(C16&lt;&gt;"V", COUNTIFS(IM!$F:$F,A16, IM!$AD:$AD, "O", IM!$X:$X, "&gt;="&amp;$R$2, IM!$X:$X, "&lt;="&amp;$S$2)&gt;0), "V", "")</f>
        <v/>
      </c>
      <c r="E16" s="302" t="str">
        <f>IF(AND(C16&lt;&gt;"V",D16&lt;&gt;"V", COUNTIFS(IM!$F:$F, A16, IM!$AD:$AD, "O", IM!$X:$X, "&gt;="&amp;$R$3, IM!$X:$X, "&lt;="&amp;$S$3)&gt;0), "V", "")</f>
        <v/>
      </c>
      <c r="F16" s="208" t="str">
        <f t="shared" si="1"/>
        <v>未保養</v>
      </c>
      <c r="G16" s="208" t="str">
        <f>IF(AND(VLOOKUP(A16,門市主檔!A:Y,25,FALSE)="STAR", VLOOKUP(A16,門市主檔!A:N,14,FALSE)=""),
    IF(OR(C16="V", D16="V", E16="V"), "已PM未更換", "未更換"),
    IF(VLOOKUP(A16,門市主檔!A:Y,25,FALSE)&lt;&gt;"STAR", "無專案", "已更換")
)</f>
        <v>未更換</v>
      </c>
      <c r="H16" s="286">
        <f>VLOOKUP(A16,門市主檔!A:U,21,FALSE)</f>
        <v>2</v>
      </c>
      <c r="I16" s="208" t="str">
        <f>VLOOKUP(A16,'0919門市清單主檔'!B:V,21,FALSE)</f>
        <v>三重區</v>
      </c>
      <c r="J16" s="216">
        <v>45708.65902777778</v>
      </c>
      <c r="K16" s="209"/>
      <c r="L16" s="209"/>
      <c r="M16" s="209"/>
      <c r="N16" s="209"/>
      <c r="O16" s="209"/>
      <c r="P16" s="203"/>
      <c r="Q16" s="213" t="s">
        <v>4113</v>
      </c>
    </row>
    <row r="17" spans="1:17" ht="19.5" customHeight="1">
      <c r="A17" s="208">
        <v>2222</v>
      </c>
      <c r="B17" s="208" t="str">
        <f>VLOOKUP(A17,門市主檔!A:B,2,FALSE)</f>
        <v>三重義天店</v>
      </c>
      <c r="C17" s="302" t="str">
        <f>IF(COUNTIFS(IM!$F:$F,A17,IM!$AD:$AD,"O",IM!$X:$X,"&gt;="&amp;$R$1, IM!$X:$X,"&lt;="&amp;$S$1)&gt;0,"V","")</f>
        <v/>
      </c>
      <c r="D17" s="302" t="str">
        <f>IF(AND(C17&lt;&gt;"V", COUNTIFS(IM!$F:$F,A17, IM!$AD:$AD, "O", IM!$X:$X, "&gt;="&amp;$R$2, IM!$X:$X, "&lt;="&amp;$S$2)&gt;0), "V", "")</f>
        <v/>
      </c>
      <c r="E17" s="302" t="str">
        <f>IF(AND(C17&lt;&gt;"V",D17&lt;&gt;"V", COUNTIFS(IM!$F:$F, A17, IM!$AD:$AD, "O", IM!$X:$X, "&gt;="&amp;$R$3, IM!$X:$X, "&lt;="&amp;$S$3)&gt;0), "V", "")</f>
        <v/>
      </c>
      <c r="F17" s="208" t="str">
        <f t="shared" si="1"/>
        <v>未保養</v>
      </c>
      <c r="G17" s="208" t="str">
        <f>IF(AND(VLOOKUP(A17,門市主檔!A:Y,25,FALSE)="STAR", VLOOKUP(A17,門市主檔!A:N,14,FALSE)=""),
    IF(OR(C17="V", D17="V", E17="V"), "已PM未更換", "未更換"),
    IF(VLOOKUP(A17,門市主檔!A:Y,25,FALSE)&lt;&gt;"STAR", "無專案", "已更換")
)</f>
        <v>未更換</v>
      </c>
      <c r="H17" s="286">
        <f>VLOOKUP(A17,門市主檔!A:U,21,FALSE)</f>
        <v>2</v>
      </c>
      <c r="I17" s="208" t="str">
        <f>VLOOKUP(A17,'0919門市清單主檔'!B:V,21,FALSE)</f>
        <v>三重區</v>
      </c>
      <c r="J17" s="216">
        <v>45715.615277777775</v>
      </c>
      <c r="K17" s="209"/>
      <c r="L17" s="209"/>
      <c r="M17" s="209"/>
      <c r="N17" s="209"/>
      <c r="O17" s="209"/>
      <c r="P17" s="203" t="s">
        <v>51</v>
      </c>
      <c r="Q17" s="213" t="s">
        <v>4113</v>
      </c>
    </row>
    <row r="18" spans="1:17" ht="19.5" customHeight="1">
      <c r="A18" s="208" t="s">
        <v>37</v>
      </c>
      <c r="B18" s="208" t="str">
        <f>VLOOKUP(A18,門市主檔!A:B,2,FALSE)</f>
        <v>北縣仁和店</v>
      </c>
      <c r="C18" s="302" t="str">
        <f>IF(COUNTIFS(IM!$F:$F,A18,IM!$AD:$AD,"O",IM!$X:$X,"&gt;="&amp;$R$1, IM!$X:$X,"&lt;="&amp;$S$1)&gt;0,"V","")</f>
        <v/>
      </c>
      <c r="D18" s="302" t="str">
        <f>IF(AND(C18&lt;&gt;"V", COUNTIFS(IM!$F:$F,A18, IM!$AD:$AD, "O", IM!$X:$X, "&gt;="&amp;$R$2, IM!$X:$X, "&lt;="&amp;$S$2)&gt;0), "V", "")</f>
        <v/>
      </c>
      <c r="E18" s="302" t="str">
        <f>IF(AND(C18&lt;&gt;"V",D18&lt;&gt;"V", COUNTIFS(IM!$F:$F, A18, IM!$AD:$AD, "O", IM!$X:$X, "&gt;="&amp;$R$3, IM!$X:$X, "&lt;="&amp;$S$3)&gt;0), "V", "")</f>
        <v/>
      </c>
      <c r="F18" s="208" t="str">
        <f t="shared" si="1"/>
        <v>未保養</v>
      </c>
      <c r="G18" s="208" t="str">
        <f>IF(AND(VLOOKUP(A18,門市主檔!A:Y,25,FALSE)="STAR", VLOOKUP(A18,門市主檔!A:N,14,FALSE)=""),
    IF(OR(C18="V", D18="V", E18="V"), "已PM未更換", "未更換"),
    IF(VLOOKUP(A18,門市主檔!A:Y,25,FALSE)&lt;&gt;"STAR", "無專案", "已更換")
)</f>
        <v>未更換</v>
      </c>
      <c r="H18" s="286">
        <f>VLOOKUP(A18,門市主檔!A:U,21,FALSE)</f>
        <v>2</v>
      </c>
      <c r="I18" s="208" t="str">
        <f>VLOOKUP(A18,'0919門市清單主檔'!B:V,21,FALSE)</f>
        <v>三重區</v>
      </c>
      <c r="J18" s="216">
        <v>45720.618055555555</v>
      </c>
      <c r="K18" s="209"/>
      <c r="L18" s="209"/>
      <c r="M18" s="209"/>
      <c r="N18" s="209"/>
      <c r="O18" s="209"/>
      <c r="P18" s="203" t="s">
        <v>51</v>
      </c>
      <c r="Q18" s="213" t="s">
        <v>4113</v>
      </c>
    </row>
    <row r="19" spans="1:17" ht="19.5" customHeight="1">
      <c r="A19" s="208">
        <v>4098</v>
      </c>
      <c r="B19" s="208" t="str">
        <f>VLOOKUP(A19,門市主檔!A:B,2,FALSE)</f>
        <v>三重仁美店</v>
      </c>
      <c r="C19" s="302" t="str">
        <f>IF(COUNTIFS(IM!$F:$F,A19,IM!$AD:$AD,"O",IM!$X:$X,"&gt;="&amp;$R$1, IM!$X:$X,"&lt;="&amp;$S$1)&gt;0,"V","")</f>
        <v/>
      </c>
      <c r="D19" s="302" t="str">
        <f>IF(AND(C19&lt;&gt;"V", COUNTIFS(IM!$F:$F,A19, IM!$AD:$AD, "O", IM!$X:$X, "&gt;="&amp;$R$2, IM!$X:$X, "&lt;="&amp;$S$2)&gt;0), "V", "")</f>
        <v/>
      </c>
      <c r="E19" s="302" t="str">
        <f>IF(AND(C19&lt;&gt;"V",D19&lt;&gt;"V", COUNTIFS(IM!$F:$F, A19, IM!$AD:$AD, "O", IM!$X:$X, "&gt;="&amp;$R$3, IM!$X:$X, "&lt;="&amp;$S$3)&gt;0), "V", "")</f>
        <v/>
      </c>
      <c r="F19" s="208" t="str">
        <f t="shared" si="1"/>
        <v>未保養</v>
      </c>
      <c r="G19" s="208" t="str">
        <f>IF(AND(VLOOKUP(A19,門市主檔!A:Y,25,FALSE)="STAR", VLOOKUP(A19,門市主檔!A:N,14,FALSE)=""),
    IF(OR(C19="V", D19="V", E19="V"), "已PM未更換", "未更換"),
    IF(VLOOKUP(A19,門市主檔!A:Y,25,FALSE)&lt;&gt;"STAR", "無專案", "已更換")
)</f>
        <v>未更換</v>
      </c>
      <c r="H19" s="286">
        <f>VLOOKUP(A19,門市主檔!A:U,21,FALSE)</f>
        <v>1</v>
      </c>
      <c r="I19" s="208" t="str">
        <f>VLOOKUP(A19,'0919門市清單主檔'!B:V,21,FALSE)</f>
        <v>三重區</v>
      </c>
      <c r="J19" s="216">
        <v>45720.493055555555</v>
      </c>
      <c r="K19" s="209"/>
      <c r="L19" s="209"/>
      <c r="M19" s="209"/>
      <c r="N19" s="209"/>
      <c r="O19" s="209"/>
      <c r="P19" s="203" t="s">
        <v>51</v>
      </c>
      <c r="Q19" s="213" t="s">
        <v>4113</v>
      </c>
    </row>
    <row r="20" spans="1:17" ht="19.5" customHeight="1">
      <c r="A20" s="208">
        <v>4560</v>
      </c>
      <c r="B20" s="208" t="str">
        <f>VLOOKUP(A20,門市主檔!A:B,2,FALSE)</f>
        <v>三重大院店</v>
      </c>
      <c r="C20" s="302" t="str">
        <f>IF(COUNTIFS(IM!$F:$F,A20,IM!$AD:$AD,"O",IM!$X:$X,"&gt;="&amp;$R$1, IM!$X:$X,"&lt;="&amp;$S$1)&gt;0,"V","")</f>
        <v/>
      </c>
      <c r="D20" s="302" t="str">
        <f>IF(AND(C20&lt;&gt;"V", COUNTIFS(IM!$F:$F,A20, IM!$AD:$AD, "O", IM!$X:$X, "&gt;="&amp;$R$2, IM!$X:$X, "&lt;="&amp;$S$2)&gt;0), "V", "")</f>
        <v>V</v>
      </c>
      <c r="E20" s="302" t="str">
        <f>IF(AND(C20&lt;&gt;"V",D20&lt;&gt;"V", COUNTIFS(IM!$F:$F, A20, IM!$AD:$AD, "O", IM!$X:$X, "&gt;="&amp;$R$3, IM!$X:$X, "&lt;="&amp;$S$3)&gt;0), "V", "")</f>
        <v/>
      </c>
      <c r="F20" s="208" t="str">
        <f t="shared" si="1"/>
        <v/>
      </c>
      <c r="G20" s="208" t="str">
        <f>IF(AND(VLOOKUP(A20,門市主檔!A:Y,25,FALSE)="STAR", VLOOKUP(A20,門市主檔!A:N,14,FALSE)=""),
    IF(OR(C20="V", D20="V", E20="V"), "已PM未更換", "未更換"),
    IF(VLOOKUP(A20,門市主檔!A:Y,25,FALSE)&lt;&gt;"STAR", "無專案", "已更換")
)</f>
        <v>已PM未更換</v>
      </c>
      <c r="H20" s="286">
        <f>VLOOKUP(A20,門市主檔!A:U,21,FALSE)</f>
        <v>2</v>
      </c>
      <c r="I20" s="208" t="str">
        <f>VLOOKUP(A20,'0919門市清單主檔'!B:V,21,FALSE)</f>
        <v>三重區</v>
      </c>
      <c r="J20" s="216">
        <v>45702.59375</v>
      </c>
      <c r="K20" s="209"/>
      <c r="L20" s="209"/>
      <c r="M20" s="209"/>
      <c r="N20" s="209"/>
      <c r="O20" s="209"/>
      <c r="P20" s="203" t="s">
        <v>51</v>
      </c>
      <c r="Q20" s="213" t="s">
        <v>4113</v>
      </c>
    </row>
    <row r="21" spans="1:17" ht="19.5" customHeight="1">
      <c r="A21" s="208">
        <v>2303</v>
      </c>
      <c r="B21" s="208" t="str">
        <f>VLOOKUP(A21,門市主檔!A:B,2,FALSE)</f>
        <v>三重三和夜市</v>
      </c>
      <c r="C21" s="302" t="str">
        <f>IF(COUNTIFS(IM!$F:$F,A21,IM!$AD:$AD,"O",IM!$X:$X,"&gt;="&amp;$R$1, IM!$X:$X,"&lt;="&amp;$S$1)&gt;0,"V","")</f>
        <v/>
      </c>
      <c r="D21" s="302" t="str">
        <f>IF(AND(C21&lt;&gt;"V", COUNTIFS(IM!$F:$F,A21, IM!$AD:$AD, "O", IM!$X:$X, "&gt;="&amp;$R$2, IM!$X:$X, "&lt;="&amp;$S$2)&gt;0), "V", "")</f>
        <v/>
      </c>
      <c r="E21" s="302" t="str">
        <f>IF(AND(C21&lt;&gt;"V",D21&lt;&gt;"V", COUNTIFS(IM!$F:$F, A21, IM!$AD:$AD, "O", IM!$X:$X, "&gt;="&amp;$R$3, IM!$X:$X, "&lt;="&amp;$S$3)&gt;0), "V", "")</f>
        <v/>
      </c>
      <c r="F21" s="208" t="str">
        <f t="shared" si="1"/>
        <v>未保養</v>
      </c>
      <c r="G21" s="208" t="str">
        <f>IF(AND(VLOOKUP(A21,門市主檔!A:Y,25,FALSE)="STAR", VLOOKUP(A21,門市主檔!A:N,14,FALSE)=""),
    IF(OR(C21="V", D21="V", E21="V"), "已PM未更換", "未更換"),
    IF(VLOOKUP(A21,門市主檔!A:Y,25,FALSE)&lt;&gt;"STAR", "無專案", "已更換")
)</f>
        <v>未更換</v>
      </c>
      <c r="H21" s="286">
        <f>VLOOKUP(A21,門市主檔!A:U,21,FALSE)</f>
        <v>2</v>
      </c>
      <c r="I21" s="208" t="str">
        <f>VLOOKUP(A21,'0919門市清單主檔'!B:V,21,FALSE)</f>
        <v>三重區</v>
      </c>
      <c r="J21" s="216">
        <v>45720.458333333336</v>
      </c>
      <c r="K21" s="209"/>
      <c r="L21" s="209"/>
      <c r="M21" s="209"/>
      <c r="N21" s="209"/>
      <c r="O21" s="209"/>
      <c r="P21" s="203" t="s">
        <v>51</v>
      </c>
      <c r="Q21" s="213" t="s">
        <v>4113</v>
      </c>
    </row>
    <row r="22" spans="1:17" ht="19.5" customHeight="1">
      <c r="A22" s="208">
        <v>4029</v>
      </c>
      <c r="B22" s="208" t="str">
        <f>VLOOKUP(A22,門市主檔!A:B,2,FALSE)</f>
        <v>三重龍濱店</v>
      </c>
      <c r="C22" s="302" t="str">
        <f>IF(COUNTIFS(IM!$F:$F,A22,IM!$AD:$AD,"O",IM!$X:$X,"&gt;="&amp;$R$1, IM!$X:$X,"&lt;="&amp;$S$1)&gt;0,"V","")</f>
        <v/>
      </c>
      <c r="D22" s="302" t="str">
        <f>IF(AND(C22&lt;&gt;"V", COUNTIFS(IM!$F:$F,A22, IM!$AD:$AD, "O", IM!$X:$X, "&gt;="&amp;$R$2, IM!$X:$X, "&lt;="&amp;$S$2)&gt;0), "V", "")</f>
        <v>V</v>
      </c>
      <c r="E22" s="302" t="str">
        <f>IF(AND(C22&lt;&gt;"V",D22&lt;&gt;"V", COUNTIFS(IM!$F:$F, A22, IM!$AD:$AD, "O", IM!$X:$X, "&gt;="&amp;$R$3, IM!$X:$X, "&lt;="&amp;$S$3)&gt;0), "V", "")</f>
        <v/>
      </c>
      <c r="F22" s="208" t="str">
        <f t="shared" si="1"/>
        <v/>
      </c>
      <c r="G22" s="208" t="str">
        <f>IF(AND(VLOOKUP(A22,門市主檔!A:Y,25,FALSE)="STAR", VLOOKUP(A22,門市主檔!A:N,14,FALSE)=""),
    IF(OR(C22="V", D22="V", E22="V"), "已PM未更換", "未更換"),
    IF(VLOOKUP(A22,門市主檔!A:Y,25,FALSE)&lt;&gt;"STAR", "無專案", "已更換")
)</f>
        <v>已PM未更換</v>
      </c>
      <c r="H22" s="286">
        <f>VLOOKUP(A22,門市主檔!A:U,21,FALSE)</f>
        <v>2</v>
      </c>
      <c r="I22" s="208" t="str">
        <f>VLOOKUP(A22,'0919門市清單主檔'!B:V,21,FALSE)</f>
        <v>三重區</v>
      </c>
      <c r="J22" s="216">
        <v>45702.5</v>
      </c>
      <c r="K22" s="209"/>
      <c r="L22" s="209"/>
      <c r="M22" s="209"/>
      <c r="N22" s="209"/>
      <c r="O22" s="209"/>
      <c r="P22" s="203" t="s">
        <v>51</v>
      </c>
      <c r="Q22" s="213" t="s">
        <v>4113</v>
      </c>
    </row>
    <row r="23" spans="1:17" ht="19.5" customHeight="1">
      <c r="A23" s="208">
        <v>3957</v>
      </c>
      <c r="B23" s="208" t="str">
        <f>VLOOKUP(A23,門市主檔!A:B,2,FALSE)</f>
        <v>三重福仁店</v>
      </c>
      <c r="C23" s="302" t="str">
        <f>IF(COUNTIFS(IM!$F:$F,A23,IM!$AD:$AD,"O",IM!$X:$X,"&gt;="&amp;$R$1, IM!$X:$X,"&lt;="&amp;$S$1)&gt;0,"V","")</f>
        <v/>
      </c>
      <c r="D23" s="302" t="str">
        <f>IF(AND(C23&lt;&gt;"V", COUNTIFS(IM!$F:$F,A23, IM!$AD:$AD, "O", IM!$X:$X, "&gt;="&amp;$R$2, IM!$X:$X, "&lt;="&amp;$S$2)&gt;0), "V", "")</f>
        <v/>
      </c>
      <c r="E23" s="302" t="str">
        <f>IF(AND(C23&lt;&gt;"V",D23&lt;&gt;"V", COUNTIFS(IM!$F:$F, A23, IM!$AD:$AD, "O", IM!$X:$X, "&gt;="&amp;$R$3, IM!$X:$X, "&lt;="&amp;$S$3)&gt;0), "V", "")</f>
        <v/>
      </c>
      <c r="F23" s="208" t="str">
        <f t="shared" si="1"/>
        <v>未保養</v>
      </c>
      <c r="G23" s="208" t="str">
        <f>IF(AND(VLOOKUP(A23,門市主檔!A:Y,25,FALSE)="STAR", VLOOKUP(A23,門市主檔!A:N,14,FALSE)=""),
    IF(OR(C23="V", D23="V", E23="V"), "已PM未更換", "未更換"),
    IF(VLOOKUP(A23,門市主檔!A:Y,25,FALSE)&lt;&gt;"STAR", "無專案", "已更換")
)</f>
        <v>未更換</v>
      </c>
      <c r="H23" s="286">
        <f>VLOOKUP(A23,門市主檔!A:U,21,FALSE)</f>
        <v>2</v>
      </c>
      <c r="I23" s="208" t="str">
        <f>VLOOKUP(A23,'0919門市清單主檔'!B:V,21,FALSE)</f>
        <v>三重區</v>
      </c>
      <c r="J23" s="216">
        <v>45720.640972222223</v>
      </c>
      <c r="K23" s="209"/>
      <c r="L23" s="209"/>
      <c r="M23" s="209"/>
      <c r="N23" s="209"/>
      <c r="O23" s="209"/>
      <c r="P23" s="203" t="s">
        <v>51</v>
      </c>
      <c r="Q23" s="213" t="s">
        <v>4113</v>
      </c>
    </row>
    <row r="24" spans="1:17" ht="19.5" customHeight="1">
      <c r="A24" s="208" t="s">
        <v>27</v>
      </c>
      <c r="B24" s="208" t="str">
        <f>VLOOKUP(A24,門市主檔!A:B,2,FALSE)</f>
        <v>三重車路頭</v>
      </c>
      <c r="C24" s="302" t="str">
        <f>IF(COUNTIFS(IM!$F:$F,A24,IM!$AD:$AD,"O",IM!$X:$X,"&gt;="&amp;$R$1, IM!$X:$X,"&lt;="&amp;$S$1)&gt;0,"V","")</f>
        <v/>
      </c>
      <c r="D24" s="302" t="str">
        <f>IF(AND(C24&lt;&gt;"V", COUNTIFS(IM!$F:$F,A24, IM!$AD:$AD, "O", IM!$X:$X, "&gt;="&amp;$R$2, IM!$X:$X, "&lt;="&amp;$S$2)&gt;0), "V", "")</f>
        <v/>
      </c>
      <c r="E24" s="302" t="str">
        <f>IF(AND(C24&lt;&gt;"V",D24&lt;&gt;"V", COUNTIFS(IM!$F:$F, A24, IM!$AD:$AD, "O", IM!$X:$X, "&gt;="&amp;$R$3, IM!$X:$X, "&lt;="&amp;$S$3)&gt;0), "V", "")</f>
        <v/>
      </c>
      <c r="F24" s="208" t="str">
        <f t="shared" si="1"/>
        <v>未保養</v>
      </c>
      <c r="G24" s="208" t="str">
        <f>IF(AND(VLOOKUP(A24,門市主檔!A:Y,25,FALSE)="STAR", VLOOKUP(A24,門市主檔!A:N,14,FALSE)=""),
    IF(OR(C24="V", D24="V", E24="V"), "已PM未更換", "未更換"),
    IF(VLOOKUP(A24,門市主檔!A:Y,25,FALSE)&lt;&gt;"STAR", "無專案", "已更換")
)</f>
        <v>未更換</v>
      </c>
      <c r="H24" s="286">
        <f>VLOOKUP(A24,門市主檔!A:U,21,FALSE)</f>
        <v>1</v>
      </c>
      <c r="I24" s="208" t="str">
        <f>VLOOKUP(A24,'0919門市清單主檔'!B:V,21,FALSE)</f>
        <v>三重區</v>
      </c>
      <c r="J24" s="216">
        <v>45715.510416666664</v>
      </c>
      <c r="K24" s="209"/>
      <c r="L24" s="209"/>
      <c r="M24" s="209"/>
      <c r="N24" s="209"/>
      <c r="O24" s="209"/>
      <c r="P24" s="203" t="s">
        <v>51</v>
      </c>
      <c r="Q24" s="213" t="s">
        <v>4113</v>
      </c>
    </row>
    <row r="25" spans="1:17" ht="19.5" customHeight="1">
      <c r="A25" s="208">
        <v>4196</v>
      </c>
      <c r="B25" s="208" t="str">
        <f>VLOOKUP(A25,門市主檔!A:B,2,FALSE)</f>
        <v>三重蝶愛店</v>
      </c>
      <c r="C25" s="302" t="str">
        <f>IF(COUNTIFS(IM!$F:$F,A25,IM!$AD:$AD,"O",IM!$X:$X,"&gt;="&amp;$R$1, IM!$X:$X,"&lt;="&amp;$S$1)&gt;0,"V","")</f>
        <v/>
      </c>
      <c r="D25" s="302" t="str">
        <f>IF(AND(C25&lt;&gt;"V", COUNTIFS(IM!$F:$F,A25, IM!$AD:$AD, "O", IM!$X:$X, "&gt;="&amp;$R$2, IM!$X:$X, "&lt;="&amp;$S$2)&gt;0), "V", "")</f>
        <v/>
      </c>
      <c r="E25" s="302" t="str">
        <f>IF(AND(C25&lt;&gt;"V",D25&lt;&gt;"V", COUNTIFS(IM!$F:$F, A25, IM!$AD:$AD, "O", IM!$X:$X, "&gt;="&amp;$R$3, IM!$X:$X, "&lt;="&amp;$S$3)&gt;0), "V", "")</f>
        <v/>
      </c>
      <c r="F25" s="208" t="str">
        <f t="shared" si="1"/>
        <v>未保養</v>
      </c>
      <c r="G25" s="208" t="str">
        <f>IF(AND(VLOOKUP(A25,門市主檔!A:Y,25,FALSE)="STAR", VLOOKUP(A25,門市主檔!A:N,14,FALSE)=""),
    IF(OR(C25="V", D25="V", E25="V"), "已PM未更換", "未更換"),
    IF(VLOOKUP(A25,門市主檔!A:Y,25,FALSE)&lt;&gt;"STAR", "無專案", "已更換")
)</f>
        <v>未更換</v>
      </c>
      <c r="H25" s="286">
        <f>VLOOKUP(A25,門市主檔!A:U,21,FALSE)</f>
        <v>2</v>
      </c>
      <c r="I25" s="208" t="str">
        <f>VLOOKUP(A25,'0919門市清單主檔'!B:V,21,FALSE)</f>
        <v>三重區</v>
      </c>
      <c r="J25" s="216">
        <v>45708.611805555556</v>
      </c>
      <c r="K25" s="209"/>
      <c r="L25" s="209"/>
      <c r="M25" s="209"/>
      <c r="N25" s="209"/>
      <c r="O25" s="209"/>
      <c r="P25" s="203" t="s">
        <v>51</v>
      </c>
      <c r="Q25" s="213" t="s">
        <v>4113</v>
      </c>
    </row>
    <row r="26" spans="1:17" ht="19.5" customHeight="1">
      <c r="A26" s="208" t="s">
        <v>39</v>
      </c>
      <c r="B26" s="208" t="str">
        <f>VLOOKUP(A26,門市主檔!A:B,2,FALSE)</f>
        <v>北縣三愛三店</v>
      </c>
      <c r="C26" s="302" t="str">
        <f>IF(COUNTIFS(IM!$F:$F,A26,IM!$AD:$AD,"O",IM!$X:$X,"&gt;="&amp;$R$1, IM!$X:$X,"&lt;="&amp;$S$1)&gt;0,"V","")</f>
        <v/>
      </c>
      <c r="D26" s="302" t="str">
        <f>IF(AND(C26&lt;&gt;"V", COUNTIFS(IM!$F:$F,A26, IM!$AD:$AD, "O", IM!$X:$X, "&gt;="&amp;$R$2, IM!$X:$X, "&lt;="&amp;$S$2)&gt;0), "V", "")</f>
        <v/>
      </c>
      <c r="E26" s="302" t="str">
        <f>IF(AND(C26&lt;&gt;"V",D26&lt;&gt;"V", COUNTIFS(IM!$F:$F, A26, IM!$AD:$AD, "O", IM!$X:$X, "&gt;="&amp;$R$3, IM!$X:$X, "&lt;="&amp;$S$3)&gt;0), "V", "")</f>
        <v/>
      </c>
      <c r="F26" s="208" t="str">
        <f t="shared" si="1"/>
        <v>未保養</v>
      </c>
      <c r="G26" s="208" t="str">
        <f>IF(AND(VLOOKUP(A26,門市主檔!A:Y,25,FALSE)="STAR", VLOOKUP(A26,門市主檔!A:N,14,FALSE)=""),
    IF(OR(C26="V", D26="V", E26="V"), "已PM未更換", "未更換"),
    IF(VLOOKUP(A26,門市主檔!A:Y,25,FALSE)&lt;&gt;"STAR", "無專案", "已更換")
)</f>
        <v>未更換</v>
      </c>
      <c r="H26" s="286">
        <f>VLOOKUP(A26,門市主檔!A:U,21,FALSE)</f>
        <v>2</v>
      </c>
      <c r="I26" s="208" t="str">
        <f>VLOOKUP(A26,'0919門市清單主檔'!B:V,21,FALSE)</f>
        <v>三重區</v>
      </c>
      <c r="J26" s="216">
        <v>45719.661805555559</v>
      </c>
      <c r="K26" s="209"/>
      <c r="L26" s="209"/>
      <c r="M26" s="209"/>
      <c r="N26" s="209"/>
      <c r="O26" s="209"/>
      <c r="P26" s="203" t="s">
        <v>51</v>
      </c>
      <c r="Q26" s="213" t="s">
        <v>4113</v>
      </c>
    </row>
    <row r="27" spans="1:17" ht="19.5" customHeight="1">
      <c r="A27" s="208">
        <v>4210</v>
      </c>
      <c r="B27" s="208" t="str">
        <f>VLOOKUP(A27,門市主檔!A:B,2,FALSE)</f>
        <v>三重福華店</v>
      </c>
      <c r="C27" s="302" t="str">
        <f>IF(COUNTIFS(IM!$F:$F,A27,IM!$AD:$AD,"O",IM!$X:$X,"&gt;="&amp;$R$1, IM!$X:$X,"&lt;="&amp;$S$1)&gt;0,"V","")</f>
        <v/>
      </c>
      <c r="D27" s="302" t="str">
        <f>IF(AND(C27&lt;&gt;"V", COUNTIFS(IM!$F:$F,A27, IM!$AD:$AD, "O", IM!$X:$X, "&gt;="&amp;$R$2, IM!$X:$X, "&lt;="&amp;$S$2)&gt;0), "V", "")</f>
        <v/>
      </c>
      <c r="E27" s="302" t="str">
        <f>IF(AND(C27&lt;&gt;"V",D27&lt;&gt;"V", COUNTIFS(IM!$F:$F, A27, IM!$AD:$AD, "O", IM!$X:$X, "&gt;="&amp;$R$3, IM!$X:$X, "&lt;="&amp;$S$3)&gt;0), "V", "")</f>
        <v/>
      </c>
      <c r="F27" s="208" t="str">
        <f t="shared" si="1"/>
        <v>未保養</v>
      </c>
      <c r="G27" s="208" t="str">
        <f>IF(AND(VLOOKUP(A27,門市主檔!A:Y,25,FALSE)="STAR", VLOOKUP(A27,門市主檔!A:N,14,FALSE)=""),
    IF(OR(C27="V", D27="V", E27="V"), "已PM未更換", "未更換"),
    IF(VLOOKUP(A27,門市主檔!A:Y,25,FALSE)&lt;&gt;"STAR", "無專案", "已更換")
)</f>
        <v>未更換</v>
      </c>
      <c r="H27" s="286">
        <f>VLOOKUP(A27,門市主檔!A:U,21,FALSE)</f>
        <v>2</v>
      </c>
      <c r="I27" s="208" t="str">
        <f>VLOOKUP(A27,'0919門市清單主檔'!B:V,21,FALSE)</f>
        <v>三重區</v>
      </c>
      <c r="J27" s="216">
        <v>45708.633333333331</v>
      </c>
      <c r="K27" s="209"/>
      <c r="L27" s="209"/>
      <c r="M27" s="209"/>
      <c r="N27" s="209"/>
      <c r="O27" s="209"/>
      <c r="P27" s="203" t="s">
        <v>51</v>
      </c>
      <c r="Q27" s="213" t="s">
        <v>4113</v>
      </c>
    </row>
    <row r="28" spans="1:17" ht="19.5" customHeight="1">
      <c r="A28" s="208">
        <v>4388</v>
      </c>
      <c r="B28" s="208" t="str">
        <f>VLOOKUP(A28,門市主檔!A:B,2,FALSE)</f>
        <v>三重薔薇店</v>
      </c>
      <c r="C28" s="302" t="str">
        <f>IF(COUNTIFS(IM!$F:$F,A28,IM!$AD:$AD,"O",IM!$X:$X,"&gt;="&amp;$R$1, IM!$X:$X,"&lt;="&amp;$S$1)&gt;0,"V","")</f>
        <v/>
      </c>
      <c r="D28" s="302" t="str">
        <f>IF(AND(C28&lt;&gt;"V", COUNTIFS(IM!$F:$F,A28, IM!$AD:$AD, "O", IM!$X:$X, "&gt;="&amp;$R$2, IM!$X:$X, "&lt;="&amp;$S$2)&gt;0), "V", "")</f>
        <v/>
      </c>
      <c r="E28" s="302" t="str">
        <f>IF(AND(C28&lt;&gt;"V",D28&lt;&gt;"V", COUNTIFS(IM!$F:$F, A28, IM!$AD:$AD, "O", IM!$X:$X, "&gt;="&amp;$R$3, IM!$X:$X, "&lt;="&amp;$S$3)&gt;0), "V", "")</f>
        <v/>
      </c>
      <c r="F28" s="208" t="str">
        <f t="shared" si="1"/>
        <v>未保養</v>
      </c>
      <c r="G28" s="208" t="str">
        <f>IF(AND(VLOOKUP(A28,門市主檔!A:Y,25,FALSE)="STAR", VLOOKUP(A28,門市主檔!A:N,14,FALSE)=""),
    IF(OR(C28="V", D28="V", E28="V"), "已PM未更換", "未更換"),
    IF(VLOOKUP(A28,門市主檔!A:Y,25,FALSE)&lt;&gt;"STAR", "無專案", "已更換")
)</f>
        <v>未更換</v>
      </c>
      <c r="H28" s="286">
        <f>VLOOKUP(A28,門市主檔!A:U,21,FALSE)</f>
        <v>2</v>
      </c>
      <c r="I28" s="208" t="str">
        <f>VLOOKUP(A28,'0919門市清單主檔'!B:V,21,FALSE)</f>
        <v>三重區</v>
      </c>
      <c r="J28" s="216">
        <v>45702.684027777781</v>
      </c>
      <c r="K28" s="203"/>
      <c r="L28" s="203"/>
      <c r="M28" s="203"/>
      <c r="N28" s="203"/>
      <c r="O28" s="203"/>
      <c r="P28" s="203" t="s">
        <v>51</v>
      </c>
      <c r="Q28" s="213" t="s">
        <v>4113</v>
      </c>
    </row>
    <row r="29" spans="1:17" ht="19.5" customHeight="1">
      <c r="A29" s="208">
        <v>2042</v>
      </c>
      <c r="B29" s="208" t="str">
        <f>VLOOKUP(A29,門市主檔!A:B,2,FALSE)</f>
        <v>三重中央北店</v>
      </c>
      <c r="C29" s="302" t="str">
        <f>IF(COUNTIFS(IM!$F:$F,A29,IM!$AD:$AD,"O",IM!$X:$X,"&gt;="&amp;$R$1, IM!$X:$X,"&lt;="&amp;$S$1)&gt;0,"V","")</f>
        <v/>
      </c>
      <c r="D29" s="302" t="str">
        <f>IF(AND(C29&lt;&gt;"V", COUNTIFS(IM!$F:$F,A29, IM!$AD:$AD, "O", IM!$X:$X, "&gt;="&amp;$R$2, IM!$X:$X, "&lt;="&amp;$S$2)&gt;0), "V", "")</f>
        <v/>
      </c>
      <c r="E29" s="302" t="str">
        <f>IF(AND(C29&lt;&gt;"V",D29&lt;&gt;"V", COUNTIFS(IM!$F:$F, A29, IM!$AD:$AD, "O", IM!$X:$X, "&gt;="&amp;$R$3, IM!$X:$X, "&lt;="&amp;$S$3)&gt;0), "V", "")</f>
        <v/>
      </c>
      <c r="F29" s="208" t="str">
        <f t="shared" si="1"/>
        <v>未保養</v>
      </c>
      <c r="G29" s="208" t="str">
        <f>IF(AND(VLOOKUP(A29,門市主檔!A:Y,25,FALSE)="STAR", VLOOKUP(A29,門市主檔!A:N,14,FALSE)=""),
    IF(OR(C29="V", D29="V", E29="V"), "已PM未更換", "未更換"),
    IF(VLOOKUP(A29,門市主檔!A:Y,25,FALSE)&lt;&gt;"STAR", "無專案", "已更換")
)</f>
        <v>未更換</v>
      </c>
      <c r="H29" s="286">
        <f>VLOOKUP(A29,門市主檔!A:U,21,FALSE)</f>
        <v>2</v>
      </c>
      <c r="I29" s="208" t="str">
        <f>VLOOKUP(A29,'0919門市清單主檔'!B:V,21,FALSE)</f>
        <v>三重區</v>
      </c>
      <c r="J29" s="216">
        <v>45701.588194444441</v>
      </c>
      <c r="K29" s="209"/>
      <c r="L29" s="209"/>
      <c r="M29" s="209"/>
      <c r="N29" s="209"/>
      <c r="O29" s="209"/>
      <c r="P29" s="203" t="s">
        <v>51</v>
      </c>
      <c r="Q29" s="213" t="s">
        <v>4113</v>
      </c>
    </row>
    <row r="30" spans="1:17" ht="19.5" customHeight="1">
      <c r="A30" s="208" t="s">
        <v>28</v>
      </c>
      <c r="B30" s="208" t="str">
        <f>VLOOKUP(A30,門市主檔!A:B,2,FALSE)</f>
        <v>三重維德店</v>
      </c>
      <c r="C30" s="302" t="str">
        <f>IF(COUNTIFS(IM!$F:$F,A30,IM!$AD:$AD,"O",IM!$X:$X,"&gt;="&amp;$R$1, IM!$X:$X,"&lt;="&amp;$S$1)&gt;0,"V","")</f>
        <v/>
      </c>
      <c r="D30" s="302" t="str">
        <f>IF(AND(C30&lt;&gt;"V", COUNTIFS(IM!$F:$F,A30, IM!$AD:$AD, "O", IM!$X:$X, "&gt;="&amp;$R$2, IM!$X:$X, "&lt;="&amp;$S$2)&gt;0), "V", "")</f>
        <v/>
      </c>
      <c r="E30" s="302" t="str">
        <f>IF(AND(C30&lt;&gt;"V",D30&lt;&gt;"V", COUNTIFS(IM!$F:$F, A30, IM!$AD:$AD, "O", IM!$X:$X, "&gt;="&amp;$R$3, IM!$X:$X, "&lt;="&amp;$S$3)&gt;0), "V", "")</f>
        <v/>
      </c>
      <c r="F30" s="208" t="str">
        <f t="shared" si="1"/>
        <v>未保養</v>
      </c>
      <c r="G30" s="208" t="str">
        <f>IF(AND(VLOOKUP(A30,門市主檔!A:Y,25,FALSE)="STAR", VLOOKUP(A30,門市主檔!A:N,14,FALSE)=""),
    IF(OR(C30="V", D30="V", E30="V"), "已PM未更換", "未更換"),
    IF(VLOOKUP(A30,門市主檔!A:Y,25,FALSE)&lt;&gt;"STAR", "無專案", "已更換")
)</f>
        <v>未更換</v>
      </c>
      <c r="H30" s="286">
        <f>VLOOKUP(A30,門市主檔!A:U,21,FALSE)</f>
        <v>1</v>
      </c>
      <c r="I30" s="208" t="str">
        <f>VLOOKUP(A30,'0919門市清單主檔'!B:V,21,FALSE)</f>
        <v>三重區</v>
      </c>
      <c r="J30" s="216">
        <v>45719.701388888891</v>
      </c>
      <c r="K30" s="209"/>
      <c r="L30" s="209"/>
      <c r="M30" s="209"/>
      <c r="N30" s="209"/>
      <c r="O30" s="209"/>
      <c r="P30" s="203"/>
      <c r="Q30" s="213" t="s">
        <v>4113</v>
      </c>
    </row>
    <row r="31" spans="1:17" ht="19.5" customHeight="1">
      <c r="A31" s="208">
        <v>3890</v>
      </c>
      <c r="B31" s="208" t="str">
        <f>VLOOKUP(A31,門市主檔!A:B,2,FALSE)</f>
        <v>三重美堤店</v>
      </c>
      <c r="C31" s="302" t="str">
        <f>IF(COUNTIFS(IM!$F:$F,A31,IM!$AD:$AD,"O",IM!$X:$X,"&gt;="&amp;$R$1, IM!$X:$X,"&lt;="&amp;$S$1)&gt;0,"V","")</f>
        <v/>
      </c>
      <c r="D31" s="302" t="str">
        <f>IF(AND(C31&lt;&gt;"V", COUNTIFS(IM!$F:$F,A31, IM!$AD:$AD, "O", IM!$X:$X, "&gt;="&amp;$R$2, IM!$X:$X, "&lt;="&amp;$S$2)&gt;0), "V", "")</f>
        <v/>
      </c>
      <c r="E31" s="302" t="str">
        <f>IF(AND(C31&lt;&gt;"V",D31&lt;&gt;"V", COUNTIFS(IM!$F:$F, A31, IM!$AD:$AD, "O", IM!$X:$X, "&gt;="&amp;$R$3, IM!$X:$X, "&lt;="&amp;$S$3)&gt;0), "V", "")</f>
        <v/>
      </c>
      <c r="F31" s="208" t="str">
        <f t="shared" si="1"/>
        <v>未保養</v>
      </c>
      <c r="G31" s="208" t="str">
        <f>IF(AND(VLOOKUP(A31,門市主檔!A:Y,25,FALSE)="STAR", VLOOKUP(A31,門市主檔!A:N,14,FALSE)=""),
    IF(OR(C31="V", D31="V", E31="V"), "已PM未更換", "未更換"),
    IF(VLOOKUP(A31,門市主檔!A:Y,25,FALSE)&lt;&gt;"STAR", "無專案", "已更換")
)</f>
        <v>未更換</v>
      </c>
      <c r="H31" s="286">
        <f>VLOOKUP(A31,門市主檔!A:U,21,FALSE)</f>
        <v>2</v>
      </c>
      <c r="I31" s="208" t="str">
        <f>VLOOKUP(A31,'0919門市清單主檔'!B:V,21,FALSE)</f>
        <v>三重區</v>
      </c>
      <c r="J31" s="216">
        <v>45660.463888888888</v>
      </c>
      <c r="K31" s="209"/>
      <c r="L31" s="209"/>
      <c r="M31" s="209"/>
      <c r="N31" s="209"/>
      <c r="O31" s="209"/>
      <c r="P31" s="203" t="s">
        <v>51</v>
      </c>
      <c r="Q31" s="213" t="s">
        <v>4113</v>
      </c>
    </row>
    <row r="32" spans="1:17" ht="19.5" customHeight="1">
      <c r="A32" s="208">
        <v>3362</v>
      </c>
      <c r="B32" s="208" t="str">
        <f>VLOOKUP(A32,門市主檔!A:B,2,FALSE)</f>
        <v>北縣重武店</v>
      </c>
      <c r="C32" s="302" t="str">
        <f>IF(COUNTIFS(IM!$F:$F,A32,IM!$AD:$AD,"O",IM!$X:$X,"&gt;="&amp;$R$1, IM!$X:$X,"&lt;="&amp;$S$1)&gt;0,"V","")</f>
        <v/>
      </c>
      <c r="D32" s="302" t="str">
        <f>IF(AND(C32&lt;&gt;"V", COUNTIFS(IM!$F:$F,A32, IM!$AD:$AD, "O", IM!$X:$X, "&gt;="&amp;$R$2, IM!$X:$X, "&lt;="&amp;$S$2)&gt;0), "V", "")</f>
        <v>V</v>
      </c>
      <c r="E32" s="302" t="str">
        <f>IF(AND(C32&lt;&gt;"V",D32&lt;&gt;"V", COUNTIFS(IM!$F:$F, A32, IM!$AD:$AD, "O", IM!$X:$X, "&gt;="&amp;$R$3, IM!$X:$X, "&lt;="&amp;$S$3)&gt;0), "V", "")</f>
        <v/>
      </c>
      <c r="F32" s="208" t="str">
        <f t="shared" si="1"/>
        <v/>
      </c>
      <c r="G32" s="208" t="str">
        <f>IF(AND(VLOOKUP(A32,門市主檔!A:Y,25,FALSE)="STAR", VLOOKUP(A32,門市主檔!A:N,14,FALSE)=""),
    IF(OR(C32="V", D32="V", E32="V"), "已PM未更換", "未更換"),
    IF(VLOOKUP(A32,門市主檔!A:Y,25,FALSE)&lt;&gt;"STAR", "無專案", "已更換")
)</f>
        <v>已PM未更換</v>
      </c>
      <c r="H32" s="286">
        <f>VLOOKUP(A32,門市主檔!A:U,21,FALSE)</f>
        <v>1</v>
      </c>
      <c r="I32" s="208" t="str">
        <f>VLOOKUP(A32,'0919門市清單主檔'!B:V,21,FALSE)</f>
        <v>三重區</v>
      </c>
      <c r="J32" s="216">
        <v>45660.43472222222</v>
      </c>
      <c r="K32" s="209"/>
      <c r="L32" s="209"/>
      <c r="M32" s="209"/>
      <c r="N32" s="209"/>
      <c r="O32" s="209"/>
      <c r="P32" s="203" t="s">
        <v>51</v>
      </c>
      <c r="Q32" s="213" t="s">
        <v>4113</v>
      </c>
    </row>
    <row r="33" spans="1:17" ht="19.5" customHeight="1">
      <c r="A33" s="208">
        <v>2209</v>
      </c>
      <c r="B33" s="208" t="str">
        <f>VLOOKUP(A33,門市主檔!A:B,2,FALSE)</f>
        <v>北縣重強店</v>
      </c>
      <c r="C33" s="302" t="str">
        <f>IF(COUNTIFS(IM!$F:$F,A33,IM!$AD:$AD,"O",IM!$X:$X,"&gt;="&amp;$R$1, IM!$X:$X,"&lt;="&amp;$S$1)&gt;0,"V","")</f>
        <v/>
      </c>
      <c r="D33" s="302" t="str">
        <f>IF(AND(C33&lt;&gt;"V", COUNTIFS(IM!$F:$F,A33, IM!$AD:$AD, "O", IM!$X:$X, "&gt;="&amp;$R$2, IM!$X:$X, "&lt;="&amp;$S$2)&gt;0), "V", "")</f>
        <v>V</v>
      </c>
      <c r="E33" s="302" t="str">
        <f>IF(AND(C33&lt;&gt;"V",D33&lt;&gt;"V", COUNTIFS(IM!$F:$F, A33, IM!$AD:$AD, "O", IM!$X:$X, "&gt;="&amp;$R$3, IM!$X:$X, "&lt;="&amp;$S$3)&gt;0), "V", "")</f>
        <v/>
      </c>
      <c r="F33" s="208" t="str">
        <f t="shared" si="1"/>
        <v/>
      </c>
      <c r="G33" s="208" t="str">
        <f>IF(AND(VLOOKUP(A33,門市主檔!A:Y,25,FALSE)="STAR", VLOOKUP(A33,門市主檔!A:N,14,FALSE)=""),
    IF(OR(C33="V", D33="V", E33="V"), "已PM未更換", "未更換"),
    IF(VLOOKUP(A33,門市主檔!A:Y,25,FALSE)&lt;&gt;"STAR", "無專案", "已更換")
)</f>
        <v>已PM未更換</v>
      </c>
      <c r="H33" s="286">
        <f>VLOOKUP(A33,門市主檔!A:U,21,FALSE)</f>
        <v>1</v>
      </c>
      <c r="I33" s="208" t="str">
        <f>VLOOKUP(A33,'0919門市清單主檔'!B:V,21,FALSE)</f>
        <v>三重區</v>
      </c>
      <c r="J33" s="216">
        <v>45666.625694444447</v>
      </c>
      <c r="K33" s="209"/>
      <c r="L33" s="209"/>
      <c r="M33" s="209"/>
      <c r="N33" s="209"/>
      <c r="O33" s="209"/>
      <c r="P33" s="203" t="s">
        <v>51</v>
      </c>
      <c r="Q33" s="213" t="s">
        <v>4113</v>
      </c>
    </row>
    <row r="34" spans="1:17" ht="19.5" customHeight="1">
      <c r="A34" s="208">
        <v>4397</v>
      </c>
      <c r="B34" s="208" t="str">
        <f>VLOOKUP(A34,門市主檔!A:B,2,FALSE)</f>
        <v>三重仁旺店</v>
      </c>
      <c r="C34" s="302" t="str">
        <f>IF(COUNTIFS(IM!$F:$F,A34,IM!$AD:$AD,"O",IM!$X:$X,"&gt;="&amp;$R$1, IM!$X:$X,"&lt;="&amp;$S$1)&gt;0,"V","")</f>
        <v/>
      </c>
      <c r="D34" s="302" t="str">
        <f>IF(AND(C34&lt;&gt;"V", COUNTIFS(IM!$F:$F,A34, IM!$AD:$AD, "O", IM!$X:$X, "&gt;="&amp;$R$2, IM!$X:$X, "&lt;="&amp;$S$2)&gt;0), "V", "")</f>
        <v/>
      </c>
      <c r="E34" s="302" t="str">
        <f>IF(AND(C34&lt;&gt;"V",D34&lt;&gt;"V", COUNTIFS(IM!$F:$F, A34, IM!$AD:$AD, "O", IM!$X:$X, "&gt;="&amp;$R$3, IM!$X:$X, "&lt;="&amp;$S$3)&gt;0), "V", "")</f>
        <v/>
      </c>
      <c r="F34" s="208" t="str">
        <f t="shared" si="1"/>
        <v>未保養</v>
      </c>
      <c r="G34" s="208" t="str">
        <f>IF(AND(VLOOKUP(A34,門市主檔!A:Y,25,FALSE)="STAR", VLOOKUP(A34,門市主檔!A:N,14,FALSE)=""),
    IF(OR(C34="V", D34="V", E34="V"), "已PM未更換", "未更換"),
    IF(VLOOKUP(A34,門市主檔!A:Y,25,FALSE)&lt;&gt;"STAR", "無專案", "已更換")
)</f>
        <v>未更換</v>
      </c>
      <c r="H34" s="286">
        <f>VLOOKUP(A34,門市主檔!A:U,21,FALSE)</f>
        <v>2</v>
      </c>
      <c r="I34" s="208" t="str">
        <f>VLOOKUP(A34,'0919門市清單主檔'!B:V,21,FALSE)</f>
        <v>三重區</v>
      </c>
      <c r="J34" s="216">
        <v>45670.512499999997</v>
      </c>
      <c r="K34" s="209"/>
      <c r="L34" s="209"/>
      <c r="M34" s="209"/>
      <c r="N34" s="209"/>
      <c r="O34" s="209"/>
      <c r="P34" s="203" t="s">
        <v>51</v>
      </c>
      <c r="Q34" s="213" t="s">
        <v>4113</v>
      </c>
    </row>
    <row r="35" spans="1:17" ht="19.5" customHeight="1">
      <c r="A35" s="208" t="s">
        <v>38</v>
      </c>
      <c r="B35" s="208" t="str">
        <f>VLOOKUP(A35,門市主檔!A:B,2,FALSE)</f>
        <v>三重大有店</v>
      </c>
      <c r="C35" s="302" t="str">
        <f>IF(COUNTIFS(IM!$F:$F,A35,IM!$AD:$AD,"O",IM!$X:$X,"&gt;="&amp;$R$1, IM!$X:$X,"&lt;="&amp;$S$1)&gt;0,"V","")</f>
        <v/>
      </c>
      <c r="D35" s="302" t="str">
        <f>IF(AND(C35&lt;&gt;"V", COUNTIFS(IM!$F:$F,A35, IM!$AD:$AD, "O", IM!$X:$X, "&gt;="&amp;$R$2, IM!$X:$X, "&lt;="&amp;$S$2)&gt;0), "V", "")</f>
        <v/>
      </c>
      <c r="E35" s="302" t="str">
        <f>IF(AND(C35&lt;&gt;"V",D35&lt;&gt;"V", COUNTIFS(IM!$F:$F, A35, IM!$AD:$AD, "O", IM!$X:$X, "&gt;="&amp;$R$3, IM!$X:$X, "&lt;="&amp;$S$3)&gt;0), "V", "")</f>
        <v/>
      </c>
      <c r="F35" s="208" t="str">
        <f t="shared" si="1"/>
        <v>未保養</v>
      </c>
      <c r="G35" s="208" t="str">
        <f>IF(AND(VLOOKUP(A35,門市主檔!A:Y,25,FALSE)="STAR", VLOOKUP(A35,門市主檔!A:N,14,FALSE)=""),
    IF(OR(C35="V", D35="V", E35="V"), "已PM未更換", "未更換"),
    IF(VLOOKUP(A35,門市主檔!A:Y,25,FALSE)&lt;&gt;"STAR", "無專案", "已更換")
)</f>
        <v>未更換</v>
      </c>
      <c r="H35" s="286">
        <f>VLOOKUP(A35,門市主檔!A:U,21,FALSE)</f>
        <v>2</v>
      </c>
      <c r="I35" s="208" t="str">
        <f>VLOOKUP(A35,'0919門市清單主檔'!B:V,21,FALSE)</f>
        <v>三重區</v>
      </c>
      <c r="J35" s="216">
        <v>45664.631944444445</v>
      </c>
      <c r="K35" s="209"/>
      <c r="L35" s="209"/>
      <c r="M35" s="209"/>
      <c r="N35" s="209"/>
      <c r="O35" s="209"/>
      <c r="P35" s="203" t="s">
        <v>51</v>
      </c>
      <c r="Q35" s="213" t="s">
        <v>4113</v>
      </c>
    </row>
    <row r="36" spans="1:17" ht="19.5" customHeight="1">
      <c r="A36" s="208">
        <v>4968</v>
      </c>
      <c r="B36" s="208" t="str">
        <f>VLOOKUP(A36,門市主檔!A:B,2,FALSE)</f>
        <v>三重太璞宮</v>
      </c>
      <c r="C36" s="302" t="str">
        <f>IF(COUNTIFS(IM!$F:$F,A36,IM!$AD:$AD,"O",IM!$X:$X,"&gt;="&amp;$R$1, IM!$X:$X,"&lt;="&amp;$S$1)&gt;0,"V","")</f>
        <v/>
      </c>
      <c r="D36" s="302" t="str">
        <f>IF(AND(C36&lt;&gt;"V", COUNTIFS(IM!$F:$F,A36, IM!$AD:$AD, "O", IM!$X:$X, "&gt;="&amp;$R$2, IM!$X:$X, "&lt;="&amp;$S$2)&gt;0), "V", "")</f>
        <v/>
      </c>
      <c r="E36" s="302" t="str">
        <f>IF(AND(C36&lt;&gt;"V",D36&lt;&gt;"V", COUNTIFS(IM!$F:$F, A36, IM!$AD:$AD, "O", IM!$X:$X, "&gt;="&amp;$R$3, IM!$X:$X, "&lt;="&amp;$S$3)&gt;0), "V", "")</f>
        <v/>
      </c>
      <c r="F36" s="208" t="str">
        <f t="shared" si="1"/>
        <v>未保養</v>
      </c>
      <c r="G36" s="208" t="str">
        <f>IF(AND(VLOOKUP(A36,門市主檔!A:Y,25,FALSE)="STAR", VLOOKUP(A36,門市主檔!A:N,14,FALSE)=""),
    IF(OR(C36="V", D36="V", E36="V"), "已PM未更換", "未更換"),
    IF(VLOOKUP(A36,門市主檔!A:Y,25,FALSE)&lt;&gt;"STAR", "無專案", "已更換")
)</f>
        <v>未更換</v>
      </c>
      <c r="H36" s="286">
        <f>VLOOKUP(A36,門市主檔!A:U,21,FALSE)</f>
        <v>1</v>
      </c>
      <c r="I36" s="208" t="str">
        <f>VLOOKUP(A36,'0919門市清單主檔'!B:V,21,FALSE)</f>
        <v>三重區</v>
      </c>
      <c r="J36" s="216">
        <v>45664.662499999999</v>
      </c>
      <c r="K36" s="209"/>
      <c r="L36" s="209"/>
      <c r="M36" s="209"/>
      <c r="N36" s="209"/>
      <c r="O36" s="209"/>
      <c r="P36" s="203" t="s">
        <v>51</v>
      </c>
      <c r="Q36" s="213" t="s">
        <v>4113</v>
      </c>
    </row>
    <row r="37" spans="1:17" ht="19.5" customHeight="1">
      <c r="A37" s="208">
        <v>4977</v>
      </c>
      <c r="B37" s="208" t="str">
        <f>VLOOKUP(A37,門市主檔!A:B,2,FALSE)</f>
        <v>三重初戀店</v>
      </c>
      <c r="C37" s="302" t="str">
        <f>IF(COUNTIFS(IM!$F:$F,A37,IM!$AD:$AD,"O",IM!$X:$X,"&gt;="&amp;$R$1, IM!$X:$X,"&lt;="&amp;$S$1)&gt;0,"V","")</f>
        <v/>
      </c>
      <c r="D37" s="302" t="str">
        <f>IF(AND(C37&lt;&gt;"V", COUNTIFS(IM!$F:$F,A37, IM!$AD:$AD, "O", IM!$X:$X, "&gt;="&amp;$R$2, IM!$X:$X, "&lt;="&amp;$S$2)&gt;0), "V", "")</f>
        <v/>
      </c>
      <c r="E37" s="302" t="str">
        <f>IF(AND(C37&lt;&gt;"V",D37&lt;&gt;"V", COUNTIFS(IM!$F:$F, A37, IM!$AD:$AD, "O", IM!$X:$X, "&gt;="&amp;$R$3, IM!$X:$X, "&lt;="&amp;$S$3)&gt;0), "V", "")</f>
        <v/>
      </c>
      <c r="F37" s="208" t="str">
        <f t="shared" si="1"/>
        <v>未保養</v>
      </c>
      <c r="G37" s="208" t="str">
        <f>IF(AND(VLOOKUP(A37,門市主檔!A:Y,25,FALSE)="STAR", VLOOKUP(A37,門市主檔!A:N,14,FALSE)=""),
    IF(OR(C37="V", D37="V", E37="V"), "已PM未更換", "未更換"),
    IF(VLOOKUP(A37,門市主檔!A:Y,25,FALSE)&lt;&gt;"STAR", "無專案", "已更換")
)</f>
        <v>已更換</v>
      </c>
      <c r="H37" s="286">
        <f>VLOOKUP(A37,門市主檔!A:U,21,FALSE)</f>
        <v>2</v>
      </c>
      <c r="I37" s="208" t="str">
        <f>VLOOKUP(A37,'0919門市清單主檔'!B:V,21,FALSE)</f>
        <v>三重區</v>
      </c>
      <c r="J37" s="216">
        <v>45691.67083333333</v>
      </c>
      <c r="K37" s="209"/>
      <c r="L37" s="209"/>
      <c r="M37" s="209"/>
      <c r="N37" s="209"/>
      <c r="O37" s="209"/>
      <c r="P37" s="203" t="s">
        <v>51</v>
      </c>
      <c r="Q37" s="213" t="s">
        <v>4113</v>
      </c>
    </row>
    <row r="38" spans="1:17" ht="19.5" customHeight="1">
      <c r="A38" s="208">
        <v>4101</v>
      </c>
      <c r="B38" s="208" t="str">
        <f>VLOOKUP(A38,門市主檔!A:B,2,FALSE)</f>
        <v>三重溪華店</v>
      </c>
      <c r="C38" s="302" t="str">
        <f>IF(COUNTIFS(IM!$F:$F,A38,IM!$AD:$AD,"O",IM!$X:$X,"&gt;="&amp;$R$1, IM!$X:$X,"&lt;="&amp;$S$1)&gt;0,"V","")</f>
        <v/>
      </c>
      <c r="D38" s="302" t="str">
        <f>IF(AND(C38&lt;&gt;"V", COUNTIFS(IM!$F:$F,A38, IM!$AD:$AD, "O", IM!$X:$X, "&gt;="&amp;$R$2, IM!$X:$X, "&lt;="&amp;$S$2)&gt;0), "V", "")</f>
        <v/>
      </c>
      <c r="E38" s="302" t="str">
        <f>IF(AND(C38&lt;&gt;"V",D38&lt;&gt;"V", COUNTIFS(IM!$F:$F, A38, IM!$AD:$AD, "O", IM!$X:$X, "&gt;="&amp;$R$3, IM!$X:$X, "&lt;="&amp;$S$3)&gt;0), "V", "")</f>
        <v/>
      </c>
      <c r="F38" s="208" t="str">
        <f t="shared" si="1"/>
        <v>未保養</v>
      </c>
      <c r="G38" s="208" t="str">
        <f>IF(AND(VLOOKUP(A38,門市主檔!A:Y,25,FALSE)="STAR", VLOOKUP(A38,門市主檔!A:N,14,FALSE)=""),
    IF(OR(C38="V", D38="V", E38="V"), "已PM未更換", "未更換"),
    IF(VLOOKUP(A38,門市主檔!A:Y,25,FALSE)&lt;&gt;"STAR", "無專案", "已更換")
)</f>
        <v>無專案</v>
      </c>
      <c r="H38" s="286">
        <f>VLOOKUP(A38,門市主檔!A:U,21,FALSE)</f>
        <v>0</v>
      </c>
      <c r="I38" s="208" t="str">
        <f>VLOOKUP(A38,'0919門市清單主檔'!B:V,21,FALSE)</f>
        <v>三重區</v>
      </c>
      <c r="J38" s="216">
        <v>45691.489583333336</v>
      </c>
      <c r="K38" s="209"/>
      <c r="L38" s="209"/>
      <c r="M38" s="209"/>
      <c r="N38" s="209"/>
      <c r="O38" s="209"/>
      <c r="P38" s="203" t="s">
        <v>51</v>
      </c>
      <c r="Q38" s="213" t="s">
        <v>4113</v>
      </c>
    </row>
    <row r="39" spans="1:17" ht="19.5" customHeight="1">
      <c r="A39" s="208" t="s">
        <v>23</v>
      </c>
      <c r="B39" s="208" t="str">
        <f>VLOOKUP(A39,門市主檔!A:B,2,FALSE)</f>
        <v>三重中興北二</v>
      </c>
      <c r="C39" s="302" t="str">
        <f>IF(COUNTIFS(IM!$F:$F,A39,IM!$AD:$AD,"O",IM!$X:$X,"&gt;="&amp;$R$1, IM!$X:$X,"&lt;="&amp;$S$1)&gt;0,"V","")</f>
        <v/>
      </c>
      <c r="D39" s="302" t="str">
        <f>IF(AND(C39&lt;&gt;"V", COUNTIFS(IM!$F:$F,A39, IM!$AD:$AD, "O", IM!$X:$X, "&gt;="&amp;$R$2, IM!$X:$X, "&lt;="&amp;$S$2)&gt;0), "V", "")</f>
        <v/>
      </c>
      <c r="E39" s="302" t="str">
        <f>IF(AND(C39&lt;&gt;"V",D39&lt;&gt;"V", COUNTIFS(IM!$F:$F, A39, IM!$AD:$AD, "O", IM!$X:$X, "&gt;="&amp;$R$3, IM!$X:$X, "&lt;="&amp;$S$3)&gt;0), "V", "")</f>
        <v/>
      </c>
      <c r="F39" s="208" t="str">
        <f t="shared" ref="F39:F70" si="2">IF(COUNTBLANK(C39:E39)=3,"未保養","")</f>
        <v>未保養</v>
      </c>
      <c r="G39" s="208" t="str">
        <f>IF(AND(VLOOKUP(A39,門市主檔!A:Y,25,FALSE)="STAR", VLOOKUP(A39,門市主檔!A:N,14,FALSE)=""),
    IF(OR(C39="V", D39="V", E39="V"), "已PM未更換", "未更換"),
    IF(VLOOKUP(A39,門市主檔!A:Y,25,FALSE)&lt;&gt;"STAR", "無專案", "已更換")
)</f>
        <v>未更換</v>
      </c>
      <c r="H39" s="286">
        <f>VLOOKUP(A39,門市主檔!A:U,21,FALSE)</f>
        <v>2</v>
      </c>
      <c r="I39" s="208" t="str">
        <f>VLOOKUP(A39,'0919門市清單主檔'!B:V,21,FALSE)</f>
        <v>三重區</v>
      </c>
      <c r="J39" s="216">
        <v>45695.630555555559</v>
      </c>
      <c r="K39" s="209"/>
      <c r="L39" s="209"/>
      <c r="M39" s="209"/>
      <c r="N39" s="209"/>
      <c r="O39" s="209"/>
      <c r="P39" s="203"/>
      <c r="Q39" s="213" t="s">
        <v>4113</v>
      </c>
    </row>
    <row r="40" spans="1:17" ht="19.5" customHeight="1">
      <c r="A40" s="208">
        <v>4698</v>
      </c>
      <c r="B40" s="208" t="str">
        <f>VLOOKUP(A40,門市主檔!A:B,2,FALSE)</f>
        <v>三重頂崁店</v>
      </c>
      <c r="C40" s="302" t="str">
        <f>IF(COUNTIFS(IM!$F:$F,A40,IM!$AD:$AD,"O",IM!$X:$X,"&gt;="&amp;$R$1, IM!$X:$X,"&lt;="&amp;$S$1)&gt;0,"V","")</f>
        <v/>
      </c>
      <c r="D40" s="302" t="str">
        <f>IF(AND(C40&lt;&gt;"V", COUNTIFS(IM!$F:$F,A40, IM!$AD:$AD, "O", IM!$X:$X, "&gt;="&amp;$R$2, IM!$X:$X, "&lt;="&amp;$S$2)&gt;0), "V", "")</f>
        <v/>
      </c>
      <c r="E40" s="302" t="str">
        <f>IF(AND(C40&lt;&gt;"V",D40&lt;&gt;"V", COUNTIFS(IM!$F:$F, A40, IM!$AD:$AD, "O", IM!$X:$X, "&gt;="&amp;$R$3, IM!$X:$X, "&lt;="&amp;$S$3)&gt;0), "V", "")</f>
        <v/>
      </c>
      <c r="F40" s="208" t="str">
        <f t="shared" si="2"/>
        <v>未保養</v>
      </c>
      <c r="G40" s="208" t="str">
        <f>IF(AND(VLOOKUP(A40,門市主檔!A:Y,25,FALSE)="STAR", VLOOKUP(A40,門市主檔!A:N,14,FALSE)=""),
    IF(OR(C40="V", D40="V", E40="V"), "已PM未更換", "未更換"),
    IF(VLOOKUP(A40,門市主檔!A:Y,25,FALSE)&lt;&gt;"STAR", "無專案", "已更換")
)</f>
        <v>未更換</v>
      </c>
      <c r="H40" s="286">
        <f>VLOOKUP(A40,門市主檔!A:U,21,FALSE)</f>
        <v>2</v>
      </c>
      <c r="I40" s="208" t="str">
        <f>VLOOKUP(A40,'0919門市清單主檔'!B:V,21,FALSE)</f>
        <v>三重區</v>
      </c>
      <c r="J40" s="216">
        <v>45695.669444444444</v>
      </c>
      <c r="K40" s="209"/>
      <c r="L40" s="209"/>
      <c r="M40" s="209"/>
      <c r="N40" s="209"/>
      <c r="O40" s="209"/>
      <c r="P40" s="203" t="s">
        <v>51</v>
      </c>
      <c r="Q40" s="213" t="s">
        <v>4113</v>
      </c>
    </row>
    <row r="41" spans="1:17" ht="19.5" customHeight="1">
      <c r="A41" s="208" t="s">
        <v>22</v>
      </c>
      <c r="B41" s="208" t="str">
        <f>VLOOKUP(A41,門市主檔!A:B,2,FALSE)</f>
        <v>三重中興北</v>
      </c>
      <c r="C41" s="302" t="str">
        <f>IF(COUNTIFS(IM!$F:$F,A41,IM!$AD:$AD,"O",IM!$X:$X,"&gt;="&amp;$R$1, IM!$X:$X,"&lt;="&amp;$S$1)&gt;0,"V","")</f>
        <v/>
      </c>
      <c r="D41" s="302" t="str">
        <f>IF(AND(C41&lt;&gt;"V", COUNTIFS(IM!$F:$F,A41, IM!$AD:$AD, "O", IM!$X:$X, "&gt;="&amp;$R$2, IM!$X:$X, "&lt;="&amp;$S$2)&gt;0), "V", "")</f>
        <v/>
      </c>
      <c r="E41" s="302" t="str">
        <f>IF(AND(C41&lt;&gt;"V",D41&lt;&gt;"V", COUNTIFS(IM!$F:$F, A41, IM!$AD:$AD, "O", IM!$X:$X, "&gt;="&amp;$R$3, IM!$X:$X, "&lt;="&amp;$S$3)&gt;0), "V", "")</f>
        <v/>
      </c>
      <c r="F41" s="208" t="str">
        <f t="shared" si="2"/>
        <v>未保養</v>
      </c>
      <c r="G41" s="208" t="str">
        <f>IF(AND(VLOOKUP(A41,門市主檔!A:Y,25,FALSE)="STAR", VLOOKUP(A41,門市主檔!A:N,14,FALSE)=""),
    IF(OR(C41="V", D41="V", E41="V"), "已PM未更換", "未更換"),
    IF(VLOOKUP(A41,門市主檔!A:Y,25,FALSE)&lt;&gt;"STAR", "無專案", "已更換")
)</f>
        <v>未更換</v>
      </c>
      <c r="H41" s="286">
        <f>VLOOKUP(A41,門市主檔!A:U,21,FALSE)</f>
        <v>1</v>
      </c>
      <c r="I41" s="208" t="str">
        <f>VLOOKUP(A41,'0919門市清單主檔'!B:V,21,FALSE)</f>
        <v>三重區</v>
      </c>
      <c r="J41" s="216">
        <v>45695.611805555556</v>
      </c>
      <c r="K41" s="209"/>
      <c r="L41" s="209"/>
      <c r="M41" s="209"/>
      <c r="N41" s="209"/>
      <c r="O41" s="209"/>
      <c r="P41" s="203" t="s">
        <v>51</v>
      </c>
      <c r="Q41" s="213" t="s">
        <v>4113</v>
      </c>
    </row>
    <row r="42" spans="1:17" ht="19.5" customHeight="1">
      <c r="A42" s="208">
        <v>4906</v>
      </c>
      <c r="B42" s="208" t="str">
        <f>VLOOKUP(A42,門市主檔!A:B,2,FALSE)</f>
        <v>金山銀山店</v>
      </c>
      <c r="C42" s="302" t="str">
        <f>IF(COUNTIFS(IM!$F:$F,A42,IM!$AD:$AD,"O",IM!$X:$X,"&gt;="&amp;$R$1, IM!$X:$X,"&lt;="&amp;$S$1)&gt;0,"V","")</f>
        <v/>
      </c>
      <c r="D42" s="302" t="str">
        <f>IF(AND(C42&lt;&gt;"V", COUNTIFS(IM!$F:$F,A42, IM!$AD:$AD, "O", IM!$X:$X, "&gt;="&amp;$R$2, IM!$X:$X, "&lt;="&amp;$S$2)&gt;0), "V", "")</f>
        <v/>
      </c>
      <c r="E42" s="302" t="str">
        <f>IF(AND(C42&lt;&gt;"V",D42&lt;&gt;"V", COUNTIFS(IM!$F:$F, A42, IM!$AD:$AD, "O", IM!$X:$X, "&gt;="&amp;$R$3, IM!$X:$X, "&lt;="&amp;$S$3)&gt;0), "V", "")</f>
        <v/>
      </c>
      <c r="F42" s="208" t="str">
        <f t="shared" si="2"/>
        <v>未保養</v>
      </c>
      <c r="G42" s="208" t="str">
        <f>IF(AND(VLOOKUP(A42,門市主檔!A:Y,25,FALSE)="STAR", VLOOKUP(A42,門市主檔!A:N,14,FALSE)=""),
    IF(OR(C42="V", D42="V", E42="V"), "已PM未更換", "未更換"),
    IF(VLOOKUP(A42,門市主檔!A:Y,25,FALSE)&lt;&gt;"STAR", "無專案", "已更換")
)</f>
        <v>無專案</v>
      </c>
      <c r="H42" s="286">
        <f>VLOOKUP(A42,門市主檔!A:U,21,FALSE)</f>
        <v>0</v>
      </c>
      <c r="I42" s="208" t="str">
        <f>VLOOKUP(A42,'0919門市清單主檔'!B:V,21,FALSE)</f>
        <v>金山區</v>
      </c>
      <c r="J42" s="216">
        <v>45679.57708333333</v>
      </c>
      <c r="K42" s="209"/>
      <c r="L42" s="209"/>
      <c r="M42" s="209"/>
      <c r="N42" s="209"/>
      <c r="O42" s="209"/>
      <c r="P42" s="203"/>
      <c r="Q42" s="213" t="s">
        <v>4113</v>
      </c>
    </row>
    <row r="43" spans="1:17" ht="19.5" customHeight="1">
      <c r="A43" s="208">
        <v>2897</v>
      </c>
      <c r="B43" s="208" t="str">
        <f>VLOOKUP(A43,門市主檔!A:B,2,FALSE)</f>
        <v>淡水台電宿舍</v>
      </c>
      <c r="C43" s="302" t="str">
        <f>IF(COUNTIFS(IM!$F:$F,A43,IM!$AD:$AD,"O",IM!$X:$X,"&gt;="&amp;$R$1, IM!$X:$X,"&lt;="&amp;$S$1)&gt;0,"V","")</f>
        <v/>
      </c>
      <c r="D43" s="302" t="str">
        <f>IF(AND(C43&lt;&gt;"V", COUNTIFS(IM!$F:$F,A43, IM!$AD:$AD, "O", IM!$X:$X, "&gt;="&amp;$R$2, IM!$X:$X, "&lt;="&amp;$S$2)&gt;0), "V", "")</f>
        <v/>
      </c>
      <c r="E43" s="302" t="str">
        <f>IF(AND(C43&lt;&gt;"V",D43&lt;&gt;"V", COUNTIFS(IM!$F:$F, A43, IM!$AD:$AD, "O", IM!$X:$X, "&gt;="&amp;$R$3, IM!$X:$X, "&lt;="&amp;$S$3)&gt;0), "V", "")</f>
        <v/>
      </c>
      <c r="F43" s="208" t="str">
        <f t="shared" si="2"/>
        <v>未保養</v>
      </c>
      <c r="G43" s="208" t="str">
        <f>IF(AND(VLOOKUP(A43,門市主檔!A:Y,25,FALSE)="STAR", VLOOKUP(A43,門市主檔!A:N,14,FALSE)=""),
    IF(OR(C43="V", D43="V", E43="V"), "已PM未更換", "未更換"),
    IF(VLOOKUP(A43,門市主檔!A:Y,25,FALSE)&lt;&gt;"STAR", "無專案", "已更換")
)</f>
        <v>已更換</v>
      </c>
      <c r="H43" s="286">
        <f>VLOOKUP(A43,門市主檔!A:U,21,FALSE)</f>
        <v>2</v>
      </c>
      <c r="I43" s="208" t="str">
        <f>VLOOKUP(A43,'0919門市清單主檔'!B:V,21,FALSE)</f>
        <v>淡水區</v>
      </c>
      <c r="J43" s="216">
        <v>45730.512499999997</v>
      </c>
      <c r="K43" s="209"/>
      <c r="L43" s="209"/>
      <c r="M43" s="209"/>
      <c r="N43" s="209"/>
      <c r="O43" s="209"/>
      <c r="P43" s="203"/>
      <c r="Q43" s="213" t="s">
        <v>4113</v>
      </c>
    </row>
    <row r="44" spans="1:17" ht="19.5" customHeight="1">
      <c r="A44" s="208">
        <v>4298</v>
      </c>
      <c r="B44" s="208" t="str">
        <f>VLOOKUP(A44,門市主檔!A:B,2,FALSE)</f>
        <v>淡水後洲店</v>
      </c>
      <c r="C44" s="302" t="str">
        <f>IF(COUNTIFS(IM!$F:$F,A44,IM!$AD:$AD,"O",IM!$X:$X,"&gt;="&amp;$R$1, IM!$X:$X,"&lt;="&amp;$S$1)&gt;0,"V","")</f>
        <v/>
      </c>
      <c r="D44" s="302" t="str">
        <f>IF(AND(C44&lt;&gt;"V", COUNTIFS(IM!$F:$F,A44, IM!$AD:$AD, "O", IM!$X:$X, "&gt;="&amp;$R$2, IM!$X:$X, "&lt;="&amp;$S$2)&gt;0), "V", "")</f>
        <v/>
      </c>
      <c r="E44" s="302" t="str">
        <f>IF(AND(C44&lt;&gt;"V",D44&lt;&gt;"V", COUNTIFS(IM!$F:$F, A44, IM!$AD:$AD, "O", IM!$X:$X, "&gt;="&amp;$R$3, IM!$X:$X, "&lt;="&amp;$S$3)&gt;0), "V", "")</f>
        <v/>
      </c>
      <c r="F44" s="208" t="str">
        <f t="shared" si="2"/>
        <v>未保養</v>
      </c>
      <c r="G44" s="208" t="str">
        <f>IF(AND(VLOOKUP(A44,門市主檔!A:Y,25,FALSE)="STAR", VLOOKUP(A44,門市主檔!A:N,14,FALSE)=""),
    IF(OR(C44="V", D44="V", E44="V"), "已PM未更換", "未更換"),
    IF(VLOOKUP(A44,門市主檔!A:Y,25,FALSE)&lt;&gt;"STAR", "無專案", "已更換")
)</f>
        <v>未更換</v>
      </c>
      <c r="H44" s="286">
        <f>VLOOKUP(A44,門市主檔!A:U,21,FALSE)</f>
        <v>2</v>
      </c>
      <c r="I44" s="208" t="str">
        <f>VLOOKUP(A44,'0919門市清單主檔'!B:V,21,FALSE)</f>
        <v>淡水區</v>
      </c>
      <c r="J44" s="216">
        <v>45730.588888888888</v>
      </c>
      <c r="K44" s="209"/>
      <c r="L44" s="209"/>
      <c r="M44" s="209"/>
      <c r="N44" s="209"/>
      <c r="O44" s="209"/>
      <c r="P44" s="203"/>
      <c r="Q44" s="213" t="s">
        <v>4113</v>
      </c>
    </row>
    <row r="45" spans="1:17" ht="19.5" customHeight="1">
      <c r="A45" s="208">
        <v>4788</v>
      </c>
      <c r="B45" s="208" t="str">
        <f>VLOOKUP(A45,門市主檔!A:B,2,FALSE)</f>
        <v>淡水國家店</v>
      </c>
      <c r="C45" s="302" t="str">
        <f>IF(COUNTIFS(IM!$F:$F,A45,IM!$AD:$AD,"O",IM!$X:$X,"&gt;="&amp;$R$1, IM!$X:$X,"&lt;="&amp;$S$1)&gt;0,"V","")</f>
        <v/>
      </c>
      <c r="D45" s="302" t="str">
        <f>IF(AND(C45&lt;&gt;"V", COUNTIFS(IM!$F:$F,A45, IM!$AD:$AD, "O", IM!$X:$X, "&gt;="&amp;$R$2, IM!$X:$X, "&lt;="&amp;$S$2)&gt;0), "V", "")</f>
        <v/>
      </c>
      <c r="E45" s="302" t="str">
        <f>IF(AND(C45&lt;&gt;"V",D45&lt;&gt;"V", COUNTIFS(IM!$F:$F, A45, IM!$AD:$AD, "O", IM!$X:$X, "&gt;="&amp;$R$3, IM!$X:$X, "&lt;="&amp;$S$3)&gt;0), "V", "")</f>
        <v/>
      </c>
      <c r="F45" s="208" t="str">
        <f t="shared" si="2"/>
        <v>未保養</v>
      </c>
      <c r="G45" s="208" t="str">
        <f>IF(AND(VLOOKUP(A45,門市主檔!A:Y,25,FALSE)="STAR", VLOOKUP(A45,門市主檔!A:N,14,FALSE)=""),
    IF(OR(C45="V", D45="V", E45="V"), "已PM未更換", "未更換"),
    IF(VLOOKUP(A45,門市主檔!A:Y,25,FALSE)&lt;&gt;"STAR", "無專案", "已更換")
)</f>
        <v>未更換</v>
      </c>
      <c r="H45" s="286">
        <f>VLOOKUP(A45,門市主檔!A:U,21,FALSE)</f>
        <v>2</v>
      </c>
      <c r="I45" s="208" t="str">
        <f>VLOOKUP(A45,'0919門市清單主檔'!B:V,21,FALSE)</f>
        <v>淡水區</v>
      </c>
      <c r="J45" s="216">
        <v>45730.568055555559</v>
      </c>
      <c r="K45" s="209"/>
      <c r="L45" s="209"/>
      <c r="M45" s="209"/>
      <c r="N45" s="209"/>
      <c r="O45" s="209"/>
      <c r="P45" s="203"/>
      <c r="Q45" s="213" t="s">
        <v>4113</v>
      </c>
    </row>
    <row r="46" spans="1:17" ht="19.5" customHeight="1">
      <c r="A46" s="208">
        <v>3751</v>
      </c>
      <c r="B46" s="208" t="str">
        <f>VLOOKUP(A46,門市主檔!A:B,2,FALSE)</f>
        <v>淡水真理大</v>
      </c>
      <c r="C46" s="302" t="str">
        <f>IF(COUNTIFS(IM!$F:$F,A46,IM!$AD:$AD,"O",IM!$X:$X,"&gt;="&amp;$R$1, IM!$X:$X,"&lt;="&amp;$S$1)&gt;0,"V","")</f>
        <v/>
      </c>
      <c r="D46" s="302" t="str">
        <f>IF(AND(C46&lt;&gt;"V", COUNTIFS(IM!$F:$F,A46, IM!$AD:$AD, "O", IM!$X:$X, "&gt;="&amp;$R$2, IM!$X:$X, "&lt;="&amp;$S$2)&gt;0), "V", "")</f>
        <v/>
      </c>
      <c r="E46" s="302" t="str">
        <f>IF(AND(C46&lt;&gt;"V",D46&lt;&gt;"V", COUNTIFS(IM!$F:$F, A46, IM!$AD:$AD, "O", IM!$X:$X, "&gt;="&amp;$R$3, IM!$X:$X, "&lt;="&amp;$S$3)&gt;0), "V", "")</f>
        <v/>
      </c>
      <c r="F46" s="208" t="str">
        <f t="shared" si="2"/>
        <v>未保養</v>
      </c>
      <c r="G46" s="208" t="str">
        <f>IF(AND(VLOOKUP(A46,門市主檔!A:Y,25,FALSE)="STAR", VLOOKUP(A46,門市主檔!A:N,14,FALSE)=""),
    IF(OR(C46="V", D46="V", E46="V"), "已PM未更換", "未更換"),
    IF(VLOOKUP(A46,門市主檔!A:Y,25,FALSE)&lt;&gt;"STAR", "無專案", "已更換")
)</f>
        <v>未更換</v>
      </c>
      <c r="H46" s="286">
        <f>VLOOKUP(A46,門市主檔!A:U,21,FALSE)</f>
        <v>2</v>
      </c>
      <c r="I46" s="208" t="str">
        <f>VLOOKUP(A46,'0919門市清單主檔'!B:V,21,FALSE)</f>
        <v>淡水區</v>
      </c>
      <c r="J46" s="216">
        <v>45723.651388888888</v>
      </c>
      <c r="K46" s="209"/>
      <c r="L46" s="209"/>
      <c r="M46" s="209"/>
      <c r="N46" s="209"/>
      <c r="O46" s="209"/>
      <c r="P46" s="203" t="s">
        <v>51</v>
      </c>
      <c r="Q46" s="213" t="s">
        <v>4113</v>
      </c>
    </row>
    <row r="47" spans="1:17" ht="19.5" customHeight="1">
      <c r="A47" s="208">
        <v>4093</v>
      </c>
      <c r="B47" s="208" t="str">
        <f>VLOOKUP(A47,門市主檔!A:B,2,FALSE)</f>
        <v>淡水新市一</v>
      </c>
      <c r="C47" s="302" t="str">
        <f>IF(COUNTIFS(IM!$F:$F,A47,IM!$AD:$AD,"O",IM!$X:$X,"&gt;="&amp;$R$1, IM!$X:$X,"&lt;="&amp;$S$1)&gt;0,"V","")</f>
        <v/>
      </c>
      <c r="D47" s="302" t="str">
        <f>IF(AND(C47&lt;&gt;"V", COUNTIFS(IM!$F:$F,A47, IM!$AD:$AD, "O", IM!$X:$X, "&gt;="&amp;$R$2, IM!$X:$X, "&lt;="&amp;$S$2)&gt;0), "V", "")</f>
        <v/>
      </c>
      <c r="E47" s="302" t="str">
        <f>IF(AND(C47&lt;&gt;"V",D47&lt;&gt;"V", COUNTIFS(IM!$F:$F, A47, IM!$AD:$AD, "O", IM!$X:$X, "&gt;="&amp;$R$3, IM!$X:$X, "&lt;="&amp;$S$3)&gt;0), "V", "")</f>
        <v/>
      </c>
      <c r="F47" s="208" t="str">
        <f t="shared" si="2"/>
        <v>未保養</v>
      </c>
      <c r="G47" s="208" t="str">
        <f>IF(AND(VLOOKUP(A47,門市主檔!A:Y,25,FALSE)="STAR", VLOOKUP(A47,門市主檔!A:N,14,FALSE)=""),
    IF(OR(C47="V", D47="V", E47="V"), "已PM未更換", "未更換"),
    IF(VLOOKUP(A47,門市主檔!A:Y,25,FALSE)&lt;&gt;"STAR", "無專案", "已更換")
)</f>
        <v>未更換</v>
      </c>
      <c r="H47" s="286">
        <f>VLOOKUP(A47,門市主檔!A:U,21,FALSE)</f>
        <v>1</v>
      </c>
      <c r="I47" s="208" t="str">
        <f>VLOOKUP(A47,'0919門市清單主檔'!B:V,21,FALSE)</f>
        <v>淡水區</v>
      </c>
      <c r="J47" s="216">
        <v>45730.545138888891</v>
      </c>
      <c r="K47" s="209"/>
      <c r="L47" s="209"/>
      <c r="M47" s="209"/>
      <c r="N47" s="209"/>
      <c r="O47" s="209"/>
      <c r="P47" s="203" t="s">
        <v>51</v>
      </c>
      <c r="Q47" s="213" t="s">
        <v>4113</v>
      </c>
    </row>
    <row r="48" spans="1:17" ht="19.5" customHeight="1">
      <c r="A48" s="208">
        <v>4153</v>
      </c>
      <c r="B48" s="208" t="str">
        <f>VLOOKUP(A48,門市主檔!A:B,2,FALSE)</f>
        <v>淡水莊園店</v>
      </c>
      <c r="C48" s="302" t="str">
        <f>IF(COUNTIFS(IM!$F:$F,A48,IM!$AD:$AD,"O",IM!$X:$X,"&gt;="&amp;$R$1, IM!$X:$X,"&lt;="&amp;$S$1)&gt;0,"V","")</f>
        <v/>
      </c>
      <c r="D48" s="302" t="str">
        <f>IF(AND(C48&lt;&gt;"V", COUNTIFS(IM!$F:$F,A48, IM!$AD:$AD, "O", IM!$X:$X, "&gt;="&amp;$R$2, IM!$X:$X, "&lt;="&amp;$S$2)&gt;0), "V", "")</f>
        <v/>
      </c>
      <c r="E48" s="302" t="str">
        <f>IF(AND(C48&lt;&gt;"V",D48&lt;&gt;"V", COUNTIFS(IM!$F:$F, A48, IM!$AD:$AD, "O", IM!$X:$X, "&gt;="&amp;$R$3, IM!$X:$X, "&lt;="&amp;$S$3)&gt;0), "V", "")</f>
        <v/>
      </c>
      <c r="F48" s="208" t="str">
        <f t="shared" si="2"/>
        <v>未保養</v>
      </c>
      <c r="G48" s="208" t="str">
        <f>IF(AND(VLOOKUP(A48,門市主檔!A:Y,25,FALSE)="STAR", VLOOKUP(A48,門市主檔!A:N,14,FALSE)=""),
    IF(OR(C48="V", D48="V", E48="V"), "已PM未更換", "未更換"),
    IF(VLOOKUP(A48,門市主檔!A:Y,25,FALSE)&lt;&gt;"STAR", "無專案", "已更換")
)</f>
        <v>未更換</v>
      </c>
      <c r="H48" s="286">
        <f>VLOOKUP(A48,門市主檔!A:U,21,FALSE)</f>
        <v>2</v>
      </c>
      <c r="I48" s="208" t="str">
        <f>VLOOKUP(A48,'0919門市清單主檔'!B:V,21,FALSE)</f>
        <v>淡水區</v>
      </c>
      <c r="J48" s="216">
        <v>45730.53125</v>
      </c>
      <c r="K48" s="209"/>
      <c r="L48" s="209"/>
      <c r="M48" s="209"/>
      <c r="N48" s="209"/>
      <c r="O48" s="209"/>
      <c r="P48" s="203" t="s">
        <v>51</v>
      </c>
      <c r="Q48" s="213" t="s">
        <v>4113</v>
      </c>
    </row>
    <row r="49" spans="1:17" ht="19.5" customHeight="1">
      <c r="A49" s="208">
        <v>4541</v>
      </c>
      <c r="B49" s="208" t="str">
        <f>VLOOKUP(A49,門市主檔!A:B,2,FALSE)</f>
        <v>淡水海天店</v>
      </c>
      <c r="C49" s="302" t="str">
        <f>IF(COUNTIFS(IM!$F:$F,A49,IM!$AD:$AD,"O",IM!$X:$X,"&gt;="&amp;$R$1, IM!$X:$X,"&lt;="&amp;$S$1)&gt;0,"V","")</f>
        <v/>
      </c>
      <c r="D49" s="302" t="str">
        <f>IF(AND(C49&lt;&gt;"V", COUNTIFS(IM!$F:$F,A49, IM!$AD:$AD, "O", IM!$X:$X, "&gt;="&amp;$R$2, IM!$X:$X, "&lt;="&amp;$S$2)&gt;0), "V", "")</f>
        <v/>
      </c>
      <c r="E49" s="302" t="str">
        <f>IF(AND(C49&lt;&gt;"V",D49&lt;&gt;"V", COUNTIFS(IM!$F:$F, A49, IM!$AD:$AD, "O", IM!$X:$X, "&gt;="&amp;$R$3, IM!$X:$X, "&lt;="&amp;$S$3)&gt;0), "V", "")</f>
        <v/>
      </c>
      <c r="F49" s="208" t="str">
        <f t="shared" si="2"/>
        <v>未保養</v>
      </c>
      <c r="G49" s="208" t="str">
        <f>IF(AND(VLOOKUP(A49,門市主檔!A:Y,25,FALSE)="STAR", VLOOKUP(A49,門市主檔!A:N,14,FALSE)=""),
    IF(OR(C49="V", D49="V", E49="V"), "已PM未更換", "未更換"),
    IF(VLOOKUP(A49,門市主檔!A:Y,25,FALSE)&lt;&gt;"STAR", "無專案", "已更換")
)</f>
        <v>無專案</v>
      </c>
      <c r="H49" s="286">
        <f>VLOOKUP(A49,門市主檔!A:U,21,FALSE)</f>
        <v>0</v>
      </c>
      <c r="I49" s="208" t="str">
        <f>VLOOKUP(A49,'0919門市清單主檔'!B:V,21,FALSE)</f>
        <v>淡水區</v>
      </c>
      <c r="J49" s="216">
        <v>45730.60833333333</v>
      </c>
      <c r="K49" s="209"/>
      <c r="L49" s="209"/>
      <c r="M49" s="209"/>
      <c r="N49" s="209"/>
      <c r="O49" s="209"/>
      <c r="P49" s="203" t="s">
        <v>51</v>
      </c>
      <c r="Q49" s="213" t="s">
        <v>4113</v>
      </c>
    </row>
    <row r="50" spans="1:17" ht="19.5" customHeight="1">
      <c r="A50" s="208">
        <v>4802</v>
      </c>
      <c r="B50" s="208" t="str">
        <f>VLOOKUP(A50,門市主檔!A:B,2,FALSE)</f>
        <v>淡水沙崙店</v>
      </c>
      <c r="C50" s="302" t="str">
        <f>IF(COUNTIFS(IM!$F:$F,A50,IM!$AD:$AD,"O",IM!$X:$X,"&gt;="&amp;$R$1, IM!$X:$X,"&lt;="&amp;$S$1)&gt;0,"V","")</f>
        <v/>
      </c>
      <c r="D50" s="302" t="str">
        <f>IF(AND(C50&lt;&gt;"V", COUNTIFS(IM!$F:$F,A50, IM!$AD:$AD, "O", IM!$X:$X, "&gt;="&amp;$R$2, IM!$X:$X, "&lt;="&amp;$S$2)&gt;0), "V", "")</f>
        <v/>
      </c>
      <c r="E50" s="302" t="str">
        <f>IF(AND(C50&lt;&gt;"V",D50&lt;&gt;"V", COUNTIFS(IM!$F:$F, A50, IM!$AD:$AD, "O", IM!$X:$X, "&gt;="&amp;$R$3, IM!$X:$X, "&lt;="&amp;$S$3)&gt;0), "V", "")</f>
        <v/>
      </c>
      <c r="F50" s="208" t="str">
        <f t="shared" si="2"/>
        <v>未保養</v>
      </c>
      <c r="G50" s="208" t="str">
        <f>IF(AND(VLOOKUP(A50,門市主檔!A:Y,25,FALSE)="STAR", VLOOKUP(A50,門市主檔!A:N,14,FALSE)=""),
    IF(OR(C50="V", D50="V", E50="V"), "已PM未更換", "未更換"),
    IF(VLOOKUP(A50,門市主檔!A:Y,25,FALSE)&lt;&gt;"STAR", "無專案", "已更換")
)</f>
        <v>無專案</v>
      </c>
      <c r="H50" s="286">
        <f>VLOOKUP(A50,門市主檔!A:U,21,FALSE)</f>
        <v>0</v>
      </c>
      <c r="I50" s="208" t="str">
        <f>VLOOKUP(A50,'0919門市清單主檔'!B:V,21,FALSE)</f>
        <v>淡水區</v>
      </c>
      <c r="J50" s="216">
        <v>45730.628472222219</v>
      </c>
      <c r="K50" s="209"/>
      <c r="L50" s="209"/>
      <c r="M50" s="209"/>
      <c r="N50" s="209"/>
      <c r="O50" s="209"/>
      <c r="P50" s="203" t="s">
        <v>51</v>
      </c>
      <c r="Q50" s="213" t="s">
        <v>4113</v>
      </c>
    </row>
    <row r="51" spans="1:17" ht="19.5" customHeight="1">
      <c r="A51" s="208">
        <v>4739</v>
      </c>
      <c r="B51" s="208" t="str">
        <f>VLOOKUP(A51,門市主檔!A:B,2,FALSE)</f>
        <v>淡水櫻花店</v>
      </c>
      <c r="C51" s="302" t="str">
        <f>IF(COUNTIFS(IM!$F:$F,A51,IM!$AD:$AD,"O",IM!$X:$X,"&gt;="&amp;$R$1, IM!$X:$X,"&lt;="&amp;$S$1)&gt;0,"V","")</f>
        <v/>
      </c>
      <c r="D51" s="302" t="str">
        <f>IF(AND(C51&lt;&gt;"V", COUNTIFS(IM!$F:$F,A51, IM!$AD:$AD, "O", IM!$X:$X, "&gt;="&amp;$R$2, IM!$X:$X, "&lt;="&amp;$S$2)&gt;0), "V", "")</f>
        <v/>
      </c>
      <c r="E51" s="302" t="str">
        <f>IF(AND(C51&lt;&gt;"V",D51&lt;&gt;"V", COUNTIFS(IM!$F:$F, A51, IM!$AD:$AD, "O", IM!$X:$X, "&gt;="&amp;$R$3, IM!$X:$X, "&lt;="&amp;$S$3)&gt;0), "V", "")</f>
        <v/>
      </c>
      <c r="F51" s="208" t="str">
        <f t="shared" si="2"/>
        <v>未保養</v>
      </c>
      <c r="G51" s="208" t="str">
        <f>IF(AND(VLOOKUP(A51,門市主檔!A:Y,25,FALSE)="STAR", VLOOKUP(A51,門市主檔!A:N,14,FALSE)=""),
    IF(OR(C51="V", D51="V", E51="V"), "已PM未更換", "未更換"),
    IF(VLOOKUP(A51,門市主檔!A:Y,25,FALSE)&lt;&gt;"STAR", "無專案", "已更換")
)</f>
        <v>未更換</v>
      </c>
      <c r="H51" s="286">
        <f>VLOOKUP(A51,門市主檔!A:U,21,FALSE)</f>
        <v>1</v>
      </c>
      <c r="I51" s="208" t="str">
        <f>VLOOKUP(A51,'0919門市清單主檔'!B:V,21,FALSE)</f>
        <v>淡水區</v>
      </c>
      <c r="J51" s="216">
        <v>45727.611111111109</v>
      </c>
      <c r="K51" s="209"/>
      <c r="L51" s="209"/>
      <c r="M51" s="209"/>
      <c r="N51" s="209"/>
      <c r="O51" s="209"/>
      <c r="P51" s="203" t="s">
        <v>51</v>
      </c>
      <c r="Q51" s="213" t="s">
        <v>4113</v>
      </c>
    </row>
    <row r="52" spans="1:17" ht="19.5" customHeight="1">
      <c r="A52" s="208">
        <v>5101</v>
      </c>
      <c r="B52" s="208" t="str">
        <f>VLOOKUP(A52,門市主檔!A:B,2,FALSE)</f>
        <v>淡水小坪頂</v>
      </c>
      <c r="C52" s="302" t="str">
        <f>IF(COUNTIFS(IM!$F:$F,A52,IM!$AD:$AD,"O",IM!$X:$X,"&gt;="&amp;$R$1, IM!$X:$X,"&lt;="&amp;$S$1)&gt;0,"V","")</f>
        <v/>
      </c>
      <c r="D52" s="302" t="str">
        <f>IF(AND(C52&lt;&gt;"V", COUNTIFS(IM!$F:$F,A52, IM!$AD:$AD, "O", IM!$X:$X, "&gt;="&amp;$R$2, IM!$X:$X, "&lt;="&amp;$S$2)&gt;0), "V", "")</f>
        <v/>
      </c>
      <c r="E52" s="302" t="str">
        <f>IF(AND(C52&lt;&gt;"V",D52&lt;&gt;"V", COUNTIFS(IM!$F:$F, A52, IM!$AD:$AD, "O", IM!$X:$X, "&gt;="&amp;$R$3, IM!$X:$X, "&lt;="&amp;$S$3)&gt;0), "V", "")</f>
        <v/>
      </c>
      <c r="F52" s="208" t="str">
        <f t="shared" si="2"/>
        <v>未保養</v>
      </c>
      <c r="G52" s="208" t="str">
        <f>IF(AND(VLOOKUP(A52,門市主檔!A:Y,25,FALSE)="STAR", VLOOKUP(A52,門市主檔!A:N,14,FALSE)=""),
    IF(OR(C52="V", D52="V", E52="V"), "已PM未更換", "未更換"),
    IF(VLOOKUP(A52,門市主檔!A:Y,25,FALSE)&lt;&gt;"STAR", "無專案", "已更換")
)</f>
        <v>無專案</v>
      </c>
      <c r="H52" s="286">
        <f>VLOOKUP(A52,門市主檔!A:U,21,FALSE)</f>
        <v>0</v>
      </c>
      <c r="I52" s="208" t="str">
        <f>VLOOKUP(A52,'0919門市清單主檔'!B:V,21,FALSE)</f>
        <v>淡水區</v>
      </c>
      <c r="J52" s="216">
        <v>45727.497916666667</v>
      </c>
      <c r="K52" s="209"/>
      <c r="L52" s="209"/>
      <c r="M52" s="209"/>
      <c r="N52" s="209"/>
      <c r="O52" s="209"/>
      <c r="P52" s="203"/>
      <c r="Q52" s="213" t="s">
        <v>4113</v>
      </c>
    </row>
    <row r="53" spans="1:17" ht="19.5" customHeight="1">
      <c r="A53" s="208">
        <v>2318</v>
      </c>
      <c r="B53" s="208" t="str">
        <f>VLOOKUP(A53,門市主檔!A:B,2,FALSE)</f>
        <v>北縣淡俊店</v>
      </c>
      <c r="C53" s="302" t="str">
        <f>IF(COUNTIFS(IM!$F:$F,A53,IM!$AD:$AD,"O",IM!$X:$X,"&gt;="&amp;$R$1, IM!$X:$X,"&lt;="&amp;$S$1)&gt;0,"V","")</f>
        <v/>
      </c>
      <c r="D53" s="302" t="str">
        <f>IF(AND(C53&lt;&gt;"V", COUNTIFS(IM!$F:$F,A53, IM!$AD:$AD, "O", IM!$X:$X, "&gt;="&amp;$R$2, IM!$X:$X, "&lt;="&amp;$S$2)&gt;0), "V", "")</f>
        <v/>
      </c>
      <c r="E53" s="302" t="str">
        <f>IF(AND(C53&lt;&gt;"V",D53&lt;&gt;"V", COUNTIFS(IM!$F:$F, A53, IM!$AD:$AD, "O", IM!$X:$X, "&gt;="&amp;$R$3, IM!$X:$X, "&lt;="&amp;$S$3)&gt;0), "V", "")</f>
        <v/>
      </c>
      <c r="F53" s="208" t="str">
        <f t="shared" si="2"/>
        <v>未保養</v>
      </c>
      <c r="G53" s="208" t="str">
        <f>IF(AND(VLOOKUP(A53,門市主檔!A:Y,25,FALSE)="STAR", VLOOKUP(A53,門市主檔!A:N,14,FALSE)=""),
    IF(OR(C53="V", D53="V", E53="V"), "已PM未更換", "未更換"),
    IF(VLOOKUP(A53,門市主檔!A:Y,25,FALSE)&lt;&gt;"STAR", "無專案", "已更換")
)</f>
        <v>已更換</v>
      </c>
      <c r="H53" s="286">
        <f>VLOOKUP(A53,門市主檔!A:U,21,FALSE)</f>
        <v>1</v>
      </c>
      <c r="I53" s="208" t="str">
        <f>VLOOKUP(A53,'0919門市清單主檔'!B:V,21,FALSE)</f>
        <v>淡水區</v>
      </c>
      <c r="J53" s="216">
        <v>45700.472916666666</v>
      </c>
      <c r="K53" s="209"/>
      <c r="L53" s="209"/>
      <c r="M53" s="209"/>
      <c r="N53" s="209"/>
      <c r="O53" s="209"/>
      <c r="P53" s="203" t="s">
        <v>51</v>
      </c>
      <c r="Q53" s="213" t="s">
        <v>4113</v>
      </c>
    </row>
    <row r="54" spans="1:17" ht="19.5" customHeight="1">
      <c r="A54" s="208">
        <v>4658</v>
      </c>
      <c r="B54" s="208" t="str">
        <f>VLOOKUP(A54,門市主檔!A:B,2,FALSE)</f>
        <v>淡水英才店</v>
      </c>
      <c r="C54" s="302" t="str">
        <f>IF(COUNTIFS(IM!$F:$F,A54,IM!$AD:$AD,"O",IM!$X:$X,"&gt;="&amp;$R$1, IM!$X:$X,"&lt;="&amp;$S$1)&gt;0,"V","")</f>
        <v/>
      </c>
      <c r="D54" s="302" t="str">
        <f>IF(AND(C54&lt;&gt;"V", COUNTIFS(IM!$F:$F,A54, IM!$AD:$AD, "O", IM!$X:$X, "&gt;="&amp;$R$2, IM!$X:$X, "&lt;="&amp;$S$2)&gt;0), "V", "")</f>
        <v/>
      </c>
      <c r="E54" s="302" t="str">
        <f>IF(AND(C54&lt;&gt;"V",D54&lt;&gt;"V", COUNTIFS(IM!$F:$F, A54, IM!$AD:$AD, "O", IM!$X:$X, "&gt;="&amp;$R$3, IM!$X:$X, "&lt;="&amp;$S$3)&gt;0), "V", "")</f>
        <v/>
      </c>
      <c r="F54" s="208" t="str">
        <f t="shared" si="2"/>
        <v>未保養</v>
      </c>
      <c r="G54" s="208" t="str">
        <f>IF(AND(VLOOKUP(A54,門市主檔!A:Y,25,FALSE)="STAR", VLOOKUP(A54,門市主檔!A:N,14,FALSE)=""),
    IF(OR(C54="V", D54="V", E54="V"), "已PM未更換", "未更換"),
    IF(VLOOKUP(A54,門市主檔!A:Y,25,FALSE)&lt;&gt;"STAR", "無專案", "已更換")
)</f>
        <v>無專案</v>
      </c>
      <c r="H54" s="286">
        <f>VLOOKUP(A54,門市主檔!A:U,21,FALSE)</f>
        <v>0</v>
      </c>
      <c r="I54" s="208" t="str">
        <f>VLOOKUP(A54,'0919門市清單主檔'!B:V,21,FALSE)</f>
        <v>淡水區</v>
      </c>
      <c r="J54" s="216">
        <v>45723.629861111112</v>
      </c>
      <c r="K54" s="209"/>
      <c r="L54" s="209"/>
      <c r="M54" s="209"/>
      <c r="N54" s="209"/>
      <c r="O54" s="209"/>
      <c r="P54" s="203"/>
      <c r="Q54" s="213" t="s">
        <v>4113</v>
      </c>
    </row>
    <row r="55" spans="1:17" ht="19.5" customHeight="1">
      <c r="A55" s="208">
        <v>4529</v>
      </c>
      <c r="B55" s="208" t="str">
        <f>VLOOKUP(A55,門市主檔!A:B,2,FALSE)</f>
        <v>淡水新洲店</v>
      </c>
      <c r="C55" s="302" t="str">
        <f>IF(COUNTIFS(IM!$F:$F,A55,IM!$AD:$AD,"O",IM!$X:$X,"&gt;="&amp;$R$1, IM!$X:$X,"&lt;="&amp;$S$1)&gt;0,"V","")</f>
        <v/>
      </c>
      <c r="D55" s="302" t="str">
        <f>IF(AND(C55&lt;&gt;"V", COUNTIFS(IM!$F:$F,A55, IM!$AD:$AD, "O", IM!$X:$X, "&gt;="&amp;$R$2, IM!$X:$X, "&lt;="&amp;$S$2)&gt;0), "V", "")</f>
        <v/>
      </c>
      <c r="E55" s="302" t="str">
        <f>IF(AND(C55&lt;&gt;"V",D55&lt;&gt;"V", COUNTIFS(IM!$F:$F, A55, IM!$AD:$AD, "O", IM!$X:$X, "&gt;="&amp;$R$3, IM!$X:$X, "&lt;="&amp;$S$3)&gt;0), "V", "")</f>
        <v/>
      </c>
      <c r="F55" s="208" t="str">
        <f t="shared" si="2"/>
        <v>未保養</v>
      </c>
      <c r="G55" s="208" t="str">
        <f>IF(AND(VLOOKUP(A55,門市主檔!A:Y,25,FALSE)="STAR", VLOOKUP(A55,門市主檔!A:N,14,FALSE)=""),
    IF(OR(C55="V", D55="V", E55="V"), "已PM未更換", "未更換"),
    IF(VLOOKUP(A55,門市主檔!A:Y,25,FALSE)&lt;&gt;"STAR", "無專案", "已更換")
)</f>
        <v>未更換</v>
      </c>
      <c r="H55" s="286">
        <f>VLOOKUP(A55,門市主檔!A:U,21,FALSE)</f>
        <v>2</v>
      </c>
      <c r="I55" s="208" t="str">
        <f>VLOOKUP(A55,'0919門市清單主檔'!B:V,21,FALSE)</f>
        <v>淡水區</v>
      </c>
      <c r="J55" s="216">
        <v>45692.496527777781</v>
      </c>
      <c r="K55" s="209"/>
      <c r="L55" s="209"/>
      <c r="M55" s="209"/>
      <c r="N55" s="209"/>
      <c r="O55" s="209"/>
      <c r="P55" s="203" t="s">
        <v>51</v>
      </c>
      <c r="Q55" s="213" t="s">
        <v>4113</v>
      </c>
    </row>
    <row r="56" spans="1:17" ht="19.5" customHeight="1">
      <c r="A56" s="208">
        <v>2749</v>
      </c>
      <c r="B56" s="208" t="str">
        <f>VLOOKUP(A56,門市主檔!A:B,2,FALSE)</f>
        <v>淡水灰瑤子</v>
      </c>
      <c r="C56" s="302" t="str">
        <f>IF(COUNTIFS(IM!$F:$F,A56,IM!$AD:$AD,"O",IM!$X:$X,"&gt;="&amp;$R$1, IM!$X:$X,"&lt;="&amp;$S$1)&gt;0,"V","")</f>
        <v/>
      </c>
      <c r="D56" s="302" t="str">
        <f>IF(AND(C56&lt;&gt;"V", COUNTIFS(IM!$F:$F,A56, IM!$AD:$AD, "O", IM!$X:$X, "&gt;="&amp;$R$2, IM!$X:$X, "&lt;="&amp;$S$2)&gt;0), "V", "")</f>
        <v/>
      </c>
      <c r="E56" s="302" t="str">
        <f>IF(AND(C56&lt;&gt;"V",D56&lt;&gt;"V", COUNTIFS(IM!$F:$F, A56, IM!$AD:$AD, "O", IM!$X:$X, "&gt;="&amp;$R$3, IM!$X:$X, "&lt;="&amp;$S$3)&gt;0), "V", "")</f>
        <v/>
      </c>
      <c r="F56" s="208" t="str">
        <f t="shared" si="2"/>
        <v>未保養</v>
      </c>
      <c r="G56" s="208" t="str">
        <f>IF(AND(VLOOKUP(A56,門市主檔!A:Y,25,FALSE)="STAR", VLOOKUP(A56,門市主檔!A:N,14,FALSE)=""),
    IF(OR(C56="V", D56="V", E56="V"), "已PM未更換", "未更換"),
    IF(VLOOKUP(A56,門市主檔!A:Y,25,FALSE)&lt;&gt;"STAR", "無專案", "已更換")
)</f>
        <v>未更換</v>
      </c>
      <c r="H56" s="286">
        <f>VLOOKUP(A56,門市主檔!A:U,21,FALSE)</f>
        <v>2</v>
      </c>
      <c r="I56" s="208" t="str">
        <f>VLOOKUP(A56,'0919門市清單主檔'!B:V,21,FALSE)</f>
        <v>淡水區</v>
      </c>
      <c r="J56" s="216">
        <v>45692.55</v>
      </c>
      <c r="K56" s="209"/>
      <c r="L56" s="209"/>
      <c r="M56" s="209"/>
      <c r="N56" s="209"/>
      <c r="O56" s="209"/>
      <c r="P56" s="203" t="s">
        <v>51</v>
      </c>
      <c r="Q56" s="213" t="s">
        <v>4113</v>
      </c>
    </row>
    <row r="57" spans="1:17" ht="19.5" customHeight="1">
      <c r="A57" s="208">
        <v>4511</v>
      </c>
      <c r="B57" s="208" t="str">
        <f>VLOOKUP(A57,門市主檔!A:B,2,FALSE)</f>
        <v>淡水屯山店</v>
      </c>
      <c r="C57" s="302" t="str">
        <f>IF(COUNTIFS(IM!$F:$F,A57,IM!$AD:$AD,"O",IM!$X:$X,"&gt;="&amp;$R$1, IM!$X:$X,"&lt;="&amp;$S$1)&gt;0,"V","")</f>
        <v/>
      </c>
      <c r="D57" s="302" t="str">
        <f>IF(AND(C57&lt;&gt;"V", COUNTIFS(IM!$F:$F,A57, IM!$AD:$AD, "O", IM!$X:$X, "&gt;="&amp;$R$2, IM!$X:$X, "&lt;="&amp;$S$2)&gt;0), "V", "")</f>
        <v/>
      </c>
      <c r="E57" s="302" t="str">
        <f>IF(AND(C57&lt;&gt;"V",D57&lt;&gt;"V", COUNTIFS(IM!$F:$F, A57, IM!$AD:$AD, "O", IM!$X:$X, "&gt;="&amp;$R$3, IM!$X:$X, "&lt;="&amp;$S$3)&gt;0), "V", "")</f>
        <v/>
      </c>
      <c r="F57" s="208" t="str">
        <f t="shared" si="2"/>
        <v>未保養</v>
      </c>
      <c r="G57" s="208" t="str">
        <f>IF(AND(VLOOKUP(A57,門市主檔!A:Y,25,FALSE)="STAR", VLOOKUP(A57,門市主檔!A:N,14,FALSE)=""),
    IF(OR(C57="V", D57="V", E57="V"), "已PM未更換", "未更換"),
    IF(VLOOKUP(A57,門市主檔!A:Y,25,FALSE)&lt;&gt;"STAR", "無專案", "已更換")
)</f>
        <v>無專案</v>
      </c>
      <c r="H57" s="286">
        <f>VLOOKUP(A57,門市主檔!A:U,21,FALSE)</f>
        <v>0</v>
      </c>
      <c r="I57" s="208" t="str">
        <f>VLOOKUP(A57,'0919門市清單主檔'!B:V,21,FALSE)</f>
        <v>淡水區</v>
      </c>
      <c r="J57" s="216">
        <v>45692.577777777777</v>
      </c>
      <c r="K57" s="209"/>
      <c r="L57" s="209"/>
      <c r="M57" s="209"/>
      <c r="N57" s="209"/>
      <c r="O57" s="209"/>
      <c r="P57" s="203" t="s">
        <v>51</v>
      </c>
      <c r="Q57" s="213" t="s">
        <v>4113</v>
      </c>
    </row>
    <row r="58" spans="1:17" ht="19.5" customHeight="1">
      <c r="A58" s="208" t="s">
        <v>43</v>
      </c>
      <c r="B58" s="208" t="str">
        <f>VLOOKUP(A58,門市主檔!A:B,2,FALSE)</f>
        <v>車麗屋蘆洲店</v>
      </c>
      <c r="C58" s="302" t="str">
        <f>IF(COUNTIFS(IM!$F:$F,A58,IM!$AD:$AD,"O",IM!$X:$X,"&gt;="&amp;$R$1, IM!$X:$X,"&lt;="&amp;$S$1)&gt;0,"V","")</f>
        <v/>
      </c>
      <c r="D58" s="302" t="str">
        <f>IF(AND(C58&lt;&gt;"V", COUNTIFS(IM!$F:$F,A58, IM!$AD:$AD, "O", IM!$X:$X, "&gt;="&amp;$R$2, IM!$X:$X, "&lt;="&amp;$S$2)&gt;0), "V", "")</f>
        <v/>
      </c>
      <c r="E58" s="302" t="str">
        <f>IF(AND(C58&lt;&gt;"V",D58&lt;&gt;"V", COUNTIFS(IM!$F:$F, A58, IM!$AD:$AD, "O", IM!$X:$X, "&gt;="&amp;$R$3, IM!$X:$X, "&lt;="&amp;$S$3)&gt;0), "V", "")</f>
        <v/>
      </c>
      <c r="F58" s="208" t="str">
        <f t="shared" si="2"/>
        <v>未保養</v>
      </c>
      <c r="G58" s="208" t="str">
        <f>IF(AND(VLOOKUP(A58,門市主檔!A:Y,25,FALSE)="STAR", VLOOKUP(A58,門市主檔!A:N,14,FALSE)=""),
    IF(OR(C58="V", D58="V", E58="V"), "已PM未更換", "未更換"),
    IF(VLOOKUP(A58,門市主檔!A:Y,25,FALSE)&lt;&gt;"STAR", "無專案", "已更換")
)</f>
        <v>無專案</v>
      </c>
      <c r="H58" s="286">
        <f>VLOOKUP(A58,門市主檔!A:U,21,FALSE)</f>
        <v>0</v>
      </c>
      <c r="I58" s="208" t="str">
        <f>VLOOKUP(A58,'0919門市清單主檔'!B:V,21,FALSE)</f>
        <v>蘆洲區</v>
      </c>
      <c r="J58" s="216">
        <v>45720.59375</v>
      </c>
      <c r="K58" s="209"/>
      <c r="L58" s="209"/>
      <c r="M58" s="209"/>
      <c r="N58" s="209"/>
      <c r="O58" s="209"/>
      <c r="P58" s="203" t="s">
        <v>51</v>
      </c>
      <c r="Q58" s="213" t="s">
        <v>4113</v>
      </c>
    </row>
    <row r="59" spans="1:17" ht="19.5" customHeight="1">
      <c r="A59" s="208">
        <v>3892</v>
      </c>
      <c r="B59" s="208" t="str">
        <f>VLOOKUP(A59,門市主檔!A:B,2,FALSE)</f>
        <v>蘆洲光榮店</v>
      </c>
      <c r="C59" s="302" t="str">
        <f>IF(COUNTIFS(IM!$F:$F,A59,IM!$AD:$AD,"O",IM!$X:$X,"&gt;="&amp;$R$1, IM!$X:$X,"&lt;="&amp;$S$1)&gt;0,"V","")</f>
        <v/>
      </c>
      <c r="D59" s="302" t="str">
        <f>IF(AND(C59&lt;&gt;"V", COUNTIFS(IM!$F:$F,A59, IM!$AD:$AD, "O", IM!$X:$X, "&gt;="&amp;$R$2, IM!$X:$X, "&lt;="&amp;$S$2)&gt;0), "V", "")</f>
        <v/>
      </c>
      <c r="E59" s="302" t="str">
        <f>IF(AND(C59&lt;&gt;"V",D59&lt;&gt;"V", COUNTIFS(IM!$F:$F, A59, IM!$AD:$AD, "O", IM!$X:$X, "&gt;="&amp;$R$3, IM!$X:$X, "&lt;="&amp;$S$3)&gt;0), "V", "")</f>
        <v/>
      </c>
      <c r="F59" s="208" t="str">
        <f t="shared" si="2"/>
        <v>未保養</v>
      </c>
      <c r="G59" s="208" t="str">
        <f>IF(AND(VLOOKUP(A59,門市主檔!A:Y,25,FALSE)="STAR", VLOOKUP(A59,門市主檔!A:N,14,FALSE)=""),
    IF(OR(C59="V", D59="V", E59="V"), "已PM未更換", "未更換"),
    IF(VLOOKUP(A59,門市主檔!A:Y,25,FALSE)&lt;&gt;"STAR", "無專案", "已更換")
)</f>
        <v>無專案</v>
      </c>
      <c r="H59" s="286">
        <f>VLOOKUP(A59,門市主檔!A:U,21,FALSE)</f>
        <v>0</v>
      </c>
      <c r="I59" s="208" t="str">
        <f>VLOOKUP(A59,'0919門市清單主檔'!B:V,21,FALSE)</f>
        <v>蘆洲區</v>
      </c>
      <c r="J59" s="216">
        <v>45709.490277777775</v>
      </c>
      <c r="K59" s="209"/>
      <c r="L59" s="209"/>
      <c r="M59" s="209"/>
      <c r="N59" s="209"/>
      <c r="O59" s="209"/>
      <c r="P59" s="203"/>
      <c r="Q59" s="213" t="s">
        <v>4113</v>
      </c>
    </row>
    <row r="60" spans="1:17" ht="19.5" customHeight="1">
      <c r="A60" s="208">
        <v>4218</v>
      </c>
      <c r="B60" s="208" t="str">
        <f>VLOOKUP(A60,門市主檔!A:B,2,FALSE)</f>
        <v>蘆洲湧蓮店</v>
      </c>
      <c r="C60" s="302" t="str">
        <f>IF(COUNTIFS(IM!$F:$F,A60,IM!$AD:$AD,"O",IM!$X:$X,"&gt;="&amp;$R$1, IM!$X:$X,"&lt;="&amp;$S$1)&gt;0,"V","")</f>
        <v/>
      </c>
      <c r="D60" s="302" t="str">
        <f>IF(AND(C60&lt;&gt;"V", COUNTIFS(IM!$F:$F,A60, IM!$AD:$AD, "O", IM!$X:$X, "&gt;="&amp;$R$2, IM!$X:$X, "&lt;="&amp;$S$2)&gt;0), "V", "")</f>
        <v/>
      </c>
      <c r="E60" s="302" t="str">
        <f>IF(AND(C60&lt;&gt;"V",D60&lt;&gt;"V", COUNTIFS(IM!$F:$F, A60, IM!$AD:$AD, "O", IM!$X:$X, "&gt;="&amp;$R$3, IM!$X:$X, "&lt;="&amp;$S$3)&gt;0), "V", "")</f>
        <v/>
      </c>
      <c r="F60" s="208" t="str">
        <f t="shared" si="2"/>
        <v>未保養</v>
      </c>
      <c r="G60" s="208" t="str">
        <f>IF(AND(VLOOKUP(A60,門市主檔!A:Y,25,FALSE)="STAR", VLOOKUP(A60,門市主檔!A:N,14,FALSE)=""),
    IF(OR(C60="V", D60="V", E60="V"), "已PM未更換", "未更換"),
    IF(VLOOKUP(A60,門市主檔!A:Y,25,FALSE)&lt;&gt;"STAR", "無專案", "已更換")
)</f>
        <v>未更換</v>
      </c>
      <c r="H60" s="286">
        <f>VLOOKUP(A60,門市主檔!A:U,21,FALSE)</f>
        <v>1</v>
      </c>
      <c r="I60" s="208" t="str">
        <f>VLOOKUP(A60,'0919門市清單主檔'!B:V,21,FALSE)</f>
        <v>蘆洲區</v>
      </c>
      <c r="J60" s="216">
        <v>45721.678472222222</v>
      </c>
      <c r="K60" s="209"/>
      <c r="L60" s="209"/>
      <c r="M60" s="209"/>
      <c r="N60" s="209"/>
      <c r="O60" s="209"/>
      <c r="P60" s="203" t="s">
        <v>51</v>
      </c>
      <c r="Q60" s="213" t="s">
        <v>4113</v>
      </c>
    </row>
    <row r="61" spans="1:17" ht="19.5" customHeight="1">
      <c r="A61" s="208">
        <v>4125</v>
      </c>
      <c r="B61" s="208" t="str">
        <f>VLOOKUP(A61,門市主檔!A:B,2,FALSE)</f>
        <v>蘆洲長樂店</v>
      </c>
      <c r="C61" s="302" t="str">
        <f>IF(COUNTIFS(IM!$F:$F,A61,IM!$AD:$AD,"O",IM!$X:$X,"&gt;="&amp;$R$1, IM!$X:$X,"&lt;="&amp;$S$1)&gt;0,"V","")</f>
        <v/>
      </c>
      <c r="D61" s="302" t="str">
        <f>IF(AND(C61&lt;&gt;"V", COUNTIFS(IM!$F:$F,A61, IM!$AD:$AD, "O", IM!$X:$X, "&gt;="&amp;$R$2, IM!$X:$X, "&lt;="&amp;$S$2)&gt;0), "V", "")</f>
        <v/>
      </c>
      <c r="E61" s="302" t="str">
        <f>IF(AND(C61&lt;&gt;"V",D61&lt;&gt;"V", COUNTIFS(IM!$F:$F, A61, IM!$AD:$AD, "O", IM!$X:$X, "&gt;="&amp;$R$3, IM!$X:$X, "&lt;="&amp;$S$3)&gt;0), "V", "")</f>
        <v/>
      </c>
      <c r="F61" s="208" t="str">
        <f t="shared" si="2"/>
        <v>未保養</v>
      </c>
      <c r="G61" s="208" t="str">
        <f>IF(AND(VLOOKUP(A61,門市主檔!A:Y,25,FALSE)="STAR", VLOOKUP(A61,門市主檔!A:N,14,FALSE)=""),
    IF(OR(C61="V", D61="V", E61="V"), "已PM未更換", "未更換"),
    IF(VLOOKUP(A61,門市主檔!A:Y,25,FALSE)&lt;&gt;"STAR", "無專案", "已更換")
)</f>
        <v>未更換</v>
      </c>
      <c r="H61" s="286">
        <f>VLOOKUP(A61,門市主檔!A:U,21,FALSE)</f>
        <v>2</v>
      </c>
      <c r="I61" s="208" t="str">
        <f>VLOOKUP(A61,'0919門市清單主檔'!B:V,21,FALSE)</f>
        <v>蘆洲區</v>
      </c>
      <c r="J61" s="216">
        <v>45709.506944444445</v>
      </c>
      <c r="K61" s="209"/>
      <c r="L61" s="209"/>
      <c r="M61" s="209"/>
      <c r="N61" s="209"/>
      <c r="O61" s="209"/>
      <c r="P61" s="203"/>
      <c r="Q61" s="213" t="s">
        <v>4113</v>
      </c>
    </row>
    <row r="62" spans="1:17" ht="19.5" customHeight="1">
      <c r="A62" s="208">
        <v>4609</v>
      </c>
      <c r="B62" s="208" t="str">
        <f>VLOOKUP(A62,門市主檔!A:B,2,FALSE)</f>
        <v>蘆洲洲正店</v>
      </c>
      <c r="C62" s="302" t="str">
        <f>IF(COUNTIFS(IM!$F:$F,A62,IM!$AD:$AD,"O",IM!$X:$X,"&gt;="&amp;$R$1, IM!$X:$X,"&lt;="&amp;$S$1)&gt;0,"V","")</f>
        <v/>
      </c>
      <c r="D62" s="302" t="str">
        <f>IF(AND(C62&lt;&gt;"V", COUNTIFS(IM!$F:$F,A62, IM!$AD:$AD, "O", IM!$X:$X, "&gt;="&amp;$R$2, IM!$X:$X, "&lt;="&amp;$S$2)&gt;0), "V", "")</f>
        <v/>
      </c>
      <c r="E62" s="302" t="str">
        <f>IF(AND(C62&lt;&gt;"V",D62&lt;&gt;"V", COUNTIFS(IM!$F:$F, A62, IM!$AD:$AD, "O", IM!$X:$X, "&gt;="&amp;$R$3, IM!$X:$X, "&lt;="&amp;$S$3)&gt;0), "V", "")</f>
        <v/>
      </c>
      <c r="F62" s="208" t="str">
        <f t="shared" si="2"/>
        <v>未保養</v>
      </c>
      <c r="G62" s="208" t="str">
        <f>IF(AND(VLOOKUP(A62,門市主檔!A:Y,25,FALSE)="STAR", VLOOKUP(A62,門市主檔!A:N,14,FALSE)=""),
    IF(OR(C62="V", D62="V", E62="V"), "已PM未更換", "未更換"),
    IF(VLOOKUP(A62,門市主檔!A:Y,25,FALSE)&lt;&gt;"STAR", "無專案", "已更換")
)</f>
        <v>未更換</v>
      </c>
      <c r="H62" s="286">
        <f>VLOOKUP(A62,門市主檔!A:U,21,FALSE)</f>
        <v>2</v>
      </c>
      <c r="I62" s="208" t="str">
        <f>VLOOKUP(A62,'0919門市清單主檔'!B:V,21,FALSE)</f>
        <v>蘆洲區</v>
      </c>
      <c r="J62" s="216">
        <v>45709.600694444445</v>
      </c>
      <c r="K62" s="209"/>
      <c r="L62" s="209"/>
      <c r="M62" s="209"/>
      <c r="N62" s="209"/>
      <c r="O62" s="209"/>
      <c r="P62" s="203"/>
      <c r="Q62" s="213" t="s">
        <v>4113</v>
      </c>
    </row>
    <row r="63" spans="1:17" ht="19.5" customHeight="1">
      <c r="A63" s="208">
        <v>3452</v>
      </c>
      <c r="B63" s="208" t="str">
        <f>VLOOKUP(A63,門市主檔!A:B,2,FALSE)</f>
        <v>北縣蘆信店</v>
      </c>
      <c r="C63" s="302" t="str">
        <f>IF(COUNTIFS(IM!$F:$F,A63,IM!$AD:$AD,"O",IM!$X:$X,"&gt;="&amp;$R$1, IM!$X:$X,"&lt;="&amp;$S$1)&gt;0,"V","")</f>
        <v/>
      </c>
      <c r="D63" s="302" t="str">
        <f>IF(AND(C63&lt;&gt;"V", COUNTIFS(IM!$F:$F,A63, IM!$AD:$AD, "O", IM!$X:$X, "&gt;="&amp;$R$2, IM!$X:$X, "&lt;="&amp;$S$2)&gt;0), "V", "")</f>
        <v/>
      </c>
      <c r="E63" s="302" t="str">
        <f>IF(AND(C63&lt;&gt;"V",D63&lt;&gt;"V", COUNTIFS(IM!$F:$F, A63, IM!$AD:$AD, "O", IM!$X:$X, "&gt;="&amp;$R$3, IM!$X:$X, "&lt;="&amp;$S$3)&gt;0), "V", "")</f>
        <v/>
      </c>
      <c r="F63" s="208" t="str">
        <f t="shared" si="2"/>
        <v>未保養</v>
      </c>
      <c r="G63" s="208" t="str">
        <f>IF(AND(VLOOKUP(A63,門市主檔!A:Y,25,FALSE)="STAR", VLOOKUP(A63,門市主檔!A:N,14,FALSE)=""),
    IF(OR(C63="V", D63="V", E63="V"), "已PM未更換", "未更換"),
    IF(VLOOKUP(A63,門市主檔!A:Y,25,FALSE)&lt;&gt;"STAR", "無專案", "已更換")
)</f>
        <v>未更換</v>
      </c>
      <c r="H63" s="286">
        <f>VLOOKUP(A63,門市主檔!A:U,21,FALSE)</f>
        <v>2</v>
      </c>
      <c r="I63" s="208" t="str">
        <f>VLOOKUP(A63,'0919門市清單主檔'!B:V,21,FALSE)</f>
        <v>蘆洲區</v>
      </c>
      <c r="J63" s="216">
        <v>45720.671527777777</v>
      </c>
      <c r="K63" s="209"/>
      <c r="L63" s="209"/>
      <c r="M63" s="209"/>
      <c r="N63" s="209"/>
      <c r="O63" s="209"/>
      <c r="P63" s="203" t="s">
        <v>51</v>
      </c>
      <c r="Q63" s="213" t="s">
        <v>4113</v>
      </c>
    </row>
    <row r="64" spans="1:17" ht="19.5" customHeight="1">
      <c r="A64" s="208">
        <v>2890</v>
      </c>
      <c r="B64" s="208" t="str">
        <f>VLOOKUP(A64,門市主檔!A:B,2,FALSE)</f>
        <v>蘆洲鷺江店</v>
      </c>
      <c r="C64" s="302" t="str">
        <f>IF(COUNTIFS(IM!$F:$F,A64,IM!$AD:$AD,"O",IM!$X:$X,"&gt;="&amp;$R$1, IM!$X:$X,"&lt;="&amp;$S$1)&gt;0,"V","")</f>
        <v/>
      </c>
      <c r="D64" s="302" t="str">
        <f>IF(AND(C64&lt;&gt;"V", COUNTIFS(IM!$F:$F,A64, IM!$AD:$AD, "O", IM!$X:$X, "&gt;="&amp;$R$2, IM!$X:$X, "&lt;="&amp;$S$2)&gt;0), "V", "")</f>
        <v/>
      </c>
      <c r="E64" s="302" t="str">
        <f>IF(AND(C64&lt;&gt;"V",D64&lt;&gt;"V", COUNTIFS(IM!$F:$F, A64, IM!$AD:$AD, "O", IM!$X:$X, "&gt;="&amp;$R$3, IM!$X:$X, "&lt;="&amp;$S$3)&gt;0), "V", "")</f>
        <v/>
      </c>
      <c r="F64" s="208" t="str">
        <f t="shared" si="2"/>
        <v>未保養</v>
      </c>
      <c r="G64" s="208" t="str">
        <f>IF(AND(VLOOKUP(A64,門市主檔!A:Y,25,FALSE)="STAR", VLOOKUP(A64,門市主檔!A:N,14,FALSE)=""),
    IF(OR(C64="V", D64="V", E64="V"), "已PM未更換", "未更換"),
    IF(VLOOKUP(A64,門市主檔!A:Y,25,FALSE)&lt;&gt;"STAR", "無專案", "已更換")
)</f>
        <v>未更換</v>
      </c>
      <c r="H64" s="286">
        <f>VLOOKUP(A64,門市主檔!A:U,21,FALSE)</f>
        <v>2</v>
      </c>
      <c r="I64" s="208" t="str">
        <f>VLOOKUP(A64,'0919門市清單主檔'!B:V,21,FALSE)</f>
        <v>蘆洲區</v>
      </c>
      <c r="J64" s="216">
        <v>45705.520833333336</v>
      </c>
      <c r="K64" s="209"/>
      <c r="L64" s="209"/>
      <c r="M64" s="209"/>
      <c r="N64" s="209"/>
      <c r="O64" s="209"/>
      <c r="P64" s="203" t="s">
        <v>51</v>
      </c>
      <c r="Q64" s="213" t="s">
        <v>4113</v>
      </c>
    </row>
    <row r="65" spans="1:17" ht="19.5" customHeight="1">
      <c r="A65" s="208">
        <v>2958</v>
      </c>
      <c r="B65" s="208" t="str">
        <f>VLOOKUP(A65,門市主檔!A:B,2,FALSE)</f>
        <v>北縣蘆旺店</v>
      </c>
      <c r="C65" s="302" t="str">
        <f>IF(COUNTIFS(IM!$F:$F,A65,IM!$AD:$AD,"O",IM!$X:$X,"&gt;="&amp;$R$1, IM!$X:$X,"&lt;="&amp;$S$1)&gt;0,"V","")</f>
        <v/>
      </c>
      <c r="D65" s="302" t="str">
        <f>IF(AND(C65&lt;&gt;"V", COUNTIFS(IM!$F:$F,A65, IM!$AD:$AD, "O", IM!$X:$X, "&gt;="&amp;$R$2, IM!$X:$X, "&lt;="&amp;$S$2)&gt;0), "V", "")</f>
        <v/>
      </c>
      <c r="E65" s="302" t="str">
        <f>IF(AND(C65&lt;&gt;"V",D65&lt;&gt;"V", COUNTIFS(IM!$F:$F, A65, IM!$AD:$AD, "O", IM!$X:$X, "&gt;="&amp;$R$3, IM!$X:$X, "&lt;="&amp;$S$3)&gt;0), "V", "")</f>
        <v/>
      </c>
      <c r="F65" s="208" t="str">
        <f t="shared" si="2"/>
        <v>未保養</v>
      </c>
      <c r="G65" s="208" t="str">
        <f>IF(AND(VLOOKUP(A65,門市主檔!A:Y,25,FALSE)="STAR", VLOOKUP(A65,門市主檔!A:N,14,FALSE)=""),
    IF(OR(C65="V", D65="V", E65="V"), "已PM未更換", "未更換"),
    IF(VLOOKUP(A65,門市主檔!A:Y,25,FALSE)&lt;&gt;"STAR", "無專案", "已更換")
)</f>
        <v>未更換</v>
      </c>
      <c r="H65" s="286">
        <f>VLOOKUP(A65,門市主檔!A:U,21,FALSE)</f>
        <v>2</v>
      </c>
      <c r="I65" s="208" t="str">
        <f>VLOOKUP(A65,'0919門市清單主檔'!B:V,21,FALSE)</f>
        <v>蘆洲區</v>
      </c>
      <c r="J65" s="216">
        <v>45709.619444444441</v>
      </c>
      <c r="K65" s="209"/>
      <c r="L65" s="209"/>
      <c r="M65" s="209"/>
      <c r="N65" s="209"/>
      <c r="O65" s="209"/>
      <c r="P65" s="203" t="s">
        <v>51</v>
      </c>
      <c r="Q65" s="213" t="s">
        <v>4113</v>
      </c>
    </row>
    <row r="66" spans="1:17" ht="19.5" customHeight="1">
      <c r="A66" s="208">
        <v>3929</v>
      </c>
      <c r="B66" s="208" t="str">
        <f>VLOOKUP(A66,門市主檔!A:B,2,FALSE)</f>
        <v>蘆洲中山一</v>
      </c>
      <c r="C66" s="302" t="str">
        <f>IF(COUNTIFS(IM!$F:$F,A66,IM!$AD:$AD,"O",IM!$X:$X,"&gt;="&amp;$R$1, IM!$X:$X,"&lt;="&amp;$S$1)&gt;0,"V","")</f>
        <v/>
      </c>
      <c r="D66" s="302" t="str">
        <f>IF(AND(C66&lt;&gt;"V", COUNTIFS(IM!$F:$F,A66, IM!$AD:$AD, "O", IM!$X:$X, "&gt;="&amp;$R$2, IM!$X:$X, "&lt;="&amp;$S$2)&gt;0), "V", "")</f>
        <v/>
      </c>
      <c r="E66" s="302" t="str">
        <f>IF(AND(C66&lt;&gt;"V",D66&lt;&gt;"V", COUNTIFS(IM!$F:$F, A66, IM!$AD:$AD, "O", IM!$X:$X, "&gt;="&amp;$R$3, IM!$X:$X, "&lt;="&amp;$S$3)&gt;0), "V", "")</f>
        <v/>
      </c>
      <c r="F66" s="208" t="str">
        <f t="shared" si="2"/>
        <v>未保養</v>
      </c>
      <c r="G66" s="208" t="str">
        <f>IF(AND(VLOOKUP(A66,門市主檔!A:Y,25,FALSE)="STAR", VLOOKUP(A66,門市主檔!A:N,14,FALSE)=""),
    IF(OR(C66="V", D66="V", E66="V"), "已PM未更換", "未更換"),
    IF(VLOOKUP(A66,門市主檔!A:Y,25,FALSE)&lt;&gt;"STAR", "無專案", "已更換")
)</f>
        <v>未更換</v>
      </c>
      <c r="H66" s="286">
        <f>VLOOKUP(A66,門市主檔!A:U,21,FALSE)</f>
        <v>1</v>
      </c>
      <c r="I66" s="208" t="str">
        <f>VLOOKUP(A66,'0919門市清單主檔'!B:V,21,FALSE)</f>
        <v>蘆洲區</v>
      </c>
      <c r="J66" s="216">
        <v>45721.706944444442</v>
      </c>
      <c r="K66" s="209"/>
      <c r="L66" s="209"/>
      <c r="M66" s="209"/>
      <c r="N66" s="209"/>
      <c r="O66" s="209"/>
      <c r="P66" s="203" t="s">
        <v>51</v>
      </c>
      <c r="Q66" s="213" t="s">
        <v>4113</v>
      </c>
    </row>
    <row r="67" spans="1:17" ht="19.5" customHeight="1">
      <c r="A67" s="208">
        <v>4923</v>
      </c>
      <c r="B67" s="208" t="str">
        <f>VLOOKUP(A67,門市主檔!A:B,2,FALSE)</f>
        <v>蘆洲永平店</v>
      </c>
      <c r="C67" s="302" t="str">
        <f>IF(COUNTIFS(IM!$F:$F,A67,IM!$AD:$AD,"O",IM!$X:$X,"&gt;="&amp;$R$1, IM!$X:$X,"&lt;="&amp;$S$1)&gt;0,"V","")</f>
        <v/>
      </c>
      <c r="D67" s="302" t="str">
        <f>IF(AND(C67&lt;&gt;"V", COUNTIFS(IM!$F:$F,A67, IM!$AD:$AD, "O", IM!$X:$X, "&gt;="&amp;$R$2, IM!$X:$X, "&lt;="&amp;$S$2)&gt;0), "V", "")</f>
        <v/>
      </c>
      <c r="E67" s="302" t="str">
        <f>IF(AND(C67&lt;&gt;"V",D67&lt;&gt;"V", COUNTIFS(IM!$F:$F, A67, IM!$AD:$AD, "O", IM!$X:$X, "&gt;="&amp;$R$3, IM!$X:$X, "&lt;="&amp;$S$3)&gt;0), "V", "")</f>
        <v/>
      </c>
      <c r="F67" s="208" t="str">
        <f t="shared" si="2"/>
        <v>未保養</v>
      </c>
      <c r="G67" s="208" t="str">
        <f>IF(AND(VLOOKUP(A67,門市主檔!A:Y,25,FALSE)="STAR", VLOOKUP(A67,門市主檔!A:N,14,FALSE)=""),
    IF(OR(C67="V", D67="V", E67="V"), "已PM未更換", "未更換"),
    IF(VLOOKUP(A67,門市主檔!A:Y,25,FALSE)&lt;&gt;"STAR", "無專案", "已更換")
)</f>
        <v>未更換</v>
      </c>
      <c r="H67" s="286">
        <f>VLOOKUP(A67,門市主檔!A:U,21,FALSE)</f>
        <v>1</v>
      </c>
      <c r="I67" s="208" t="str">
        <f>VLOOKUP(A67,'0919門市清單主檔'!B:V,21,FALSE)</f>
        <v>蘆洲區</v>
      </c>
      <c r="J67" s="216">
        <v>45706.719444444447</v>
      </c>
      <c r="K67" s="209"/>
      <c r="L67" s="209"/>
      <c r="M67" s="209"/>
      <c r="N67" s="209"/>
      <c r="O67" s="209"/>
      <c r="P67" s="203"/>
      <c r="Q67" s="213" t="s">
        <v>4113</v>
      </c>
    </row>
    <row r="68" spans="1:17" ht="19.5" customHeight="1">
      <c r="A68" s="208" t="s">
        <v>17</v>
      </c>
      <c r="B68" s="208" t="str">
        <f>VLOOKUP(A68,門市主檔!A:B,2,FALSE)</f>
        <v>蘆洲權義店</v>
      </c>
      <c r="C68" s="302" t="str">
        <f>IF(COUNTIFS(IM!$F:$F,A68,IM!$AD:$AD,"O",IM!$X:$X,"&gt;="&amp;$R$1, IM!$X:$X,"&lt;="&amp;$S$1)&gt;0,"V","")</f>
        <v/>
      </c>
      <c r="D68" s="302" t="str">
        <f>IF(AND(C68&lt;&gt;"V", COUNTIFS(IM!$F:$F,A68, IM!$AD:$AD, "O", IM!$X:$X, "&gt;="&amp;$R$2, IM!$X:$X, "&lt;="&amp;$S$2)&gt;0), "V", "")</f>
        <v/>
      </c>
      <c r="E68" s="302" t="str">
        <f>IF(AND(C68&lt;&gt;"V",D68&lt;&gt;"V", COUNTIFS(IM!$F:$F, A68, IM!$AD:$AD, "O", IM!$X:$X, "&gt;="&amp;$R$3, IM!$X:$X, "&lt;="&amp;$S$3)&gt;0), "V", "")</f>
        <v/>
      </c>
      <c r="F68" s="208" t="str">
        <f t="shared" si="2"/>
        <v>未保養</v>
      </c>
      <c r="G68" s="208" t="str">
        <f>IF(AND(VLOOKUP(A68,門市主檔!A:Y,25,FALSE)="STAR", VLOOKUP(A68,門市主檔!A:N,14,FALSE)=""),
    IF(OR(C68="V", D68="V", E68="V"), "已PM未更換", "未更換"),
    IF(VLOOKUP(A68,門市主檔!A:Y,25,FALSE)&lt;&gt;"STAR", "無專案", "已更換")
)</f>
        <v>未更換</v>
      </c>
      <c r="H68" s="286">
        <f>VLOOKUP(A68,門市主檔!A:U,21,FALSE)</f>
        <v>2</v>
      </c>
      <c r="I68" s="208" t="str">
        <f>VLOOKUP(A68,'0919門市清單主檔'!B:V,21,FALSE)</f>
        <v>蘆洲區</v>
      </c>
      <c r="J68" s="216">
        <v>45664.484027777777</v>
      </c>
      <c r="K68" s="209"/>
      <c r="L68" s="209"/>
      <c r="M68" s="209"/>
      <c r="N68" s="209"/>
      <c r="O68" s="209"/>
      <c r="P68" s="203"/>
      <c r="Q68" s="213" t="s">
        <v>4113</v>
      </c>
    </row>
    <row r="69" spans="1:17" ht="19.5" customHeight="1">
      <c r="A69" s="208">
        <v>4036</v>
      </c>
      <c r="B69" s="208" t="str">
        <f>VLOOKUP(A69,門市主檔!A:B,2,FALSE)</f>
        <v>蘆洲永樂店</v>
      </c>
      <c r="C69" s="302" t="str">
        <f>IF(COUNTIFS(IM!$F:$F,A69,IM!$AD:$AD,"O",IM!$X:$X,"&gt;="&amp;$R$1, IM!$X:$X,"&lt;="&amp;$S$1)&gt;0,"V","")</f>
        <v/>
      </c>
      <c r="D69" s="302" t="str">
        <f>IF(AND(C69&lt;&gt;"V", COUNTIFS(IM!$F:$F,A69, IM!$AD:$AD, "O", IM!$X:$X, "&gt;="&amp;$R$2, IM!$X:$X, "&lt;="&amp;$S$2)&gt;0), "V", "")</f>
        <v/>
      </c>
      <c r="E69" s="302" t="str">
        <f>IF(AND(C69&lt;&gt;"V",D69&lt;&gt;"V", COUNTIFS(IM!$F:$F, A69, IM!$AD:$AD, "O", IM!$X:$X, "&gt;="&amp;$R$3, IM!$X:$X, "&lt;="&amp;$S$3)&gt;0), "V", "")</f>
        <v/>
      </c>
      <c r="F69" s="208" t="str">
        <f t="shared" si="2"/>
        <v>未保養</v>
      </c>
      <c r="G69" s="208" t="str">
        <f>IF(AND(VLOOKUP(A69,門市主檔!A:Y,25,FALSE)="STAR", VLOOKUP(A69,門市主檔!A:N,14,FALSE)=""),
    IF(OR(C69="V", D69="V", E69="V"), "已PM未更換", "未更換"),
    IF(VLOOKUP(A69,門市主檔!A:Y,25,FALSE)&lt;&gt;"STAR", "無專案", "已更換")
)</f>
        <v>未更換</v>
      </c>
      <c r="H69" s="286">
        <f>VLOOKUP(A69,門市主檔!A:U,21,FALSE)</f>
        <v>1</v>
      </c>
      <c r="I69" s="208" t="str">
        <f>VLOOKUP(A69,'0919門市清單主檔'!B:V,21,FALSE)</f>
        <v>蘆洲區</v>
      </c>
      <c r="J69" s="216">
        <v>45663.603472222225</v>
      </c>
      <c r="K69" s="209"/>
      <c r="L69" s="209"/>
      <c r="M69" s="209"/>
      <c r="N69" s="209"/>
      <c r="O69" s="209"/>
      <c r="P69" s="203" t="s">
        <v>51</v>
      </c>
      <c r="Q69" s="213" t="s">
        <v>4113</v>
      </c>
    </row>
    <row r="70" spans="1:17" ht="19.5" customHeight="1">
      <c r="A70" s="208">
        <v>2301</v>
      </c>
      <c r="B70" s="208" t="str">
        <f>VLOOKUP(A70,門市主檔!A:B,2,FALSE)</f>
        <v>蘆洲樂平店</v>
      </c>
      <c r="C70" s="302" t="str">
        <f>IF(COUNTIFS(IM!$F:$F,A70,IM!$AD:$AD,"O",IM!$X:$X,"&gt;="&amp;$R$1, IM!$X:$X,"&lt;="&amp;$S$1)&gt;0,"V","")</f>
        <v/>
      </c>
      <c r="D70" s="302" t="str">
        <f>IF(AND(C70&lt;&gt;"V", COUNTIFS(IM!$F:$F,A70, IM!$AD:$AD, "O", IM!$X:$X, "&gt;="&amp;$R$2, IM!$X:$X, "&lt;="&amp;$S$2)&gt;0), "V", "")</f>
        <v/>
      </c>
      <c r="E70" s="302" t="str">
        <f>IF(AND(C70&lt;&gt;"V",D70&lt;&gt;"V", COUNTIFS(IM!$F:$F, A70, IM!$AD:$AD, "O", IM!$X:$X, "&gt;="&amp;$R$3, IM!$X:$X, "&lt;="&amp;$S$3)&gt;0), "V", "")</f>
        <v/>
      </c>
      <c r="F70" s="208" t="str">
        <f t="shared" si="2"/>
        <v>未保養</v>
      </c>
      <c r="G70" s="208" t="str">
        <f>IF(AND(VLOOKUP(A70,門市主檔!A:Y,25,FALSE)="STAR", VLOOKUP(A70,門市主檔!A:N,14,FALSE)=""),
    IF(OR(C70="V", D70="V", E70="V"), "已PM未更換", "未更換"),
    IF(VLOOKUP(A70,門市主檔!A:Y,25,FALSE)&lt;&gt;"STAR", "無專案", "已更換")
)</f>
        <v>未更換</v>
      </c>
      <c r="H70" s="286">
        <f>VLOOKUP(A70,門市主檔!A:U,21,FALSE)</f>
        <v>2</v>
      </c>
      <c r="I70" s="208" t="str">
        <f>VLOOKUP(A70,'0919門市清單主檔'!B:V,21,FALSE)</f>
        <v>蘆洲區</v>
      </c>
      <c r="J70" s="216">
        <v>45664.546527777777</v>
      </c>
      <c r="K70" s="209"/>
      <c r="L70" s="209"/>
      <c r="M70" s="209"/>
      <c r="N70" s="209"/>
      <c r="O70" s="209"/>
      <c r="P70" s="203"/>
      <c r="Q70" s="213" t="s">
        <v>4113</v>
      </c>
    </row>
    <row r="71" spans="1:17" ht="19.5" customHeight="1">
      <c r="A71" s="208">
        <v>5082</v>
      </c>
      <c r="B71" s="208" t="str">
        <f>VLOOKUP(A71,門市主檔!A:B,2,FALSE)</f>
        <v>蘆洲水湳店</v>
      </c>
      <c r="C71" s="302" t="str">
        <f>IF(COUNTIFS(IM!$F:$F,A71,IM!$AD:$AD,"O",IM!$X:$X,"&gt;="&amp;$R$1, IM!$X:$X,"&lt;="&amp;$S$1)&gt;0,"V","")</f>
        <v/>
      </c>
      <c r="D71" s="302" t="str">
        <f>IF(AND(C71&lt;&gt;"V", COUNTIFS(IM!$F:$F,A71, IM!$AD:$AD, "O", IM!$X:$X, "&gt;="&amp;$R$2, IM!$X:$X, "&lt;="&amp;$S$2)&gt;0), "V", "")</f>
        <v/>
      </c>
      <c r="E71" s="302" t="str">
        <f>IF(AND(C71&lt;&gt;"V",D71&lt;&gt;"V", COUNTIFS(IM!$F:$F, A71, IM!$AD:$AD, "O", IM!$X:$X, "&gt;="&amp;$R$3, IM!$X:$X, "&lt;="&amp;$S$3)&gt;0), "V", "")</f>
        <v/>
      </c>
      <c r="F71" s="208" t="str">
        <f t="shared" ref="F71:F102" si="3">IF(COUNTBLANK(C71:E71)=3,"未保養","")</f>
        <v>未保養</v>
      </c>
      <c r="G71" s="208" t="str">
        <f>IF(AND(VLOOKUP(A71,門市主檔!A:Y,25,FALSE)="STAR", VLOOKUP(A71,門市主檔!A:N,14,FALSE)=""),
    IF(OR(C71="V", D71="V", E71="V"), "已PM未更換", "未更換"),
    IF(VLOOKUP(A71,門市主檔!A:Y,25,FALSE)&lt;&gt;"STAR", "無專案", "已更換")
)</f>
        <v>無專案</v>
      </c>
      <c r="H71" s="286">
        <f>VLOOKUP(A71,門市主檔!A:U,21,FALSE)</f>
        <v>0</v>
      </c>
      <c r="I71" s="208" t="str">
        <f>VLOOKUP(A71,'0919門市清單主檔'!B:V,21,FALSE)</f>
        <v>蘆洲區</v>
      </c>
      <c r="J71" s="216">
        <v>45664.530555555553</v>
      </c>
      <c r="K71" s="209"/>
      <c r="L71" s="209"/>
      <c r="M71" s="209"/>
      <c r="N71" s="209"/>
      <c r="O71" s="209"/>
      <c r="P71" s="203"/>
      <c r="Q71" s="213" t="s">
        <v>4113</v>
      </c>
    </row>
    <row r="72" spans="1:17" ht="19.5" customHeight="1">
      <c r="A72" s="208">
        <v>5197</v>
      </c>
      <c r="B72" s="208" t="str">
        <f>VLOOKUP(A72,門市主檔!A:B,2,FALSE)</f>
        <v>蘆洲鴻悅店</v>
      </c>
      <c r="C72" s="302" t="str">
        <f>IF(COUNTIFS(IM!$F:$F,A72,IM!$AD:$AD,"O",IM!$X:$X,"&gt;="&amp;$R$1, IM!$X:$X,"&lt;="&amp;$S$1)&gt;0,"V","")</f>
        <v/>
      </c>
      <c r="D72" s="302" t="str">
        <f>IF(AND(C72&lt;&gt;"V", COUNTIFS(IM!$F:$F,A72, IM!$AD:$AD, "O", IM!$X:$X, "&gt;="&amp;$R$2, IM!$X:$X, "&lt;="&amp;$S$2)&gt;0), "V", "")</f>
        <v/>
      </c>
      <c r="E72" s="302" t="str">
        <f>IF(AND(C72&lt;&gt;"V",D72&lt;&gt;"V", COUNTIFS(IM!$F:$F, A72, IM!$AD:$AD, "O", IM!$X:$X, "&gt;="&amp;$R$3, IM!$X:$X, "&lt;="&amp;$S$3)&gt;0), "V", "")</f>
        <v/>
      </c>
      <c r="F72" s="208" t="str">
        <f t="shared" si="3"/>
        <v>未保養</v>
      </c>
      <c r="G72" s="208" t="str">
        <f>IF(AND(VLOOKUP(A72,門市主檔!A:Y,25,FALSE)="STAR", VLOOKUP(A72,門市主檔!A:N,14,FALSE)=""),
    IF(OR(C72="V", D72="V", E72="V"), "已PM未更換", "未更換"),
    IF(VLOOKUP(A72,門市主檔!A:Y,25,FALSE)&lt;&gt;"STAR", "無專案", "已更換")
)</f>
        <v>無專案</v>
      </c>
      <c r="H72" s="286">
        <f>VLOOKUP(A72,門市主檔!A:U,21,FALSE)</f>
        <v>0</v>
      </c>
      <c r="I72" s="208" t="str">
        <f>VLOOKUP(A72,'0919門市清單主檔'!B:V,21,FALSE)</f>
        <v>蘆洲區</v>
      </c>
      <c r="J72" s="216">
        <v>45673.673611111109</v>
      </c>
      <c r="K72" s="209"/>
      <c r="L72" s="209"/>
      <c r="M72" s="209"/>
      <c r="N72" s="209"/>
      <c r="O72" s="209"/>
      <c r="P72" s="203"/>
      <c r="Q72" s="213" t="s">
        <v>4113</v>
      </c>
    </row>
    <row r="73" spans="1:17" ht="19.5" customHeight="1">
      <c r="A73" s="208" t="s">
        <v>20</v>
      </c>
      <c r="B73" s="208" t="str">
        <f>VLOOKUP(A73,門市主檔!A:B,2,FALSE)</f>
        <v>三重正義北店</v>
      </c>
      <c r="C73" s="302" t="str">
        <f>IF(COUNTIFS(IM!$F:$F,A73,IM!$AD:$AD,"O",IM!$X:$X,"&gt;="&amp;$R$1, IM!$X:$X,"&lt;="&amp;$S$1)&gt;0,"V","")</f>
        <v/>
      </c>
      <c r="D73" s="302" t="str">
        <f>IF(AND(C73&lt;&gt;"V", COUNTIFS(IM!$F:$F,A73, IM!$AD:$AD, "O", IM!$X:$X, "&gt;="&amp;$R$2, IM!$X:$X, "&lt;="&amp;$S$2)&gt;0), "V", "")</f>
        <v>V</v>
      </c>
      <c r="E73" s="302" t="str">
        <f>IF(AND(C73&lt;&gt;"V",D73&lt;&gt;"V", COUNTIFS(IM!$F:$F, A73, IM!$AD:$AD, "O", IM!$X:$X, "&gt;="&amp;$R$3, IM!$X:$X, "&lt;="&amp;$S$3)&gt;0), "V", "")</f>
        <v/>
      </c>
      <c r="F73" s="208" t="str">
        <f t="shared" si="3"/>
        <v/>
      </c>
      <c r="G73" s="208" t="str">
        <f>IF(AND(VLOOKUP(A73,門市主檔!A:Y,25,FALSE)="STAR", VLOOKUP(A73,門市主檔!A:N,14,FALSE)=""),
    IF(OR(C73="V", D73="V", E73="V"), "已PM未更換", "未更換"),
    IF(VLOOKUP(A73,門市主檔!A:Y,25,FALSE)&lt;&gt;"STAR", "無專案", "已更換")
)</f>
        <v>已PM未更換</v>
      </c>
      <c r="H73" s="286">
        <f>VLOOKUP(A73,門市主檔!A:U,21,FALSE)</f>
        <v>1</v>
      </c>
      <c r="I73" s="208" t="str">
        <f>VLOOKUP(A73,'0919門市清單主檔'!B:V,21,FALSE)</f>
        <v>三重區</v>
      </c>
      <c r="J73" s="216">
        <v>45702.479861111111</v>
      </c>
      <c r="K73" s="209"/>
      <c r="L73" s="209"/>
      <c r="M73" s="209"/>
      <c r="N73" s="209"/>
      <c r="O73" s="209"/>
      <c r="P73" s="203" t="s">
        <v>51</v>
      </c>
      <c r="Q73" s="213" t="s">
        <v>4113</v>
      </c>
    </row>
    <row r="74" spans="1:17" ht="19.5" customHeight="1">
      <c r="A74" s="208">
        <v>5245</v>
      </c>
      <c r="B74" s="208" t="str">
        <f>VLOOKUP(A74,門市主檔!A:B,2,FALSE)</f>
        <v>三重護山店</v>
      </c>
      <c r="C74" s="302" t="str">
        <f>IF(COUNTIFS(IM!$F:$F,A74,IM!$AD:$AD,"O",IM!$X:$X,"&gt;="&amp;$R$1, IM!$X:$X,"&lt;="&amp;$S$1)&gt;0,"V","")</f>
        <v/>
      </c>
      <c r="D74" s="302" t="str">
        <f>IF(AND(C74&lt;&gt;"V", COUNTIFS(IM!$F:$F,A74, IM!$AD:$AD, "O", IM!$X:$X, "&gt;="&amp;$R$2, IM!$X:$X, "&lt;="&amp;$S$2)&gt;0), "V", "")</f>
        <v>V</v>
      </c>
      <c r="E74" s="302" t="str">
        <f>IF(AND(C74&lt;&gt;"V",D74&lt;&gt;"V", COUNTIFS(IM!$F:$F, A74, IM!$AD:$AD, "O", IM!$X:$X, "&gt;="&amp;$R$3, IM!$X:$X, "&lt;="&amp;$S$3)&gt;0), "V", "")</f>
        <v/>
      </c>
      <c r="F74" s="208" t="str">
        <f t="shared" si="3"/>
        <v/>
      </c>
      <c r="G74" s="208" t="str">
        <f>IF(AND(VLOOKUP(A74,門市主檔!A:Y,25,FALSE)="STAR", VLOOKUP(A74,門市主檔!A:N,14,FALSE)=""),
    IF(OR(C74="V", D74="V", E74="V"), "已PM未更換", "未更換"),
    IF(VLOOKUP(A74,門市主檔!A:Y,25,FALSE)&lt;&gt;"STAR", "無專案", "已更換")
)</f>
        <v>無專案</v>
      </c>
      <c r="H74" s="286">
        <f>VLOOKUP(A74,門市主檔!A:U,21,FALSE)</f>
        <v>0</v>
      </c>
      <c r="I74" s="208" t="str">
        <f>VLOOKUP(A74,'0919門市清單主檔'!B:V,21,FALSE)</f>
        <v>三重區</v>
      </c>
      <c r="J74" s="217">
        <v>45660.541666666664</v>
      </c>
      <c r="K74" s="209"/>
      <c r="L74" s="209"/>
      <c r="M74" s="209"/>
      <c r="N74" s="209"/>
      <c r="O74" s="209"/>
      <c r="P74" s="203"/>
      <c r="Q74" s="213" t="s">
        <v>4113</v>
      </c>
    </row>
    <row r="75" spans="1:17" ht="19.5" customHeight="1">
      <c r="A75" s="208">
        <v>4652</v>
      </c>
      <c r="B75" s="208" t="str">
        <f>VLOOKUP(A75,門市主檔!A:B,2,FALSE)</f>
        <v>三重天富店</v>
      </c>
      <c r="C75" s="302" t="str">
        <f>IF(COUNTIFS(IM!$F:$F,A75,IM!$AD:$AD,"O",IM!$X:$X,"&gt;="&amp;$R$1, IM!$X:$X,"&lt;="&amp;$S$1)&gt;0,"V","")</f>
        <v/>
      </c>
      <c r="D75" s="302" t="str">
        <f>IF(AND(C75&lt;&gt;"V", COUNTIFS(IM!$F:$F,A75, IM!$AD:$AD, "O", IM!$X:$X, "&gt;="&amp;$R$2, IM!$X:$X, "&lt;="&amp;$S$2)&gt;0), "V", "")</f>
        <v>V</v>
      </c>
      <c r="E75" s="302" t="str">
        <f>IF(AND(C75&lt;&gt;"V",D75&lt;&gt;"V", COUNTIFS(IM!$F:$F, A75, IM!$AD:$AD, "O", IM!$X:$X, "&gt;="&amp;$R$3, IM!$X:$X, "&lt;="&amp;$S$3)&gt;0), "V", "")</f>
        <v/>
      </c>
      <c r="F75" s="208" t="str">
        <f t="shared" si="3"/>
        <v/>
      </c>
      <c r="G75" s="208" t="str">
        <f>IF(AND(VLOOKUP(A75,門市主檔!A:Y,25,FALSE)="STAR", VLOOKUP(A75,門市主檔!A:N,14,FALSE)=""),
    IF(OR(C75="V", D75="V", E75="V"), "已PM未更換", "未更換"),
    IF(VLOOKUP(A75,門市主檔!A:Y,25,FALSE)&lt;&gt;"STAR", "無專案", "已更換")
)</f>
        <v>無專案</v>
      </c>
      <c r="H75" s="286">
        <f>VLOOKUP(A75,門市主檔!A:U,21,FALSE)</f>
        <v>0</v>
      </c>
      <c r="I75" s="208" t="str">
        <f>VLOOKUP(A75,'0919門市清單主檔'!B:V,21,FALSE)</f>
        <v>三重區</v>
      </c>
      <c r="J75" s="216">
        <v>45673.659722222219</v>
      </c>
      <c r="K75" s="209"/>
      <c r="L75" s="209"/>
      <c r="M75" s="209"/>
      <c r="N75" s="209"/>
      <c r="O75" s="209"/>
      <c r="P75" s="203" t="s">
        <v>51</v>
      </c>
      <c r="Q75" s="213" t="s">
        <v>4113</v>
      </c>
    </row>
    <row r="76" spans="1:17" ht="19.5" customHeight="1">
      <c r="A76" s="208">
        <v>2399</v>
      </c>
      <c r="B76" s="208" t="str">
        <f>VLOOKUP(A76,門市主檔!A:B,2,FALSE)</f>
        <v>三重三陽店</v>
      </c>
      <c r="C76" s="302" t="str">
        <f>IF(COUNTIFS(IM!$F:$F,A76,IM!$AD:$AD,"O",IM!$X:$X,"&gt;="&amp;$R$1, IM!$X:$X,"&lt;="&amp;$S$1)&gt;0,"V","")</f>
        <v/>
      </c>
      <c r="D76" s="302" t="str">
        <f>IF(AND(C76&lt;&gt;"V", COUNTIFS(IM!$F:$F,A76, IM!$AD:$AD, "O", IM!$X:$X, "&gt;="&amp;$R$2, IM!$X:$X, "&lt;="&amp;$S$2)&gt;0), "V", "")</f>
        <v>V</v>
      </c>
      <c r="E76" s="302" t="str">
        <f>IF(AND(C76&lt;&gt;"V",D76&lt;&gt;"V", COUNTIFS(IM!$F:$F, A76, IM!$AD:$AD, "O", IM!$X:$X, "&gt;="&amp;$R$3, IM!$X:$X, "&lt;="&amp;$S$3)&gt;0), "V", "")</f>
        <v/>
      </c>
      <c r="F76" s="208" t="str">
        <f t="shared" si="3"/>
        <v/>
      </c>
      <c r="G76" s="208" t="str">
        <f>IF(AND(VLOOKUP(A76,門市主檔!A:Y,25,FALSE)="STAR", VLOOKUP(A76,門市主檔!A:N,14,FALSE)=""),
    IF(OR(C76="V", D76="V", E76="V"), "已PM未更換", "未更換"),
    IF(VLOOKUP(A76,門市主檔!A:Y,25,FALSE)&lt;&gt;"STAR", "無專案", "已更換")
)</f>
        <v>無專案</v>
      </c>
      <c r="H76" s="286">
        <f>VLOOKUP(A76,門市主檔!A:U,21,FALSE)</f>
        <v>0</v>
      </c>
      <c r="I76" s="208" t="str">
        <f>VLOOKUP(A76,'0919門市清單主檔'!B:V,21,FALSE)</f>
        <v>三重區</v>
      </c>
      <c r="J76" s="216">
        <v>45673.697916666664</v>
      </c>
      <c r="K76" s="209"/>
      <c r="L76" s="209"/>
      <c r="M76" s="209"/>
      <c r="N76" s="209"/>
      <c r="O76" s="209"/>
      <c r="P76" s="203"/>
      <c r="Q76" s="213" t="s">
        <v>4113</v>
      </c>
    </row>
    <row r="77" spans="1:17" ht="19.5" customHeight="1">
      <c r="A77" s="208">
        <v>2349</v>
      </c>
      <c r="B77" s="208" t="str">
        <f>VLOOKUP(A77,門市主檔!A:B,2,FALSE)</f>
        <v>三重永福店</v>
      </c>
      <c r="C77" s="302" t="str">
        <f>IF(COUNTIFS(IM!$F:$F,A77,IM!$AD:$AD,"O",IM!$X:$X,"&gt;="&amp;$R$1, IM!$X:$X,"&lt;="&amp;$S$1)&gt;0,"V","")</f>
        <v/>
      </c>
      <c r="D77" s="302" t="str">
        <f>IF(AND(C77&lt;&gt;"V", COUNTIFS(IM!$F:$F,A77, IM!$AD:$AD, "O", IM!$X:$X, "&gt;="&amp;$R$2, IM!$X:$X, "&lt;="&amp;$S$2)&gt;0), "V", "")</f>
        <v>V</v>
      </c>
      <c r="E77" s="302" t="str">
        <f>IF(AND(C77&lt;&gt;"V",D77&lt;&gt;"V", COUNTIFS(IM!$F:$F, A77, IM!$AD:$AD, "O", IM!$X:$X, "&gt;="&amp;$R$3, IM!$X:$X, "&lt;="&amp;$S$3)&gt;0), "V", "")</f>
        <v/>
      </c>
      <c r="F77" s="208" t="str">
        <f t="shared" si="3"/>
        <v/>
      </c>
      <c r="G77" s="208" t="str">
        <f>IF(AND(VLOOKUP(A77,門市主檔!A:Y,25,FALSE)="STAR", VLOOKUP(A77,門市主檔!A:N,14,FALSE)=""),
    IF(OR(C77="V", D77="V", E77="V"), "已PM未更換", "未更換"),
    IF(VLOOKUP(A77,門市主檔!A:Y,25,FALSE)&lt;&gt;"STAR", "無專案", "已更換")
)</f>
        <v>已PM未更換</v>
      </c>
      <c r="H77" s="286">
        <f>VLOOKUP(A77,門市主檔!A:U,21,FALSE)</f>
        <v>2</v>
      </c>
      <c r="I77" s="208" t="str">
        <f>VLOOKUP(A77,'0919門市清單主檔'!B:V,21,FALSE)</f>
        <v>三重區</v>
      </c>
      <c r="J77" s="216">
        <v>45708.47152777778</v>
      </c>
      <c r="K77" s="209"/>
      <c r="L77" s="209"/>
      <c r="M77" s="209"/>
      <c r="N77" s="209"/>
      <c r="O77" s="209"/>
      <c r="P77" s="203"/>
      <c r="Q77" s="213" t="s">
        <v>4113</v>
      </c>
    </row>
    <row r="78" spans="1:17" ht="19.5" customHeight="1">
      <c r="A78" s="208">
        <v>3623</v>
      </c>
      <c r="B78" s="208" t="str">
        <f>VLOOKUP(A78,門市主檔!A:B,2,FALSE)</f>
        <v>三重自強店</v>
      </c>
      <c r="C78" s="302" t="str">
        <f>IF(COUNTIFS(IM!$F:$F,A78,IM!$AD:$AD,"O",IM!$X:$X,"&gt;="&amp;$R$1, IM!$X:$X,"&lt;="&amp;$S$1)&gt;0,"V","")</f>
        <v>V</v>
      </c>
      <c r="D78" s="302" t="str">
        <f>IF(AND(C78&lt;&gt;"V", COUNTIFS(IM!$F:$F,A78, IM!$AD:$AD, "O", IM!$X:$X, "&gt;="&amp;$R$2, IM!$X:$X, "&lt;="&amp;$S$2)&gt;0), "V", "")</f>
        <v/>
      </c>
      <c r="E78" s="302" t="str">
        <f>IF(AND(C78&lt;&gt;"V",D78&lt;&gt;"V", COUNTIFS(IM!$F:$F, A78, IM!$AD:$AD, "O", IM!$X:$X, "&gt;="&amp;$R$3, IM!$X:$X, "&lt;="&amp;$S$3)&gt;0), "V", "")</f>
        <v/>
      </c>
      <c r="F78" s="208" t="str">
        <f t="shared" si="3"/>
        <v/>
      </c>
      <c r="G78" s="208" t="str">
        <f>IF(AND(VLOOKUP(A78,門市主檔!A:Y,25,FALSE)="STAR", VLOOKUP(A78,門市主檔!A:N,14,FALSE)=""),
    IF(OR(C78="V", D78="V", E78="V"), "已PM未更換", "未更換"),
    IF(VLOOKUP(A78,門市主檔!A:Y,25,FALSE)&lt;&gt;"STAR", "無專案", "已更換")
)</f>
        <v>已更換</v>
      </c>
      <c r="H78" s="286">
        <f>VLOOKUP(A78,門市主檔!A:U,21,FALSE)</f>
        <v>2</v>
      </c>
      <c r="I78" s="208" t="str">
        <f>VLOOKUP(A78,'0919門市清單主檔'!B:V,21,FALSE)</f>
        <v>三重區</v>
      </c>
      <c r="J78" s="216">
        <v>45702.64166666667</v>
      </c>
      <c r="K78" s="209"/>
      <c r="L78" s="209"/>
      <c r="M78" s="209"/>
      <c r="N78" s="209"/>
      <c r="O78" s="209"/>
      <c r="P78" s="203" t="s">
        <v>51</v>
      </c>
      <c r="Q78" s="213" t="s">
        <v>4113</v>
      </c>
    </row>
    <row r="79" spans="1:17" ht="19.5" customHeight="1">
      <c r="A79" s="208">
        <v>4191</v>
      </c>
      <c r="B79" s="208" t="str">
        <f>VLOOKUP(A79,門市主檔!A:B,2,FALSE)</f>
        <v>三重溪美店</v>
      </c>
      <c r="C79" s="302" t="str">
        <f>IF(COUNTIFS(IM!$F:$F,A79,IM!$AD:$AD,"O",IM!$X:$X,"&gt;="&amp;$R$1, IM!$X:$X,"&lt;="&amp;$S$1)&gt;0,"V","")</f>
        <v/>
      </c>
      <c r="D79" s="302" t="str">
        <f>IF(AND(C79&lt;&gt;"V", COUNTIFS(IM!$F:$F,A79, IM!$AD:$AD, "O", IM!$X:$X, "&gt;="&amp;$R$2, IM!$X:$X, "&lt;="&amp;$S$2)&gt;0), "V", "")</f>
        <v>V</v>
      </c>
      <c r="E79" s="302" t="str">
        <f>IF(AND(C79&lt;&gt;"V",D79&lt;&gt;"V", COUNTIFS(IM!$F:$F, A79, IM!$AD:$AD, "O", IM!$X:$X, "&gt;="&amp;$R$3, IM!$X:$X, "&lt;="&amp;$S$3)&gt;0), "V", "")</f>
        <v/>
      </c>
      <c r="F79" s="208" t="str">
        <f t="shared" si="3"/>
        <v/>
      </c>
      <c r="G79" s="208" t="str">
        <f>IF(AND(VLOOKUP(A79,門市主檔!A:Y,25,FALSE)="STAR", VLOOKUP(A79,門市主檔!A:N,14,FALSE)=""),
    IF(OR(C79="V", D79="V", E79="V"), "已PM未更換", "未更換"),
    IF(VLOOKUP(A79,門市主檔!A:Y,25,FALSE)&lt;&gt;"STAR", "無專案", "已更換")
)</f>
        <v>已PM未更換</v>
      </c>
      <c r="H79" s="286">
        <f>VLOOKUP(A79,門市主檔!A:U,21,FALSE)</f>
        <v>2</v>
      </c>
      <c r="I79" s="208" t="str">
        <f>VLOOKUP(A79,'0919門市清單主檔'!B:V,21,FALSE)</f>
        <v>三重區</v>
      </c>
      <c r="J79" s="216">
        <v>45660.51666666667</v>
      </c>
      <c r="K79" s="209"/>
      <c r="L79" s="209"/>
      <c r="M79" s="209"/>
      <c r="N79" s="209"/>
      <c r="O79" s="209"/>
      <c r="P79" s="203" t="s">
        <v>51</v>
      </c>
      <c r="Q79" s="213" t="s">
        <v>4113</v>
      </c>
    </row>
    <row r="80" spans="1:17" ht="19.5" customHeight="1">
      <c r="A80" s="208">
        <v>4586</v>
      </c>
      <c r="B80" s="208" t="str">
        <f>VLOOKUP(A80,門市主檔!A:B,2,FALSE)</f>
        <v>三重三文店</v>
      </c>
      <c r="C80" s="302" t="str">
        <f>IF(COUNTIFS(IM!$F:$F,A80,IM!$AD:$AD,"O",IM!$X:$X,"&gt;="&amp;$R$1, IM!$X:$X,"&lt;="&amp;$S$1)&gt;0,"V","")</f>
        <v/>
      </c>
      <c r="D80" s="302" t="str">
        <f>IF(AND(C80&lt;&gt;"V", COUNTIFS(IM!$F:$F,A80, IM!$AD:$AD, "O", IM!$X:$X, "&gt;="&amp;$R$2, IM!$X:$X, "&lt;="&amp;$S$2)&gt;0), "V", "")</f>
        <v>V</v>
      </c>
      <c r="E80" s="302" t="str">
        <f>IF(AND(C80&lt;&gt;"V",D80&lt;&gt;"V", COUNTIFS(IM!$F:$F, A80, IM!$AD:$AD, "O", IM!$X:$X, "&gt;="&amp;$R$3, IM!$X:$X, "&lt;="&amp;$S$3)&gt;0), "V", "")</f>
        <v/>
      </c>
      <c r="F80" s="208" t="str">
        <f t="shared" si="3"/>
        <v/>
      </c>
      <c r="G80" s="208" t="str">
        <f>IF(AND(VLOOKUP(A80,門市主檔!A:Y,25,FALSE)="STAR", VLOOKUP(A80,門市主檔!A:N,14,FALSE)=""),
    IF(OR(C80="V", D80="V", E80="V"), "已PM未更換", "未更換"),
    IF(VLOOKUP(A80,門市主檔!A:Y,25,FALSE)&lt;&gt;"STAR", "無專案", "已更換")
)</f>
        <v>無專案</v>
      </c>
      <c r="H80" s="286">
        <f>VLOOKUP(A80,門市主檔!A:U,21,FALSE)</f>
        <v>0</v>
      </c>
      <c r="I80" s="208" t="str">
        <f>VLOOKUP(A80,'0919門市清單主檔'!B:V,21,FALSE)</f>
        <v>三重區</v>
      </c>
      <c r="J80" s="216">
        <v>45667.591666666667</v>
      </c>
      <c r="K80" s="209"/>
      <c r="L80" s="209"/>
      <c r="M80" s="209"/>
      <c r="N80" s="209"/>
      <c r="O80" s="209"/>
      <c r="P80" s="203" t="s">
        <v>51</v>
      </c>
      <c r="Q80" s="213" t="s">
        <v>4113</v>
      </c>
    </row>
    <row r="81" spans="1:17" ht="19.5" customHeight="1">
      <c r="A81" s="208" t="s">
        <v>18</v>
      </c>
      <c r="B81" s="208" t="str">
        <f>VLOOKUP(A81,門市主檔!A:B,2,FALSE)</f>
        <v>三重溪尾店</v>
      </c>
      <c r="C81" s="302" t="str">
        <f>IF(COUNTIFS(IM!$F:$F,A81,IM!$AD:$AD,"O",IM!$X:$X,"&gt;="&amp;$R$1, IM!$X:$X,"&lt;="&amp;$S$1)&gt;0,"V","")</f>
        <v/>
      </c>
      <c r="D81" s="302" t="str">
        <f>IF(AND(C81&lt;&gt;"V", COUNTIFS(IM!$F:$F,A81, IM!$AD:$AD, "O", IM!$X:$X, "&gt;="&amp;$R$2, IM!$X:$X, "&lt;="&amp;$S$2)&gt;0), "V", "")</f>
        <v>V</v>
      </c>
      <c r="E81" s="302" t="str">
        <f>IF(AND(C81&lt;&gt;"V",D81&lt;&gt;"V", COUNTIFS(IM!$F:$F, A81, IM!$AD:$AD, "O", IM!$X:$X, "&gt;="&amp;$R$3, IM!$X:$X, "&lt;="&amp;$S$3)&gt;0), "V", "")</f>
        <v/>
      </c>
      <c r="F81" s="208" t="str">
        <f t="shared" si="3"/>
        <v/>
      </c>
      <c r="G81" s="208" t="str">
        <f>IF(AND(VLOOKUP(A81,門市主檔!A:Y,25,FALSE)="STAR", VLOOKUP(A81,門市主檔!A:N,14,FALSE)=""),
    IF(OR(C81="V", D81="V", E81="V"), "已PM未更換", "未更換"),
    IF(VLOOKUP(A81,門市主檔!A:Y,25,FALSE)&lt;&gt;"STAR", "無專案", "已更換")
)</f>
        <v>無專案</v>
      </c>
      <c r="H81" s="286">
        <f>VLOOKUP(A81,門市主檔!A:U,21,FALSE)</f>
        <v>0</v>
      </c>
      <c r="I81" s="208" t="str">
        <f>VLOOKUP(A81,'0919門市清單主檔'!B:V,21,FALSE)</f>
        <v>三重區</v>
      </c>
      <c r="J81" s="216">
        <v>45691.513888888891</v>
      </c>
      <c r="K81" s="209"/>
      <c r="L81" s="209"/>
      <c r="M81" s="209"/>
      <c r="N81" s="209"/>
      <c r="O81" s="209"/>
      <c r="P81" s="203" t="s">
        <v>51</v>
      </c>
      <c r="Q81" s="213" t="s">
        <v>4113</v>
      </c>
    </row>
    <row r="82" spans="1:17" ht="19.5" customHeight="1">
      <c r="A82" s="208">
        <v>3359</v>
      </c>
      <c r="B82" s="208" t="str">
        <f>VLOOKUP(A82,門市主檔!A:B,2,FALSE)</f>
        <v>三重金陵店</v>
      </c>
      <c r="C82" s="302" t="str">
        <f>IF(COUNTIFS(IM!$F:$F,A82,IM!$AD:$AD,"O",IM!$X:$X,"&gt;="&amp;$R$1, IM!$X:$X,"&lt;="&amp;$S$1)&gt;0,"V","")</f>
        <v>V</v>
      </c>
      <c r="D82" s="302" t="str">
        <f>IF(AND(C82&lt;&gt;"V", COUNTIFS(IM!$F:$F,A82, IM!$AD:$AD, "O", IM!$X:$X, "&gt;="&amp;$R$2, IM!$X:$X, "&lt;="&amp;$S$2)&gt;0), "V", "")</f>
        <v/>
      </c>
      <c r="E82" s="302" t="str">
        <f>IF(AND(C82&lt;&gt;"V",D82&lt;&gt;"V", COUNTIFS(IM!$F:$F, A82, IM!$AD:$AD, "O", IM!$X:$X, "&gt;="&amp;$R$3, IM!$X:$X, "&lt;="&amp;$S$3)&gt;0), "V", "")</f>
        <v/>
      </c>
      <c r="F82" s="208" t="str">
        <f t="shared" si="3"/>
        <v/>
      </c>
      <c r="G82" s="208" t="str">
        <f>IF(AND(VLOOKUP(A82,門市主檔!A:Y,25,FALSE)="STAR", VLOOKUP(A82,門市主檔!A:N,14,FALSE)=""),
    IF(OR(C82="V", D82="V", E82="V"), "已PM未更換", "未更換"),
    IF(VLOOKUP(A82,門市主檔!A:Y,25,FALSE)&lt;&gt;"STAR", "無專案", "已更換")
)</f>
        <v>已更換</v>
      </c>
      <c r="H82" s="286">
        <f>VLOOKUP(A82,門市主檔!A:U,21,FALSE)</f>
        <v>2</v>
      </c>
      <c r="I82" s="208" t="str">
        <f>VLOOKUP(A82,'0919門市清單主檔'!B:V,21,FALSE)</f>
        <v>三重區</v>
      </c>
      <c r="J82" s="216">
        <v>45691.614583333336</v>
      </c>
      <c r="K82" s="209"/>
      <c r="L82" s="209"/>
      <c r="M82" s="209"/>
      <c r="N82" s="209"/>
      <c r="O82" s="209"/>
      <c r="P82" s="203"/>
      <c r="Q82" s="213" t="s">
        <v>4113</v>
      </c>
    </row>
    <row r="83" spans="1:17" ht="19.5" customHeight="1">
      <c r="A83" s="208" t="s">
        <v>25</v>
      </c>
      <c r="B83" s="208" t="str">
        <f>VLOOKUP(A83,門市主檔!A:B,2,FALSE)</f>
        <v>三重興德店</v>
      </c>
      <c r="C83" s="302" t="str">
        <f>IF(COUNTIFS(IM!$F:$F,A83,IM!$AD:$AD,"O",IM!$X:$X,"&gt;="&amp;$R$1, IM!$X:$X,"&lt;="&amp;$S$1)&gt;0,"V","")</f>
        <v>V</v>
      </c>
      <c r="D83" s="302" t="str">
        <f>IF(AND(C83&lt;&gt;"V", COUNTIFS(IM!$F:$F,A83, IM!$AD:$AD, "O", IM!$X:$X, "&gt;="&amp;$R$2, IM!$X:$X, "&lt;="&amp;$S$2)&gt;0), "V", "")</f>
        <v/>
      </c>
      <c r="E83" s="302" t="str">
        <f>IF(AND(C83&lt;&gt;"V",D83&lt;&gt;"V", COUNTIFS(IM!$F:$F, A83, IM!$AD:$AD, "O", IM!$X:$X, "&gt;="&amp;$R$3, IM!$X:$X, "&lt;="&amp;$S$3)&gt;0), "V", "")</f>
        <v/>
      </c>
      <c r="F83" s="208" t="str">
        <f t="shared" si="3"/>
        <v/>
      </c>
      <c r="G83" s="208" t="str">
        <f>IF(AND(VLOOKUP(A83,門市主檔!A:Y,25,FALSE)="STAR", VLOOKUP(A83,門市主檔!A:N,14,FALSE)=""),
    IF(OR(C83="V", D83="V", E83="V"), "已PM未更換", "未更換"),
    IF(VLOOKUP(A83,門市主檔!A:Y,25,FALSE)&lt;&gt;"STAR", "無專案", "已更換")
)</f>
        <v>已更換</v>
      </c>
      <c r="H83" s="286">
        <f>VLOOKUP(A83,門市主檔!A:U,21,FALSE)</f>
        <v>2</v>
      </c>
      <c r="I83" s="208" t="str">
        <f>VLOOKUP(A83,'0919門市清單主檔'!B:V,21,FALSE)</f>
        <v>三重區</v>
      </c>
      <c r="J83" s="216">
        <v>45691.65</v>
      </c>
      <c r="K83" s="209"/>
      <c r="L83" s="209"/>
      <c r="M83" s="209"/>
      <c r="N83" s="209"/>
      <c r="O83" s="209"/>
      <c r="P83" s="203"/>
      <c r="Q83" s="213" t="s">
        <v>4113</v>
      </c>
    </row>
    <row r="84" spans="1:17" ht="19.5" customHeight="1">
      <c r="A84" s="208">
        <v>2267</v>
      </c>
      <c r="B84" s="208" t="str">
        <f>VLOOKUP(A84,門市主檔!A:B,2,FALSE)</f>
        <v>北縣金陽店</v>
      </c>
      <c r="C84" s="302" t="str">
        <f>IF(COUNTIFS(IM!$F:$F,A84,IM!$AD:$AD,"O",IM!$X:$X,"&gt;="&amp;$R$1, IM!$X:$X,"&lt;="&amp;$S$1)&gt;0,"V","")</f>
        <v>V</v>
      </c>
      <c r="D84" s="302" t="str">
        <f>IF(AND(C84&lt;&gt;"V", COUNTIFS(IM!$F:$F,A84, IM!$AD:$AD, "O", IM!$X:$X, "&gt;="&amp;$R$2, IM!$X:$X, "&lt;="&amp;$S$2)&gt;0), "V", "")</f>
        <v/>
      </c>
      <c r="E84" s="302" t="str">
        <f>IF(AND(C84&lt;&gt;"V",D84&lt;&gt;"V", COUNTIFS(IM!$F:$F, A84, IM!$AD:$AD, "O", IM!$X:$X, "&gt;="&amp;$R$3, IM!$X:$X, "&lt;="&amp;$S$3)&gt;0), "V", "")</f>
        <v/>
      </c>
      <c r="F84" s="208" t="str">
        <f t="shared" si="3"/>
        <v/>
      </c>
      <c r="G84" s="208" t="str">
        <f>IF(AND(VLOOKUP(A84,門市主檔!A:Y,25,FALSE)="STAR", VLOOKUP(A84,門市主檔!A:N,14,FALSE)=""),
    IF(OR(C84="V", D84="V", E84="V"), "已PM未更換", "未更換"),
    IF(VLOOKUP(A84,門市主檔!A:Y,25,FALSE)&lt;&gt;"STAR", "無專案", "已更換")
)</f>
        <v>已更換</v>
      </c>
      <c r="H84" s="286">
        <f>VLOOKUP(A84,門市主檔!A:U,21,FALSE)</f>
        <v>2</v>
      </c>
      <c r="I84" s="208" t="str">
        <f>VLOOKUP(A84,'0919門市清單主檔'!B:V,21,FALSE)</f>
        <v>金山區</v>
      </c>
      <c r="J84" s="216">
        <v>45679.558333333334</v>
      </c>
      <c r="K84" s="209"/>
      <c r="L84" s="209"/>
      <c r="M84" s="209"/>
      <c r="N84" s="209"/>
      <c r="O84" s="209"/>
      <c r="P84" s="203" t="s">
        <v>51</v>
      </c>
      <c r="Q84" s="213" t="s">
        <v>4113</v>
      </c>
    </row>
    <row r="85" spans="1:17" ht="19.5" customHeight="1">
      <c r="A85" s="208">
        <v>5060</v>
      </c>
      <c r="B85" s="208" t="str">
        <f>VLOOKUP(A85,門市主檔!A:B,2,FALSE)</f>
        <v>淡水魚市店</v>
      </c>
      <c r="C85" s="302" t="str">
        <f>IF(COUNTIFS(IM!$F:$F,A85,IM!$AD:$AD,"O",IM!$X:$X,"&gt;="&amp;$R$1, IM!$X:$X,"&lt;="&amp;$S$1)&gt;0,"V","")</f>
        <v>V</v>
      </c>
      <c r="D85" s="302" t="str">
        <f>IF(AND(C85&lt;&gt;"V", COUNTIFS(IM!$F:$F,A85, IM!$AD:$AD, "O", IM!$X:$X, "&gt;="&amp;$R$2, IM!$X:$X, "&lt;="&amp;$S$2)&gt;0), "V", "")</f>
        <v/>
      </c>
      <c r="E85" s="302" t="str">
        <f>IF(AND(C85&lt;&gt;"V",D85&lt;&gt;"V", COUNTIFS(IM!$F:$F, A85, IM!$AD:$AD, "O", IM!$X:$X, "&gt;="&amp;$R$3, IM!$X:$X, "&lt;="&amp;$S$3)&gt;0), "V", "")</f>
        <v/>
      </c>
      <c r="F85" s="208" t="str">
        <f t="shared" si="3"/>
        <v/>
      </c>
      <c r="G85" s="208" t="str">
        <f>IF(AND(VLOOKUP(A85,門市主檔!A:Y,25,FALSE)="STAR", VLOOKUP(A85,門市主檔!A:N,14,FALSE)=""),
    IF(OR(C85="V", D85="V", E85="V"), "已PM未更換", "未更換"),
    IF(VLOOKUP(A85,門市主檔!A:Y,25,FALSE)&lt;&gt;"STAR", "無專案", "已更換")
)</f>
        <v>無專案</v>
      </c>
      <c r="H85" s="286">
        <f>VLOOKUP(A85,門市主檔!A:U,21,FALSE)</f>
        <v>0</v>
      </c>
      <c r="I85" s="208" t="str">
        <f>VLOOKUP(A85,'0919門市清單主檔'!B:V,21,FALSE)</f>
        <v>淡水區</v>
      </c>
      <c r="J85" s="216">
        <v>45730.652777777781</v>
      </c>
      <c r="K85" s="209"/>
      <c r="L85" s="209"/>
      <c r="M85" s="209"/>
      <c r="N85" s="209"/>
      <c r="O85" s="209"/>
      <c r="P85" s="203"/>
      <c r="Q85" s="213" t="s">
        <v>4113</v>
      </c>
    </row>
    <row r="86" spans="1:17" ht="19.5" customHeight="1">
      <c r="A86" s="208">
        <v>4845</v>
      </c>
      <c r="B86" s="208" t="str">
        <f>VLOOKUP(A86,門市主檔!A:B,2,FALSE)</f>
        <v>石門海角店</v>
      </c>
      <c r="C86" s="302" t="str">
        <f>IF(COUNTIFS(IM!$F:$F,A86,IM!$AD:$AD,"O",IM!$X:$X,"&gt;="&amp;$R$1, IM!$X:$X,"&lt;="&amp;$S$1)&gt;0,"V","")</f>
        <v>V</v>
      </c>
      <c r="D86" s="302" t="str">
        <f>IF(AND(C86&lt;&gt;"V", COUNTIFS(IM!$F:$F,A86, IM!$AD:$AD, "O", IM!$X:$X, "&gt;="&amp;$R$2, IM!$X:$X, "&lt;="&amp;$S$2)&gt;0), "V", "")</f>
        <v/>
      </c>
      <c r="E86" s="302" t="str">
        <f>IF(AND(C86&lt;&gt;"V",D86&lt;&gt;"V", COUNTIFS(IM!$F:$F, A86, IM!$AD:$AD, "O", IM!$X:$X, "&gt;="&amp;$R$3, IM!$X:$X, "&lt;="&amp;$S$3)&gt;0), "V", "")</f>
        <v/>
      </c>
      <c r="F86" s="208" t="str">
        <f t="shared" si="3"/>
        <v/>
      </c>
      <c r="G86" s="208" t="str">
        <f>IF(AND(VLOOKUP(A86,門市主檔!A:Y,25,FALSE)="STAR", VLOOKUP(A86,門市主檔!A:N,14,FALSE)=""),
    IF(OR(C86="V", D86="V", E86="V"), "已PM未更換", "未更換"),
    IF(VLOOKUP(A86,門市主檔!A:Y,25,FALSE)&lt;&gt;"STAR", "無專案", "已更換")
)</f>
        <v>已更換</v>
      </c>
      <c r="H86" s="286">
        <f>VLOOKUP(A86,門市主檔!A:U,21,FALSE)</f>
        <v>2</v>
      </c>
      <c r="I86" s="208" t="str">
        <f>VLOOKUP(A86,'0919門市清單主檔'!B:V,21,FALSE)</f>
        <v>石門區</v>
      </c>
      <c r="J86" s="216">
        <v>45679.604861111111</v>
      </c>
      <c r="K86" s="209"/>
      <c r="L86" s="209"/>
      <c r="M86" s="209"/>
      <c r="N86" s="209"/>
      <c r="O86" s="209"/>
      <c r="P86" s="203" t="s">
        <v>51</v>
      </c>
      <c r="Q86" s="213" t="s">
        <v>4113</v>
      </c>
    </row>
    <row r="87" spans="1:17" ht="19.5" customHeight="1">
      <c r="A87" s="208">
        <v>2935</v>
      </c>
      <c r="B87" s="208" t="str">
        <f>VLOOKUP(A87,門市主檔!A:B,2,FALSE)</f>
        <v>三重夜市口</v>
      </c>
      <c r="C87" s="302" t="str">
        <f>IF(COUNTIFS(IM!$F:$F,A87,IM!$AD:$AD,"O",IM!$X:$X,"&gt;="&amp;$R$1, IM!$X:$X,"&lt;="&amp;$S$1)&gt;0,"V","")</f>
        <v>V</v>
      </c>
      <c r="D87" s="302" t="str">
        <f>IF(AND(C87&lt;&gt;"V", COUNTIFS(IM!$F:$F,A87, IM!$AD:$AD, "O", IM!$X:$X, "&gt;="&amp;$R$2, IM!$X:$X, "&lt;="&amp;$S$2)&gt;0), "V", "")</f>
        <v/>
      </c>
      <c r="E87" s="302" t="str">
        <f>IF(AND(C87&lt;&gt;"V",D87&lt;&gt;"V", COUNTIFS(IM!$F:$F, A87, IM!$AD:$AD, "O", IM!$X:$X, "&gt;="&amp;$R$3, IM!$X:$X, "&lt;="&amp;$S$3)&gt;0), "V", "")</f>
        <v/>
      </c>
      <c r="F87" s="208" t="str">
        <f t="shared" si="3"/>
        <v/>
      </c>
      <c r="G87" s="208" t="str">
        <f>IF(AND(VLOOKUP(A87,門市主檔!A:Y,25,FALSE)="STAR", VLOOKUP(A87,門市主檔!A:N,14,FALSE)=""),
    IF(OR(C87="V", D87="V", E87="V"), "已PM未更換", "未更換"),
    IF(VLOOKUP(A87,門市主檔!A:Y,25,FALSE)&lt;&gt;"STAR", "無專案", "已更換")
)</f>
        <v>已更換</v>
      </c>
      <c r="H87" s="286">
        <f>VLOOKUP(A87,門市主檔!A:U,21,FALSE)</f>
        <v>2</v>
      </c>
      <c r="I87" s="208" t="str">
        <f>VLOOKUP(A87,'0919門市清單主檔'!B:V,21,FALSE)</f>
        <v>三重區</v>
      </c>
      <c r="J87" s="216">
        <v>45701.501388888886</v>
      </c>
      <c r="K87" s="209"/>
      <c r="L87" s="209"/>
      <c r="M87" s="209"/>
      <c r="N87" s="209"/>
      <c r="O87" s="209"/>
      <c r="P87" s="203"/>
      <c r="Q87" s="213" t="s">
        <v>4113</v>
      </c>
    </row>
    <row r="88" spans="1:17" ht="19.5" customHeight="1">
      <c r="A88" s="208">
        <v>4312</v>
      </c>
      <c r="B88" s="208" t="str">
        <f>VLOOKUP(A88,門市主檔!A:B,2,FALSE)</f>
        <v>三重文化北</v>
      </c>
      <c r="C88" s="302" t="str">
        <f>IF(COUNTIFS(IM!$F:$F,A88,IM!$AD:$AD,"O",IM!$X:$X,"&gt;="&amp;$R$1, IM!$X:$X,"&lt;="&amp;$S$1)&gt;0,"V","")</f>
        <v>V</v>
      </c>
      <c r="D88" s="302" t="str">
        <f>IF(AND(C88&lt;&gt;"V", COUNTIFS(IM!$F:$F,A88, IM!$AD:$AD, "O", IM!$X:$X, "&gt;="&amp;$R$2, IM!$X:$X, "&lt;="&amp;$S$2)&gt;0), "V", "")</f>
        <v/>
      </c>
      <c r="E88" s="302" t="str">
        <f>IF(AND(C88&lt;&gt;"V",D88&lt;&gt;"V", COUNTIFS(IM!$F:$F, A88, IM!$AD:$AD, "O", IM!$X:$X, "&gt;="&amp;$R$3, IM!$X:$X, "&lt;="&amp;$S$3)&gt;0), "V", "")</f>
        <v/>
      </c>
      <c r="F88" s="208" t="str">
        <f t="shared" si="3"/>
        <v/>
      </c>
      <c r="G88" s="208" t="str">
        <f>IF(AND(VLOOKUP(A88,門市主檔!A:Y,25,FALSE)="STAR", VLOOKUP(A88,門市主檔!A:N,14,FALSE)=""),
    IF(OR(C88="V", D88="V", E88="V"), "已PM未更換", "未更換"),
    IF(VLOOKUP(A88,門市主檔!A:Y,25,FALSE)&lt;&gt;"STAR", "無專案", "已更換")
)</f>
        <v>已更換</v>
      </c>
      <c r="H88" s="286">
        <f>VLOOKUP(A88,門市主檔!A:U,21,FALSE)</f>
        <v>2</v>
      </c>
      <c r="I88" s="208" t="str">
        <f>VLOOKUP(A88,'0919門市清單主檔'!B:V,21,FALSE)</f>
        <v>三重區</v>
      </c>
      <c r="J88" s="216">
        <v>45667.625694444447</v>
      </c>
      <c r="K88" s="203"/>
      <c r="L88" s="203"/>
      <c r="M88" s="203"/>
      <c r="N88" s="203"/>
      <c r="O88" s="203"/>
      <c r="P88" s="203" t="s">
        <v>51</v>
      </c>
      <c r="Q88" s="213" t="s">
        <v>4113</v>
      </c>
    </row>
    <row r="89" spans="1:17" ht="19.5" customHeight="1">
      <c r="A89" s="208">
        <v>2619</v>
      </c>
      <c r="B89" s="208" t="str">
        <f>VLOOKUP(A89,門市主檔!A:B,2,FALSE)</f>
        <v>三重大榮店</v>
      </c>
      <c r="C89" s="302" t="str">
        <f>IF(COUNTIFS(IM!$F:$F,A89,IM!$AD:$AD,"O",IM!$X:$X,"&gt;="&amp;$R$1, IM!$X:$X,"&lt;="&amp;$S$1)&gt;0,"V","")</f>
        <v>V</v>
      </c>
      <c r="D89" s="302" t="str">
        <f>IF(AND(C89&lt;&gt;"V", COUNTIFS(IM!$F:$F,A89, IM!$AD:$AD, "O", IM!$X:$X, "&gt;="&amp;$R$2, IM!$X:$X, "&lt;="&amp;$S$2)&gt;0), "V", "")</f>
        <v/>
      </c>
      <c r="E89" s="302" t="str">
        <f>IF(AND(C89&lt;&gt;"V",D89&lt;&gt;"V", COUNTIFS(IM!$F:$F, A89, IM!$AD:$AD, "O", IM!$X:$X, "&gt;="&amp;$R$3, IM!$X:$X, "&lt;="&amp;$S$3)&gt;0), "V", "")</f>
        <v/>
      </c>
      <c r="F89" s="208" t="str">
        <f t="shared" si="3"/>
        <v/>
      </c>
      <c r="G89" s="208" t="str">
        <f>IF(AND(VLOOKUP(A89,門市主檔!A:Y,25,FALSE)="STAR", VLOOKUP(A89,門市主檔!A:N,14,FALSE)=""),
    IF(OR(C89="V", D89="V", E89="V"), "已PM未更換", "未更換"),
    IF(VLOOKUP(A89,門市主檔!A:Y,25,FALSE)&lt;&gt;"STAR", "無專案", "已更換")
)</f>
        <v>已更換</v>
      </c>
      <c r="H89" s="286">
        <f>VLOOKUP(A89,門市主檔!A:U,21,FALSE)</f>
        <v>2</v>
      </c>
      <c r="I89" s="208" t="str">
        <f>VLOOKUP(A89,'0919門市清單主檔'!B:V,21,FALSE)</f>
        <v>三重區</v>
      </c>
      <c r="J89" s="216">
        <v>45667.649305555555</v>
      </c>
      <c r="K89" s="209"/>
      <c r="L89" s="209"/>
      <c r="M89" s="209"/>
      <c r="N89" s="209"/>
      <c r="O89" s="209"/>
      <c r="P89" s="203"/>
      <c r="Q89" s="213" t="s">
        <v>4113</v>
      </c>
    </row>
    <row r="90" spans="1:17" ht="19.5" customHeight="1">
      <c r="A90" s="208">
        <v>4083</v>
      </c>
      <c r="B90" s="208" t="str">
        <f>VLOOKUP(A90,門市主檔!A:B,2,FALSE)</f>
        <v>三重中央南</v>
      </c>
      <c r="C90" s="302" t="str">
        <f>IF(COUNTIFS(IM!$F:$F,A90,IM!$AD:$AD,"O",IM!$X:$X,"&gt;="&amp;$R$1, IM!$X:$X,"&lt;="&amp;$S$1)&gt;0,"V","")</f>
        <v>V</v>
      </c>
      <c r="D90" s="302" t="str">
        <f>IF(AND(C90&lt;&gt;"V", COUNTIFS(IM!$F:$F,A90, IM!$AD:$AD, "O", IM!$X:$X, "&gt;="&amp;$R$2, IM!$X:$X, "&lt;="&amp;$S$2)&gt;0), "V", "")</f>
        <v/>
      </c>
      <c r="E90" s="302" t="str">
        <f>IF(AND(C90&lt;&gt;"V",D90&lt;&gt;"V", COUNTIFS(IM!$F:$F, A90, IM!$AD:$AD, "O", IM!$X:$X, "&gt;="&amp;$R$3, IM!$X:$X, "&lt;="&amp;$S$3)&gt;0), "V", "")</f>
        <v/>
      </c>
      <c r="F90" s="208" t="str">
        <f t="shared" si="3"/>
        <v/>
      </c>
      <c r="G90" s="208" t="str">
        <f>IF(AND(VLOOKUP(A90,門市主檔!A:Y,25,FALSE)="STAR", VLOOKUP(A90,門市主檔!A:N,14,FALSE)=""),
    IF(OR(C90="V", D90="V", E90="V"), "已PM未更換", "未更換"),
    IF(VLOOKUP(A90,門市主檔!A:Y,25,FALSE)&lt;&gt;"STAR", "無專案", "已更換")
)</f>
        <v>已更換</v>
      </c>
      <c r="H90" s="286">
        <f>VLOOKUP(A90,門市主檔!A:U,21,FALSE)</f>
        <v>2</v>
      </c>
      <c r="I90" s="208" t="str">
        <f>VLOOKUP(A90,'0919門市清單主檔'!B:V,21,FALSE)</f>
        <v>三重區</v>
      </c>
      <c r="J90" s="216">
        <v>45694.472222222219</v>
      </c>
      <c r="K90" s="209"/>
      <c r="L90" s="209"/>
      <c r="M90" s="209"/>
      <c r="N90" s="209"/>
      <c r="O90" s="209"/>
      <c r="P90" s="203" t="s">
        <v>51</v>
      </c>
      <c r="Q90" s="213" t="s">
        <v>4113</v>
      </c>
    </row>
    <row r="91" spans="1:17" ht="19.5" customHeight="1">
      <c r="A91" s="208">
        <v>2543</v>
      </c>
      <c r="B91" s="208" t="str">
        <f>VLOOKUP(A91,門市主檔!A:B,2,FALSE)</f>
        <v>三重大仁店</v>
      </c>
      <c r="C91" s="302" t="str">
        <f>IF(COUNTIFS(IM!$F:$F,A91,IM!$AD:$AD,"O",IM!$X:$X,"&gt;="&amp;$R$1, IM!$X:$X,"&lt;="&amp;$S$1)&gt;0,"V","")</f>
        <v>V</v>
      </c>
      <c r="D91" s="302" t="str">
        <f>IF(AND(C91&lt;&gt;"V", COUNTIFS(IM!$F:$F,A91, IM!$AD:$AD, "O", IM!$X:$X, "&gt;="&amp;$R$2, IM!$X:$X, "&lt;="&amp;$S$2)&gt;0), "V", "")</f>
        <v/>
      </c>
      <c r="E91" s="302" t="str">
        <f>IF(AND(C91&lt;&gt;"V",D91&lt;&gt;"V", COUNTIFS(IM!$F:$F, A91, IM!$AD:$AD, "O", IM!$X:$X, "&gt;="&amp;$R$3, IM!$X:$X, "&lt;="&amp;$S$3)&gt;0), "V", "")</f>
        <v/>
      </c>
      <c r="F91" s="208" t="str">
        <f t="shared" si="3"/>
        <v/>
      </c>
      <c r="G91" s="208" t="str">
        <f>IF(AND(VLOOKUP(A91,門市主檔!A:Y,25,FALSE)="STAR", VLOOKUP(A91,門市主檔!A:N,14,FALSE)=""),
    IF(OR(C91="V", D91="V", E91="V"), "已PM未更換", "未更換"),
    IF(VLOOKUP(A91,門市主檔!A:Y,25,FALSE)&lt;&gt;"STAR", "無專案", "已更換")
)</f>
        <v>已更換</v>
      </c>
      <c r="H91" s="286">
        <f>VLOOKUP(A91,門市主檔!A:U,21,FALSE)</f>
        <v>2</v>
      </c>
      <c r="I91" s="208" t="str">
        <f>VLOOKUP(A91,'0919門市清單主檔'!B:V,21,FALSE)</f>
        <v>三重區</v>
      </c>
      <c r="J91" s="216">
        <v>45666.495138888888</v>
      </c>
      <c r="K91" s="209"/>
      <c r="L91" s="209"/>
      <c r="M91" s="209"/>
      <c r="N91" s="209"/>
      <c r="O91" s="209"/>
      <c r="P91" s="203" t="s">
        <v>51</v>
      </c>
      <c r="Q91" s="213" t="s">
        <v>4113</v>
      </c>
    </row>
    <row r="92" spans="1:17" ht="19.5" customHeight="1">
      <c r="A92" s="208">
        <v>3983</v>
      </c>
      <c r="B92" s="208" t="str">
        <f>VLOOKUP(A92,門市主檔!A:B,2,FALSE)</f>
        <v>三重星光店</v>
      </c>
      <c r="C92" s="302" t="str">
        <f>IF(COUNTIFS(IM!$F:$F,A92,IM!$AD:$AD,"O",IM!$X:$X,"&gt;="&amp;$R$1, IM!$X:$X,"&lt;="&amp;$S$1)&gt;0,"V","")</f>
        <v>V</v>
      </c>
      <c r="D92" s="302" t="str">
        <f>IF(AND(C92&lt;&gt;"V", COUNTIFS(IM!$F:$F,A92, IM!$AD:$AD, "O", IM!$X:$X, "&gt;="&amp;$R$2, IM!$X:$X, "&lt;="&amp;$S$2)&gt;0), "V", "")</f>
        <v/>
      </c>
      <c r="E92" s="302" t="str">
        <f>IF(AND(C92&lt;&gt;"V",D92&lt;&gt;"V", COUNTIFS(IM!$F:$F, A92, IM!$AD:$AD, "O", IM!$X:$X, "&gt;="&amp;$R$3, IM!$X:$X, "&lt;="&amp;$S$3)&gt;0), "V", "")</f>
        <v/>
      </c>
      <c r="F92" s="208" t="str">
        <f t="shared" si="3"/>
        <v/>
      </c>
      <c r="G92" s="208" t="str">
        <f>IF(AND(VLOOKUP(A92,門市主檔!A:Y,25,FALSE)="STAR", VLOOKUP(A92,門市主檔!A:N,14,FALSE)=""),
    IF(OR(C92="V", D92="V", E92="V"), "已PM未更換", "未更換"),
    IF(VLOOKUP(A92,門市主檔!A:Y,25,FALSE)&lt;&gt;"STAR", "無專案", "已更換")
)</f>
        <v>已更換</v>
      </c>
      <c r="H92" s="286">
        <f>VLOOKUP(A92,門市主檔!A:U,21,FALSE)</f>
        <v>1</v>
      </c>
      <c r="I92" s="208" t="str">
        <f>VLOOKUP(A92,'0919門市清單主檔'!B:V,21,FALSE)</f>
        <v>三重區</v>
      </c>
      <c r="J92" s="216">
        <v>45665.656944444447</v>
      </c>
      <c r="K92" s="209"/>
      <c r="L92" s="209"/>
      <c r="M92" s="209"/>
      <c r="N92" s="209"/>
      <c r="O92" s="209"/>
      <c r="P92" s="203" t="s">
        <v>51</v>
      </c>
      <c r="Q92" s="213" t="s">
        <v>4113</v>
      </c>
    </row>
    <row r="93" spans="1:17" ht="19.5" customHeight="1">
      <c r="A93" s="208">
        <v>4184</v>
      </c>
      <c r="B93" s="208" t="str">
        <f>VLOOKUP(A93,門市主檔!A:B,2,FALSE)</f>
        <v>三重今大店</v>
      </c>
      <c r="C93" s="302" t="str">
        <f>IF(COUNTIFS(IM!$F:$F,A93,IM!$AD:$AD,"O",IM!$X:$X,"&gt;="&amp;$R$1, IM!$X:$X,"&lt;="&amp;$S$1)&gt;0,"V","")</f>
        <v>V</v>
      </c>
      <c r="D93" s="302" t="str">
        <f>IF(AND(C93&lt;&gt;"V", COUNTIFS(IM!$F:$F,A93, IM!$AD:$AD, "O", IM!$X:$X, "&gt;="&amp;$R$2, IM!$X:$X, "&lt;="&amp;$S$2)&gt;0), "V", "")</f>
        <v/>
      </c>
      <c r="E93" s="302" t="str">
        <f>IF(AND(C93&lt;&gt;"V",D93&lt;&gt;"V", COUNTIFS(IM!$F:$F, A93, IM!$AD:$AD, "O", IM!$X:$X, "&gt;="&amp;$R$3, IM!$X:$X, "&lt;="&amp;$S$3)&gt;0), "V", "")</f>
        <v/>
      </c>
      <c r="F93" s="208" t="str">
        <f t="shared" si="3"/>
        <v/>
      </c>
      <c r="G93" s="208" t="str">
        <f>IF(AND(VLOOKUP(A93,門市主檔!A:Y,25,FALSE)="STAR", VLOOKUP(A93,門市主檔!A:N,14,FALSE)=""),
    IF(OR(C93="V", D93="V", E93="V"), "已PM未更換", "未更換"),
    IF(VLOOKUP(A93,門市主檔!A:Y,25,FALSE)&lt;&gt;"STAR", "無專案", "已更換")
)</f>
        <v>已更換</v>
      </c>
      <c r="H93" s="286">
        <f>VLOOKUP(A93,門市主檔!A:U,21,FALSE)</f>
        <v>1</v>
      </c>
      <c r="I93" s="208" t="str">
        <f>VLOOKUP(A93,'0919門市清單主檔'!B:V,21,FALSE)</f>
        <v>三重區</v>
      </c>
      <c r="J93" s="216">
        <v>45666.468055555553</v>
      </c>
      <c r="K93" s="209"/>
      <c r="L93" s="209"/>
      <c r="M93" s="209"/>
      <c r="N93" s="209"/>
      <c r="O93" s="209"/>
      <c r="P93" s="203" t="s">
        <v>51</v>
      </c>
      <c r="Q93" s="213" t="s">
        <v>4113</v>
      </c>
    </row>
    <row r="94" spans="1:17" ht="19.5" customHeight="1">
      <c r="A94" s="208">
        <v>4539</v>
      </c>
      <c r="B94" s="208" t="str">
        <f>VLOOKUP(A94,門市主檔!A:B,2,FALSE)</f>
        <v>三重自信店</v>
      </c>
      <c r="C94" s="302" t="str">
        <f>IF(COUNTIFS(IM!$F:$F,A94,IM!$AD:$AD,"O",IM!$X:$X,"&gt;="&amp;$R$1, IM!$X:$X,"&lt;="&amp;$S$1)&gt;0,"V","")</f>
        <v>V</v>
      </c>
      <c r="D94" s="302" t="str">
        <f>IF(AND(C94&lt;&gt;"V", COUNTIFS(IM!$F:$F,A94, IM!$AD:$AD, "O", IM!$X:$X, "&gt;="&amp;$R$2, IM!$X:$X, "&lt;="&amp;$S$2)&gt;0), "V", "")</f>
        <v/>
      </c>
      <c r="E94" s="302" t="str">
        <f>IF(AND(C94&lt;&gt;"V",D94&lt;&gt;"V", COUNTIFS(IM!$F:$F, A94, IM!$AD:$AD, "O", IM!$X:$X, "&gt;="&amp;$R$3, IM!$X:$X, "&lt;="&amp;$S$3)&gt;0), "V", "")</f>
        <v/>
      </c>
      <c r="F94" s="208" t="str">
        <f t="shared" si="3"/>
        <v/>
      </c>
      <c r="G94" s="208" t="str">
        <f>IF(AND(VLOOKUP(A94,門市主檔!A:Y,25,FALSE)="STAR", VLOOKUP(A94,門市主檔!A:N,14,FALSE)=""),
    IF(OR(C94="V", D94="V", E94="V"), "已PM未更換", "未更換"),
    IF(VLOOKUP(A94,門市主檔!A:Y,25,FALSE)&lt;&gt;"STAR", "無專案", "已更換")
)</f>
        <v>已更換</v>
      </c>
      <c r="H94" s="286">
        <f>VLOOKUP(A94,門市主檔!A:U,21,FALSE)</f>
        <v>2</v>
      </c>
      <c r="I94" s="208" t="str">
        <f>VLOOKUP(A94,'0919門市清單主檔'!B:V,21,FALSE)</f>
        <v>三重區</v>
      </c>
      <c r="J94" s="216">
        <v>45666.644444444442</v>
      </c>
      <c r="K94" s="209"/>
      <c r="L94" s="209"/>
      <c r="M94" s="209"/>
      <c r="N94" s="209"/>
      <c r="O94" s="209"/>
      <c r="P94" s="203" t="s">
        <v>51</v>
      </c>
      <c r="Q94" s="213" t="s">
        <v>4113</v>
      </c>
    </row>
    <row r="95" spans="1:17" ht="19.5" customHeight="1">
      <c r="A95" s="208">
        <v>4804</v>
      </c>
      <c r="B95" s="208" t="str">
        <f>VLOOKUP(A95,門市主檔!A:B,2,FALSE)</f>
        <v>三重國隆店</v>
      </c>
      <c r="C95" s="302" t="str">
        <f>IF(COUNTIFS(IM!$F:$F,A95,IM!$AD:$AD,"O",IM!$X:$X,"&gt;="&amp;$R$1, IM!$X:$X,"&lt;="&amp;$S$1)&gt;0,"V","")</f>
        <v>V</v>
      </c>
      <c r="D95" s="302" t="str">
        <f>IF(AND(C95&lt;&gt;"V", COUNTIFS(IM!$F:$F,A95, IM!$AD:$AD, "O", IM!$X:$X, "&gt;="&amp;$R$2, IM!$X:$X, "&lt;="&amp;$S$2)&gt;0), "V", "")</f>
        <v/>
      </c>
      <c r="E95" s="302" t="str">
        <f>IF(AND(C95&lt;&gt;"V",D95&lt;&gt;"V", COUNTIFS(IM!$F:$F, A95, IM!$AD:$AD, "O", IM!$X:$X, "&gt;="&amp;$R$3, IM!$X:$X, "&lt;="&amp;$S$3)&gt;0), "V", "")</f>
        <v/>
      </c>
      <c r="F95" s="208" t="str">
        <f t="shared" si="3"/>
        <v/>
      </c>
      <c r="G95" s="208" t="str">
        <f>IF(AND(VLOOKUP(A95,門市主檔!A:Y,25,FALSE)="STAR", VLOOKUP(A95,門市主檔!A:N,14,FALSE)=""),
    IF(OR(C95="V", D95="V", E95="V"), "已PM未更換", "未更換"),
    IF(VLOOKUP(A95,門市主檔!A:Y,25,FALSE)&lt;&gt;"STAR", "無專案", "已更換")
)</f>
        <v>已更換</v>
      </c>
      <c r="H95" s="286">
        <f>VLOOKUP(A95,門市主檔!A:U,21,FALSE)</f>
        <v>2</v>
      </c>
      <c r="I95" s="208" t="str">
        <f>VLOOKUP(A95,'0919門市清單主檔'!B:V,21,FALSE)</f>
        <v>三重區</v>
      </c>
      <c r="J95" s="216">
        <v>45666.450694444444</v>
      </c>
      <c r="K95" s="209"/>
      <c r="L95" s="209"/>
      <c r="M95" s="209"/>
      <c r="N95" s="209"/>
      <c r="O95" s="209"/>
      <c r="P95" s="203" t="s">
        <v>51</v>
      </c>
      <c r="Q95" s="213" t="s">
        <v>4113</v>
      </c>
    </row>
    <row r="96" spans="1:17" ht="19.5" customHeight="1">
      <c r="A96" s="208">
        <v>2014</v>
      </c>
      <c r="B96" s="208" t="str">
        <f>VLOOKUP(A96,門市主檔!A:B,2,FALSE)</f>
        <v>三重中陽二店</v>
      </c>
      <c r="C96" s="302" t="str">
        <f>IF(COUNTIFS(IM!$F:$F,A96,IM!$AD:$AD,"O",IM!$X:$X,"&gt;="&amp;$R$1, IM!$X:$X,"&lt;="&amp;$S$1)&gt;0,"V","")</f>
        <v>V</v>
      </c>
      <c r="D96" s="302" t="str">
        <f>IF(AND(C96&lt;&gt;"V", COUNTIFS(IM!$F:$F,A96, IM!$AD:$AD, "O", IM!$X:$X, "&gt;="&amp;$R$2, IM!$X:$X, "&lt;="&amp;$S$2)&gt;0), "V", "")</f>
        <v/>
      </c>
      <c r="E96" s="302" t="str">
        <f>IF(AND(C96&lt;&gt;"V",D96&lt;&gt;"V", COUNTIFS(IM!$F:$F, A96, IM!$AD:$AD, "O", IM!$X:$X, "&gt;="&amp;$R$3, IM!$X:$X, "&lt;="&amp;$S$3)&gt;0), "V", "")</f>
        <v/>
      </c>
      <c r="F96" s="208" t="str">
        <f t="shared" si="3"/>
        <v/>
      </c>
      <c r="G96" s="208" t="str">
        <f>IF(AND(VLOOKUP(A96,門市主檔!A:Y,25,FALSE)="STAR", VLOOKUP(A96,門市主檔!A:N,14,FALSE)=""),
    IF(OR(C96="V", D96="V", E96="V"), "已PM未更換", "未更換"),
    IF(VLOOKUP(A96,門市主檔!A:Y,25,FALSE)&lt;&gt;"STAR", "無專案", "已更換")
)</f>
        <v>已更換</v>
      </c>
      <c r="H96" s="286">
        <f>VLOOKUP(A96,門市主檔!A:U,21,FALSE)</f>
        <v>2</v>
      </c>
      <c r="I96" s="208" t="str">
        <f>VLOOKUP(A96,'0919門市清單主檔'!B:V,21,FALSE)</f>
        <v>三重區</v>
      </c>
      <c r="J96" s="216">
        <v>45664.704861111109</v>
      </c>
      <c r="K96" s="209"/>
      <c r="L96" s="209"/>
      <c r="M96" s="209"/>
      <c r="N96" s="209"/>
      <c r="O96" s="209"/>
      <c r="P96" s="203" t="s">
        <v>51</v>
      </c>
      <c r="Q96" s="213" t="s">
        <v>4113</v>
      </c>
    </row>
    <row r="97" spans="1:17" ht="19.5" customHeight="1">
      <c r="A97" s="208" t="s">
        <v>40</v>
      </c>
      <c r="B97" s="208" t="str">
        <f>VLOOKUP(A97,門市主檔!A:B,2,FALSE)</f>
        <v>北縣中陽店</v>
      </c>
      <c r="C97" s="302" t="str">
        <f>IF(COUNTIFS(IM!$F:$F,A97,IM!$AD:$AD,"O",IM!$X:$X,"&gt;="&amp;$R$1, IM!$X:$X,"&lt;="&amp;$S$1)&gt;0,"V","")</f>
        <v>V</v>
      </c>
      <c r="D97" s="302" t="str">
        <f>IF(AND(C97&lt;&gt;"V", COUNTIFS(IM!$F:$F,A97, IM!$AD:$AD, "O", IM!$X:$X, "&gt;="&amp;$R$2, IM!$X:$X, "&lt;="&amp;$S$2)&gt;0), "V", "")</f>
        <v/>
      </c>
      <c r="E97" s="302" t="str">
        <f>IF(AND(C97&lt;&gt;"V",D97&lt;&gt;"V", COUNTIFS(IM!$F:$F, A97, IM!$AD:$AD, "O", IM!$X:$X, "&gt;="&amp;$R$3, IM!$X:$X, "&lt;="&amp;$S$3)&gt;0), "V", "")</f>
        <v/>
      </c>
      <c r="F97" s="208" t="str">
        <f t="shared" si="3"/>
        <v/>
      </c>
      <c r="G97" s="208" t="str">
        <f>IF(AND(VLOOKUP(A97,門市主檔!A:Y,25,FALSE)="STAR", VLOOKUP(A97,門市主檔!A:N,14,FALSE)=""),
    IF(OR(C97="V", D97="V", E97="V"), "已PM未更換", "未更換"),
    IF(VLOOKUP(A97,門市主檔!A:Y,25,FALSE)&lt;&gt;"STAR", "無專案", "已更換")
)</f>
        <v>已更換</v>
      </c>
      <c r="H97" s="286">
        <f>VLOOKUP(A97,門市主檔!A:U,21,FALSE)</f>
        <v>2</v>
      </c>
      <c r="I97" s="208" t="str">
        <f>VLOOKUP(A97,'0919門市清單主檔'!B:V,21,FALSE)</f>
        <v>三重區</v>
      </c>
      <c r="J97" s="216">
        <v>45665.673611111109</v>
      </c>
      <c r="K97" s="209"/>
      <c r="L97" s="209"/>
      <c r="M97" s="209"/>
      <c r="N97" s="209"/>
      <c r="O97" s="209"/>
      <c r="P97" s="203"/>
      <c r="Q97" s="213" t="s">
        <v>4113</v>
      </c>
    </row>
    <row r="98" spans="1:17" ht="19.5" customHeight="1">
      <c r="A98" s="208">
        <v>3676</v>
      </c>
      <c r="B98" s="208" t="str">
        <f>VLOOKUP(A98,門市主檔!A:B,2,FALSE)</f>
        <v>三重田心店</v>
      </c>
      <c r="C98" s="302" t="str">
        <f>IF(COUNTIFS(IM!$F:$F,A98,IM!$AD:$AD,"O",IM!$X:$X,"&gt;="&amp;$R$1, IM!$X:$X,"&lt;="&amp;$S$1)&gt;0,"V","")</f>
        <v>V</v>
      </c>
      <c r="D98" s="302" t="str">
        <f>IF(AND(C98&lt;&gt;"V", COUNTIFS(IM!$F:$F,A98, IM!$AD:$AD, "O", IM!$X:$X, "&gt;="&amp;$R$2, IM!$X:$X, "&lt;="&amp;$S$2)&gt;0), "V", "")</f>
        <v/>
      </c>
      <c r="E98" s="302" t="str">
        <f>IF(AND(C98&lt;&gt;"V",D98&lt;&gt;"V", COUNTIFS(IM!$F:$F, A98, IM!$AD:$AD, "O", IM!$X:$X, "&gt;="&amp;$R$3, IM!$X:$X, "&lt;="&amp;$S$3)&gt;0), "V", "")</f>
        <v/>
      </c>
      <c r="F98" s="208" t="str">
        <f t="shared" si="3"/>
        <v/>
      </c>
      <c r="G98" s="208" t="str">
        <f>IF(AND(VLOOKUP(A98,門市主檔!A:Y,25,FALSE)="STAR", VLOOKUP(A98,門市主檔!A:N,14,FALSE)=""),
    IF(OR(C98="V", D98="V", E98="V"), "已PM未更換", "未更換"),
    IF(VLOOKUP(A98,門市主檔!A:Y,25,FALSE)&lt;&gt;"STAR", "無專案", "已更換")
)</f>
        <v>已更換</v>
      </c>
      <c r="H98" s="286">
        <f>VLOOKUP(A98,門市主檔!A:U,21,FALSE)</f>
        <v>2</v>
      </c>
      <c r="I98" s="208" t="str">
        <f>VLOOKUP(A98,'0919門市清單主檔'!B:V,21,FALSE)</f>
        <v>三重區</v>
      </c>
      <c r="J98" s="216">
        <v>45666.707638888889</v>
      </c>
      <c r="K98" s="209"/>
      <c r="L98" s="209"/>
      <c r="M98" s="209"/>
      <c r="N98" s="209"/>
      <c r="O98" s="209"/>
      <c r="P98" s="203" t="s">
        <v>51</v>
      </c>
      <c r="Q98" s="213" t="s">
        <v>4113</v>
      </c>
    </row>
    <row r="99" spans="1:17" ht="19.5" customHeight="1">
      <c r="A99" s="208" t="s">
        <v>19</v>
      </c>
      <c r="B99" s="208" t="str">
        <f>VLOOKUP(A99,門市主檔!A:B,2,FALSE)</f>
        <v>三重三民店</v>
      </c>
      <c r="C99" s="302" t="str">
        <f>IF(COUNTIFS(IM!$F:$F,A99,IM!$AD:$AD,"O",IM!$X:$X,"&gt;="&amp;$R$1, IM!$X:$X,"&lt;="&amp;$S$1)&gt;0,"V","")</f>
        <v>V</v>
      </c>
      <c r="D99" s="302" t="str">
        <f>IF(AND(C99&lt;&gt;"V", COUNTIFS(IM!$F:$F,A99, IM!$AD:$AD, "O", IM!$X:$X, "&gt;="&amp;$R$2, IM!$X:$X, "&lt;="&amp;$S$2)&gt;0), "V", "")</f>
        <v/>
      </c>
      <c r="E99" s="302" t="str">
        <f>IF(AND(C99&lt;&gt;"V",D99&lt;&gt;"V", COUNTIFS(IM!$F:$F, A99, IM!$AD:$AD, "O", IM!$X:$X, "&gt;="&amp;$R$3, IM!$X:$X, "&lt;="&amp;$S$3)&gt;0), "V", "")</f>
        <v/>
      </c>
      <c r="F99" s="208" t="str">
        <f t="shared" si="3"/>
        <v/>
      </c>
      <c r="G99" s="208" t="str">
        <f>IF(AND(VLOOKUP(A99,門市主檔!A:Y,25,FALSE)="STAR", VLOOKUP(A99,門市主檔!A:N,14,FALSE)=""),
    IF(OR(C99="V", D99="V", E99="V"), "已PM未更換", "未更換"),
    IF(VLOOKUP(A99,門市主檔!A:Y,25,FALSE)&lt;&gt;"STAR", "無專案", "已更換")
)</f>
        <v>已更換</v>
      </c>
      <c r="H99" s="286">
        <f>VLOOKUP(A99,門市主檔!A:U,21,FALSE)</f>
        <v>2</v>
      </c>
      <c r="I99" s="208" t="str">
        <f>VLOOKUP(A99,'0919門市清單主檔'!B:V,21,FALSE)</f>
        <v>三重區</v>
      </c>
      <c r="J99" s="216">
        <v>45666.690972222219</v>
      </c>
      <c r="K99" s="209"/>
      <c r="L99" s="209"/>
      <c r="M99" s="209"/>
      <c r="N99" s="209"/>
      <c r="O99" s="209"/>
      <c r="P99" s="203" t="s">
        <v>51</v>
      </c>
      <c r="Q99" s="213" t="s">
        <v>4113</v>
      </c>
    </row>
    <row r="100" spans="1:17" ht="19.5" customHeight="1">
      <c r="A100" s="208">
        <v>3458</v>
      </c>
      <c r="B100" s="208" t="str">
        <f>VLOOKUP(A100,門市主檔!A:B,2,FALSE)</f>
        <v>八里龍米店</v>
      </c>
      <c r="C100" s="302" t="str">
        <f>IF(COUNTIFS(IM!$F:$F,A100,IM!$AD:$AD,"O",IM!$X:$X,"&gt;="&amp;$R$1, IM!$X:$X,"&lt;="&amp;$S$1)&gt;0,"V","")</f>
        <v>V</v>
      </c>
      <c r="D100" s="302" t="str">
        <f>IF(AND(C100&lt;&gt;"V", COUNTIFS(IM!$F:$F,A100, IM!$AD:$AD, "O", IM!$X:$X, "&gt;="&amp;$R$2, IM!$X:$X, "&lt;="&amp;$S$2)&gt;0), "V", "")</f>
        <v/>
      </c>
      <c r="E100" s="302" t="str">
        <f>IF(AND(C100&lt;&gt;"V",D100&lt;&gt;"V", COUNTIFS(IM!$F:$F, A100, IM!$AD:$AD, "O", IM!$X:$X, "&gt;="&amp;$R$3, IM!$X:$X, "&lt;="&amp;$S$3)&gt;0), "V", "")</f>
        <v/>
      </c>
      <c r="F100" s="208" t="str">
        <f t="shared" si="3"/>
        <v/>
      </c>
      <c r="G100" s="208" t="str">
        <f>IF(AND(VLOOKUP(A100,門市主檔!A:Y,25,FALSE)="STAR", VLOOKUP(A100,門市主檔!A:N,14,FALSE)=""),
    IF(OR(C100="V", D100="V", E100="V"), "已PM未更換", "未更換"),
    IF(VLOOKUP(A100,門市主檔!A:Y,25,FALSE)&lt;&gt;"STAR", "無專案", "已更換")
)</f>
        <v>已更換</v>
      </c>
      <c r="H100" s="286">
        <f>VLOOKUP(A100,門市主檔!A:U,21,FALSE)</f>
        <v>1</v>
      </c>
      <c r="I100" s="208" t="str">
        <f>VLOOKUP(A100,'0919門市清單主檔'!B:V,21,FALSE)</f>
        <v>八里區</v>
      </c>
      <c r="J100" s="216">
        <v>45699.676388888889</v>
      </c>
      <c r="K100" s="203"/>
      <c r="L100" s="203"/>
      <c r="M100" s="203"/>
      <c r="N100" s="203"/>
      <c r="O100" s="203"/>
      <c r="P100" s="203" t="s">
        <v>51</v>
      </c>
      <c r="Q100" s="203"/>
    </row>
    <row r="101" spans="1:17" ht="19.5" customHeight="1">
      <c r="A101" s="208">
        <v>4243</v>
      </c>
      <c r="B101" s="208" t="str">
        <f>VLOOKUP(A101,門市主檔!A:B,2,FALSE)</f>
        <v>八里聖心店</v>
      </c>
      <c r="C101" s="302" t="str">
        <f>IF(COUNTIFS(IM!$F:$F,A101,IM!$AD:$AD,"O",IM!$X:$X,"&gt;="&amp;$R$1, IM!$X:$X,"&lt;="&amp;$S$1)&gt;0,"V","")</f>
        <v>V</v>
      </c>
      <c r="D101" s="302" t="str">
        <f>IF(AND(C101&lt;&gt;"V", COUNTIFS(IM!$F:$F,A101, IM!$AD:$AD, "O", IM!$X:$X, "&gt;="&amp;$R$2, IM!$X:$X, "&lt;="&amp;$S$2)&gt;0), "V", "")</f>
        <v/>
      </c>
      <c r="E101" s="302" t="str">
        <f>IF(AND(C101&lt;&gt;"V",D101&lt;&gt;"V", COUNTIFS(IM!$F:$F, A101, IM!$AD:$AD, "O", IM!$X:$X, "&gt;="&amp;$R$3, IM!$X:$X, "&lt;="&amp;$S$3)&gt;0), "V", "")</f>
        <v/>
      </c>
      <c r="F101" s="208" t="str">
        <f t="shared" si="3"/>
        <v/>
      </c>
      <c r="G101" s="208" t="str">
        <f>IF(AND(VLOOKUP(A101,門市主檔!A:Y,25,FALSE)="STAR", VLOOKUP(A101,門市主檔!A:N,14,FALSE)=""),
    IF(OR(C101="V", D101="V", E101="V"), "已PM未更換", "未更換"),
    IF(VLOOKUP(A101,門市主檔!A:Y,25,FALSE)&lt;&gt;"STAR", "無專案", "已更換")
)</f>
        <v>已更換</v>
      </c>
      <c r="H101" s="286">
        <f>VLOOKUP(A101,門市主檔!A:U,21,FALSE)</f>
        <v>2</v>
      </c>
      <c r="I101" s="208" t="str">
        <f>VLOOKUP(A101,'0919門市清單主檔'!B:V,21,FALSE)</f>
        <v>八里區</v>
      </c>
      <c r="J101" s="216">
        <v>45699.638194444444</v>
      </c>
      <c r="K101" s="203"/>
      <c r="L101" s="203"/>
      <c r="M101" s="203"/>
      <c r="N101" s="203"/>
      <c r="O101" s="203"/>
      <c r="P101" s="203" t="s">
        <v>51</v>
      </c>
      <c r="Q101" s="203"/>
    </row>
    <row r="102" spans="1:17" ht="19.5" customHeight="1">
      <c r="A102" s="208">
        <v>5074</v>
      </c>
      <c r="B102" s="208" t="str">
        <f>VLOOKUP(A102,門市主檔!A:B,2,FALSE)</f>
        <v>八里福德新村</v>
      </c>
      <c r="C102" s="302" t="str">
        <f>IF(COUNTIFS(IM!$F:$F,A102,IM!$AD:$AD,"O",IM!$X:$X,"&gt;="&amp;$R$1, IM!$X:$X,"&lt;="&amp;$S$1)&gt;0,"V","")</f>
        <v>V</v>
      </c>
      <c r="D102" s="302" t="str">
        <f>IF(AND(C102&lt;&gt;"V", COUNTIFS(IM!$F:$F,A102, IM!$AD:$AD, "O", IM!$X:$X, "&gt;="&amp;$R$2, IM!$X:$X, "&lt;="&amp;$S$2)&gt;0), "V", "")</f>
        <v/>
      </c>
      <c r="E102" s="302" t="str">
        <f>IF(AND(C102&lt;&gt;"V",D102&lt;&gt;"V", COUNTIFS(IM!$F:$F, A102, IM!$AD:$AD, "O", IM!$X:$X, "&gt;="&amp;$R$3, IM!$X:$X, "&lt;="&amp;$S$3)&gt;0), "V", "")</f>
        <v/>
      </c>
      <c r="F102" s="208" t="str">
        <f t="shared" si="3"/>
        <v/>
      </c>
      <c r="G102" s="208" t="str">
        <f>IF(AND(VLOOKUP(A102,門市主檔!A:Y,25,FALSE)="STAR", VLOOKUP(A102,門市主檔!A:N,14,FALSE)=""),
    IF(OR(C102="V", D102="V", E102="V"), "已PM未更換", "未更換"),
    IF(VLOOKUP(A102,門市主檔!A:Y,25,FALSE)&lt;&gt;"STAR", "無專案", "已更換")
)</f>
        <v>無專案</v>
      </c>
      <c r="H102" s="286">
        <f>VLOOKUP(A102,門市主檔!A:U,21,FALSE)</f>
        <v>0</v>
      </c>
      <c r="I102" s="208" t="str">
        <f>VLOOKUP(A102,'0919門市清單主檔'!B:V,21,FALSE)</f>
        <v>八里區</v>
      </c>
      <c r="J102" s="216">
        <v>45671.634722222225</v>
      </c>
      <c r="K102" s="203"/>
      <c r="L102" s="203"/>
      <c r="M102" s="203"/>
      <c r="N102" s="203"/>
      <c r="O102" s="203"/>
      <c r="P102" s="203" t="s">
        <v>51</v>
      </c>
      <c r="Q102" s="203"/>
    </row>
    <row r="103" spans="1:17" ht="19.5" customHeight="1">
      <c r="A103" s="208">
        <v>4259</v>
      </c>
      <c r="B103" s="208" t="str">
        <f>VLOOKUP(A103,門市主檔!A:B,2,FALSE)</f>
        <v>八里水灣店</v>
      </c>
      <c r="C103" s="302" t="str">
        <f>IF(COUNTIFS(IM!$F:$F,A103,IM!$AD:$AD,"O",IM!$X:$X,"&gt;="&amp;$R$1, IM!$X:$X,"&lt;="&amp;$S$1)&gt;0,"V","")</f>
        <v>V</v>
      </c>
      <c r="D103" s="302" t="str">
        <f>IF(AND(C103&lt;&gt;"V", COUNTIFS(IM!$F:$F,A103, IM!$AD:$AD, "O", IM!$X:$X, "&gt;="&amp;$R$2, IM!$X:$X, "&lt;="&amp;$S$2)&gt;0), "V", "")</f>
        <v/>
      </c>
      <c r="E103" s="302" t="str">
        <f>IF(AND(C103&lt;&gt;"V",D103&lt;&gt;"V", COUNTIFS(IM!$F:$F, A103, IM!$AD:$AD, "O", IM!$X:$X, "&gt;="&amp;$R$3, IM!$X:$X, "&lt;="&amp;$S$3)&gt;0), "V", "")</f>
        <v/>
      </c>
      <c r="F103" s="208" t="str">
        <f t="shared" ref="F103:F134" si="4">IF(COUNTBLANK(C103:E103)=3,"未保養","")</f>
        <v/>
      </c>
      <c r="G103" s="208" t="str">
        <f>IF(AND(VLOOKUP(A103,門市主檔!A:Y,25,FALSE)="STAR", VLOOKUP(A103,門市主檔!A:N,14,FALSE)=""),
    IF(OR(C103="V", D103="V", E103="V"), "已PM未更換", "未更換"),
    IF(VLOOKUP(A103,門市主檔!A:Y,25,FALSE)&lt;&gt;"STAR", "無專案", "已更換")
)</f>
        <v>已更換</v>
      </c>
      <c r="H103" s="286">
        <f>VLOOKUP(A103,門市主檔!A:U,21,FALSE)</f>
        <v>2</v>
      </c>
      <c r="I103" s="208" t="str">
        <f>VLOOKUP(A103,'0919門市清單主檔'!B:V,21,FALSE)</f>
        <v>八里區</v>
      </c>
      <c r="J103" s="216">
        <v>45671.511805555558</v>
      </c>
      <c r="K103" s="203"/>
      <c r="L103" s="203"/>
      <c r="M103" s="203"/>
      <c r="N103" s="203"/>
      <c r="O103" s="203"/>
      <c r="P103" s="203" t="s">
        <v>51</v>
      </c>
      <c r="Q103" s="203"/>
    </row>
    <row r="104" spans="1:17" ht="19.5" customHeight="1">
      <c r="A104" s="208">
        <v>4528</v>
      </c>
      <c r="B104" s="208" t="str">
        <f>VLOOKUP(A104,門市主檔!A:B,2,FALSE)</f>
        <v>八里鐵塔店</v>
      </c>
      <c r="C104" s="302" t="str">
        <f>IF(COUNTIFS(IM!$F:$F,A104,IM!$AD:$AD,"O",IM!$X:$X,"&gt;="&amp;$R$1, IM!$X:$X,"&lt;="&amp;$S$1)&gt;0,"V","")</f>
        <v>V</v>
      </c>
      <c r="D104" s="302" t="str">
        <f>IF(AND(C104&lt;&gt;"V", COUNTIFS(IM!$F:$F,A104, IM!$AD:$AD, "O", IM!$X:$X, "&gt;="&amp;$R$2, IM!$X:$X, "&lt;="&amp;$S$2)&gt;0), "V", "")</f>
        <v/>
      </c>
      <c r="E104" s="302" t="str">
        <f>IF(AND(C104&lt;&gt;"V",D104&lt;&gt;"V", COUNTIFS(IM!$F:$F, A104, IM!$AD:$AD, "O", IM!$X:$X, "&gt;="&amp;$R$3, IM!$X:$X, "&lt;="&amp;$S$3)&gt;0), "V", "")</f>
        <v/>
      </c>
      <c r="F104" s="208" t="str">
        <f t="shared" si="4"/>
        <v/>
      </c>
      <c r="G104" s="208" t="str">
        <f>IF(AND(VLOOKUP(A104,門市主檔!A:Y,25,FALSE)="STAR", VLOOKUP(A104,門市主檔!A:N,14,FALSE)=""),
    IF(OR(C104="V", D104="V", E104="V"), "已PM未更換", "未更換"),
    IF(VLOOKUP(A104,門市主檔!A:Y,25,FALSE)&lt;&gt;"STAR", "無專案", "已更換")
)</f>
        <v>無專案</v>
      </c>
      <c r="H104" s="286">
        <f>VLOOKUP(A104,門市主檔!A:U,21,FALSE)</f>
        <v>0</v>
      </c>
      <c r="I104" s="208" t="str">
        <f>VLOOKUP(A104,'0919門市清單主檔'!B:V,21,FALSE)</f>
        <v>八里區</v>
      </c>
      <c r="J104" s="216">
        <v>45671.463888888888</v>
      </c>
      <c r="K104" s="203"/>
      <c r="L104" s="203"/>
      <c r="M104" s="203"/>
      <c r="N104" s="203"/>
      <c r="O104" s="203"/>
      <c r="P104" s="203" t="s">
        <v>51</v>
      </c>
      <c r="Q104" s="203"/>
    </row>
    <row r="105" spans="1:17" ht="19.5" customHeight="1">
      <c r="A105" s="208">
        <v>2306</v>
      </c>
      <c r="B105" s="208" t="str">
        <f>VLOOKUP(A105,門市主檔!A:B,2,FALSE)</f>
        <v>八里凱旋門</v>
      </c>
      <c r="C105" s="302" t="str">
        <f>IF(COUNTIFS(IM!$F:$F,A105,IM!$AD:$AD,"O",IM!$X:$X,"&gt;="&amp;$R$1, IM!$X:$X,"&lt;="&amp;$S$1)&gt;0,"V","")</f>
        <v>V</v>
      </c>
      <c r="D105" s="302" t="str">
        <f>IF(AND(C105&lt;&gt;"V", COUNTIFS(IM!$F:$F,A105, IM!$AD:$AD, "O", IM!$X:$X, "&gt;="&amp;$R$2, IM!$X:$X, "&lt;="&amp;$S$2)&gt;0), "V", "")</f>
        <v/>
      </c>
      <c r="E105" s="302" t="str">
        <f>IF(AND(C105&lt;&gt;"V",D105&lt;&gt;"V", COUNTIFS(IM!$F:$F, A105, IM!$AD:$AD, "O", IM!$X:$X, "&gt;="&amp;$R$3, IM!$X:$X, "&lt;="&amp;$S$3)&gt;0), "V", "")</f>
        <v/>
      </c>
      <c r="F105" s="208" t="str">
        <f t="shared" si="4"/>
        <v/>
      </c>
      <c r="G105" s="208" t="str">
        <f>IF(AND(VLOOKUP(A105,門市主檔!A:Y,25,FALSE)="STAR", VLOOKUP(A105,門市主檔!A:N,14,FALSE)=""),
    IF(OR(C105="V", D105="V", E105="V"), "已PM未更換", "未更換"),
    IF(VLOOKUP(A105,門市主檔!A:Y,25,FALSE)&lt;&gt;"STAR", "無專案", "已更換")
)</f>
        <v>已更換</v>
      </c>
      <c r="H105" s="286">
        <f>VLOOKUP(A105,門市主檔!A:U,21,FALSE)</f>
        <v>2</v>
      </c>
      <c r="I105" s="208" t="str">
        <f>VLOOKUP(A105,'0919門市清單主檔'!B:V,21,FALSE)</f>
        <v>八里區</v>
      </c>
      <c r="J105" s="216">
        <v>45671.541666666664</v>
      </c>
      <c r="K105" s="203"/>
      <c r="L105" s="203"/>
      <c r="M105" s="203"/>
      <c r="N105" s="203"/>
      <c r="O105" s="203"/>
      <c r="P105" s="203" t="s">
        <v>51</v>
      </c>
      <c r="Q105" s="203"/>
    </row>
    <row r="106" spans="1:17" ht="19.5" customHeight="1">
      <c r="A106" s="208">
        <v>2442</v>
      </c>
      <c r="B106" s="208" t="str">
        <f>VLOOKUP(A106,門市主檔!A:B,2,FALSE)</f>
        <v>北縣商港店</v>
      </c>
      <c r="C106" s="302" t="str">
        <f>IF(COUNTIFS(IM!$F:$F,A106,IM!$AD:$AD,"O",IM!$X:$X,"&gt;="&amp;$R$1, IM!$X:$X,"&lt;="&amp;$S$1)&gt;0,"V","")</f>
        <v>V</v>
      </c>
      <c r="D106" s="302" t="str">
        <f>IF(AND(C106&lt;&gt;"V", COUNTIFS(IM!$F:$F,A106, IM!$AD:$AD, "O", IM!$X:$X, "&gt;="&amp;$R$2, IM!$X:$X, "&lt;="&amp;$S$2)&gt;0), "V", "")</f>
        <v/>
      </c>
      <c r="E106" s="302" t="str">
        <f>IF(AND(C106&lt;&gt;"V",D106&lt;&gt;"V", COUNTIFS(IM!$F:$F, A106, IM!$AD:$AD, "O", IM!$X:$X, "&gt;="&amp;$R$3, IM!$X:$X, "&lt;="&amp;$S$3)&gt;0), "V", "")</f>
        <v/>
      </c>
      <c r="F106" s="208" t="str">
        <f t="shared" si="4"/>
        <v/>
      </c>
      <c r="G106" s="208" t="str">
        <f>IF(AND(VLOOKUP(A106,門市主檔!A:Y,25,FALSE)="STAR", VLOOKUP(A106,門市主檔!A:N,14,FALSE)=""),
    IF(OR(C106="V", D106="V", E106="V"), "已PM未更換", "未更換"),
    IF(VLOOKUP(A106,門市主檔!A:Y,25,FALSE)&lt;&gt;"STAR", "無專案", "已更換")
)</f>
        <v>已更換</v>
      </c>
      <c r="H106" s="286">
        <f>VLOOKUP(A106,門市主檔!A:U,21,FALSE)</f>
        <v>2</v>
      </c>
      <c r="I106" s="208" t="str">
        <f>VLOOKUP(A106,'0919門市清單主檔'!B:V,21,FALSE)</f>
        <v>八里區</v>
      </c>
      <c r="J106" s="216">
        <v>45671.590277777781</v>
      </c>
      <c r="K106" s="203"/>
      <c r="L106" s="203"/>
      <c r="M106" s="203"/>
      <c r="N106" s="203"/>
      <c r="O106" s="203"/>
      <c r="P106" s="203" t="s">
        <v>51</v>
      </c>
      <c r="Q106" s="203"/>
    </row>
    <row r="107" spans="1:17" ht="19.5" customHeight="1">
      <c r="A107" s="208">
        <v>4764</v>
      </c>
      <c r="B107" s="208" t="str">
        <f>VLOOKUP(A107,門市主檔!A:B,2,FALSE)</f>
        <v>八里大船店</v>
      </c>
      <c r="C107" s="302" t="str">
        <f>IF(COUNTIFS(IM!$F:$F,A107,IM!$AD:$AD,"O",IM!$X:$X,"&gt;="&amp;$R$1, IM!$X:$X,"&lt;="&amp;$S$1)&gt;0,"V","")</f>
        <v>V</v>
      </c>
      <c r="D107" s="302" t="str">
        <f>IF(AND(C107&lt;&gt;"V", COUNTIFS(IM!$F:$F,A107, IM!$AD:$AD, "O", IM!$X:$X, "&gt;="&amp;$R$2, IM!$X:$X, "&lt;="&amp;$S$2)&gt;0), "V", "")</f>
        <v/>
      </c>
      <c r="E107" s="302" t="str">
        <f>IF(AND(C107&lt;&gt;"V",D107&lt;&gt;"V", COUNTIFS(IM!$F:$F, A107, IM!$AD:$AD, "O", IM!$X:$X, "&gt;="&amp;$R$3, IM!$X:$X, "&lt;="&amp;$S$3)&gt;0), "V", "")</f>
        <v/>
      </c>
      <c r="F107" s="208" t="str">
        <f t="shared" si="4"/>
        <v/>
      </c>
      <c r="G107" s="208" t="str">
        <f>IF(AND(VLOOKUP(A107,門市主檔!A:Y,25,FALSE)="STAR", VLOOKUP(A107,門市主檔!A:N,14,FALSE)=""),
    IF(OR(C107="V", D107="V", E107="V"), "已PM未更換", "未更換"),
    IF(VLOOKUP(A107,門市主檔!A:Y,25,FALSE)&lt;&gt;"STAR", "無專案", "已更換")
)</f>
        <v>無專案</v>
      </c>
      <c r="H107" s="286">
        <f>VLOOKUP(A107,門市主檔!A:U,21,FALSE)</f>
        <v>0</v>
      </c>
      <c r="I107" s="208" t="str">
        <f>VLOOKUP(A107,'0919門市清單主檔'!B:V,21,FALSE)</f>
        <v>八里區</v>
      </c>
      <c r="J107" s="216">
        <v>45671.572222222225</v>
      </c>
      <c r="K107" s="203"/>
      <c r="L107" s="203"/>
      <c r="M107" s="203"/>
      <c r="N107" s="203"/>
      <c r="O107" s="203"/>
      <c r="P107" s="203" t="s">
        <v>51</v>
      </c>
      <c r="Q107" s="203"/>
    </row>
    <row r="108" spans="1:17" ht="19.5" customHeight="1">
      <c r="A108" s="208">
        <v>5316</v>
      </c>
      <c r="B108" s="208" t="str">
        <f>VLOOKUP(A108,門市主檔!A:B,2,FALSE)</f>
        <v>三重五常店</v>
      </c>
      <c r="C108" s="302" t="str">
        <f>IF(COUNTIFS(IM!$F:$F,A108,IM!$AD:$AD,"O",IM!$X:$X,"&gt;="&amp;$R$1, IM!$X:$X,"&lt;="&amp;$S$1)&gt;0,"V","")</f>
        <v>V</v>
      </c>
      <c r="D108" s="302" t="str">
        <f>IF(AND(C108&lt;&gt;"V", COUNTIFS(IM!$F:$F,A108, IM!$AD:$AD, "O", IM!$X:$X, "&gt;="&amp;$R$2, IM!$X:$X, "&lt;="&amp;$S$2)&gt;0), "V", "")</f>
        <v/>
      </c>
      <c r="E108" s="302" t="str">
        <f>IF(AND(C108&lt;&gt;"V",D108&lt;&gt;"V", COUNTIFS(IM!$F:$F, A108, IM!$AD:$AD, "O", IM!$X:$X, "&gt;="&amp;$R$3, IM!$X:$X, "&lt;="&amp;$S$3)&gt;0), "V", "")</f>
        <v/>
      </c>
      <c r="F108" s="208" t="str">
        <f t="shared" si="4"/>
        <v/>
      </c>
      <c r="G108" s="208" t="str">
        <f>IF(AND(VLOOKUP(A108,門市主檔!A:Y,25,FALSE)="STAR", VLOOKUP(A108,門市主檔!A:N,14,FALSE)=""),
    IF(OR(C108="V", D108="V", E108="V"), "已PM未更換", "未更換"),
    IF(VLOOKUP(A108,門市主檔!A:Y,25,FALSE)&lt;&gt;"STAR", "無專案", "已更換")
)</f>
        <v>無專案</v>
      </c>
      <c r="H108" s="286">
        <f>VLOOKUP(A108,門市主檔!A:U,21,FALSE)</f>
        <v>0</v>
      </c>
      <c r="I108" s="208" t="str">
        <f>VLOOKUP(A108,'0919門市清單主檔'!B:V,21,FALSE)</f>
        <v>三重區</v>
      </c>
      <c r="J108" s="217" t="s">
        <v>5033</v>
      </c>
      <c r="K108" s="209"/>
      <c r="L108" s="209"/>
      <c r="M108" s="209"/>
      <c r="N108" s="209"/>
      <c r="O108" s="209"/>
      <c r="P108" s="203" t="s">
        <v>51</v>
      </c>
      <c r="Q108" s="213" t="s">
        <v>4113</v>
      </c>
    </row>
    <row r="109" spans="1:17" ht="19.5" customHeight="1">
      <c r="A109" s="208">
        <v>4241</v>
      </c>
      <c r="B109" s="208" t="str">
        <f>VLOOKUP(A109,門市主檔!A:B,2,FALSE)</f>
        <v>三重仁義店</v>
      </c>
      <c r="C109" s="302" t="str">
        <f>IF(COUNTIFS(IM!$F:$F,A109,IM!$AD:$AD,"O",IM!$X:$X,"&gt;="&amp;$R$1, IM!$X:$X,"&lt;="&amp;$S$1)&gt;0,"V","")</f>
        <v>V</v>
      </c>
      <c r="D109" s="302" t="str">
        <f>IF(AND(C109&lt;&gt;"V", COUNTIFS(IM!$F:$F,A109, IM!$AD:$AD, "O", IM!$X:$X, "&gt;="&amp;$R$2, IM!$X:$X, "&lt;="&amp;$S$2)&gt;0), "V", "")</f>
        <v/>
      </c>
      <c r="E109" s="302" t="str">
        <f>IF(AND(C109&lt;&gt;"V",D109&lt;&gt;"V", COUNTIFS(IM!$F:$F, A109, IM!$AD:$AD, "O", IM!$X:$X, "&gt;="&amp;$R$3, IM!$X:$X, "&lt;="&amp;$S$3)&gt;0), "V", "")</f>
        <v/>
      </c>
      <c r="F109" s="208" t="str">
        <f t="shared" si="4"/>
        <v/>
      </c>
      <c r="G109" s="208" t="str">
        <f>IF(AND(VLOOKUP(A109,門市主檔!A:Y,25,FALSE)="STAR", VLOOKUP(A109,門市主檔!A:N,14,FALSE)=""),
    IF(OR(C109="V", D109="V", E109="V"), "已PM未更換", "未更換"),
    IF(VLOOKUP(A109,門市主檔!A:Y,25,FALSE)&lt;&gt;"STAR", "無專案", "已更換")
)</f>
        <v>已更換</v>
      </c>
      <c r="H109" s="286">
        <f>VLOOKUP(A109,門市主檔!A:U,21,FALSE)</f>
        <v>2</v>
      </c>
      <c r="I109" s="208" t="str">
        <f>VLOOKUP(A109,'0919門市清單主檔'!B:V,21,FALSE)</f>
        <v>三重區</v>
      </c>
      <c r="J109" s="216">
        <v>45719.606944444444</v>
      </c>
      <c r="K109" s="203"/>
      <c r="L109" s="203"/>
      <c r="M109" s="203"/>
      <c r="N109" s="203"/>
      <c r="O109" s="203"/>
      <c r="P109" s="203" t="s">
        <v>51</v>
      </c>
      <c r="Q109" s="213" t="s">
        <v>4113</v>
      </c>
    </row>
    <row r="110" spans="1:17" ht="19.5" customHeight="1">
      <c r="A110" s="208">
        <v>3772</v>
      </c>
      <c r="B110" s="208" t="str">
        <f>VLOOKUP(A110,門市主檔!A:B,2,FALSE)</f>
        <v>三重美溪店</v>
      </c>
      <c r="C110" s="302" t="str">
        <f>IF(COUNTIFS(IM!$F:$F,A110,IM!$AD:$AD,"O",IM!$X:$X,"&gt;="&amp;$R$1, IM!$X:$X,"&lt;="&amp;$S$1)&gt;0,"V","")</f>
        <v>V</v>
      </c>
      <c r="D110" s="302" t="str">
        <f>IF(AND(C110&lt;&gt;"V", COUNTIFS(IM!$F:$F,A110, IM!$AD:$AD, "O", IM!$X:$X, "&gt;="&amp;$R$2, IM!$X:$X, "&lt;="&amp;$S$2)&gt;0), "V", "")</f>
        <v/>
      </c>
      <c r="E110" s="302" t="str">
        <f>IF(AND(C110&lt;&gt;"V",D110&lt;&gt;"V", COUNTIFS(IM!$F:$F, A110, IM!$AD:$AD, "O", IM!$X:$X, "&gt;="&amp;$R$3, IM!$X:$X, "&lt;="&amp;$S$3)&gt;0), "V", "")</f>
        <v/>
      </c>
      <c r="F110" s="208" t="str">
        <f t="shared" si="4"/>
        <v/>
      </c>
      <c r="G110" s="208" t="str">
        <f>IF(AND(VLOOKUP(A110,門市主檔!A:Y,25,FALSE)="STAR", VLOOKUP(A110,門市主檔!A:N,14,FALSE)=""),
    IF(OR(C110="V", D110="V", E110="V"), "已PM未更換", "未更換"),
    IF(VLOOKUP(A110,門市主檔!A:Y,25,FALSE)&lt;&gt;"STAR", "無專案", "已更換")
)</f>
        <v>無專案</v>
      </c>
      <c r="H110" s="286">
        <f>VLOOKUP(A110,門市主檔!A:U,21,FALSE)</f>
        <v>0</v>
      </c>
      <c r="I110" s="208" t="str">
        <f>VLOOKUP(A110,'0919門市清單主檔'!B:V,21,FALSE)</f>
        <v>三重區</v>
      </c>
      <c r="J110" s="216">
        <v>45715.642361111109</v>
      </c>
      <c r="K110" s="209"/>
      <c r="L110" s="209"/>
      <c r="M110" s="209"/>
      <c r="N110" s="209"/>
      <c r="O110" s="209"/>
      <c r="P110" s="203" t="s">
        <v>51</v>
      </c>
      <c r="Q110" s="213" t="s">
        <v>4113</v>
      </c>
    </row>
    <row r="111" spans="1:17" ht="19.5" customHeight="1">
      <c r="A111" s="208">
        <v>3741</v>
      </c>
      <c r="B111" s="208" t="str">
        <f>VLOOKUP(A111,門市主檔!A:B,2,FALSE)</f>
        <v>三重重新三</v>
      </c>
      <c r="C111" s="302" t="str">
        <f>IF(COUNTIFS(IM!$F:$F,A111,IM!$AD:$AD,"O",IM!$X:$X,"&gt;="&amp;$R$1, IM!$X:$X,"&lt;="&amp;$S$1)&gt;0,"V","")</f>
        <v>V</v>
      </c>
      <c r="D111" s="302" t="str">
        <f>IF(AND(C111&lt;&gt;"V", COUNTIFS(IM!$F:$F,A111, IM!$AD:$AD, "O", IM!$X:$X, "&gt;="&amp;$R$2, IM!$X:$X, "&lt;="&amp;$S$2)&gt;0), "V", "")</f>
        <v/>
      </c>
      <c r="E111" s="302" t="str">
        <f>IF(AND(C111&lt;&gt;"V",D111&lt;&gt;"V", COUNTIFS(IM!$F:$F, A111, IM!$AD:$AD, "O", IM!$X:$X, "&gt;="&amp;$R$3, IM!$X:$X, "&lt;="&amp;$S$3)&gt;0), "V", "")</f>
        <v/>
      </c>
      <c r="F111" s="208" t="str">
        <f t="shared" si="4"/>
        <v/>
      </c>
      <c r="G111" s="208" t="str">
        <f>IF(AND(VLOOKUP(A111,門市主檔!A:Y,25,FALSE)="STAR", VLOOKUP(A111,門市主檔!A:N,14,FALSE)=""),
    IF(OR(C111="V", D111="V", E111="V"), "已PM未更換", "未更換"),
    IF(VLOOKUP(A111,門市主檔!A:Y,25,FALSE)&lt;&gt;"STAR", "無專案", "已更換")
)</f>
        <v>已更換</v>
      </c>
      <c r="H111" s="286">
        <f>VLOOKUP(A111,門市主檔!A:U,21,FALSE)</f>
        <v>2</v>
      </c>
      <c r="I111" s="208" t="str">
        <f>VLOOKUP(A111,'0919門市清單主檔'!B:V,21,FALSE)</f>
        <v>三重區</v>
      </c>
      <c r="J111" s="216">
        <v>45701.539583333331</v>
      </c>
      <c r="K111" s="209"/>
      <c r="L111" s="209"/>
      <c r="M111" s="209"/>
      <c r="N111" s="209"/>
      <c r="O111" s="209"/>
      <c r="P111" s="203" t="s">
        <v>51</v>
      </c>
      <c r="Q111" s="213" t="s">
        <v>4113</v>
      </c>
    </row>
    <row r="112" spans="1:17" ht="19.5" customHeight="1">
      <c r="A112" s="208">
        <v>2302</v>
      </c>
      <c r="B112" s="208" t="str">
        <f>VLOOKUP(A112,門市主檔!A:B,2,FALSE)</f>
        <v>北縣重安店</v>
      </c>
      <c r="C112" s="302" t="str">
        <f>IF(COUNTIFS(IM!$F:$F,A112,IM!$AD:$AD,"O",IM!$X:$X,"&gt;="&amp;$R$1, IM!$X:$X,"&lt;="&amp;$S$1)&gt;0,"V","")</f>
        <v>V</v>
      </c>
      <c r="D112" s="302" t="str">
        <f>IF(AND(C112&lt;&gt;"V", COUNTIFS(IM!$F:$F,A112, IM!$AD:$AD, "O", IM!$X:$X, "&gt;="&amp;$R$2, IM!$X:$X, "&lt;="&amp;$S$2)&gt;0), "V", "")</f>
        <v/>
      </c>
      <c r="E112" s="302" t="str">
        <f>IF(AND(C112&lt;&gt;"V",D112&lt;&gt;"V", COUNTIFS(IM!$F:$F, A112, IM!$AD:$AD, "O", IM!$X:$X, "&gt;="&amp;$R$3, IM!$X:$X, "&lt;="&amp;$S$3)&gt;0), "V", "")</f>
        <v/>
      </c>
      <c r="F112" s="208" t="str">
        <f t="shared" si="4"/>
        <v/>
      </c>
      <c r="G112" s="208" t="str">
        <f>IF(AND(VLOOKUP(A112,門市主檔!A:Y,25,FALSE)="STAR", VLOOKUP(A112,門市主檔!A:N,14,FALSE)=""),
    IF(OR(C112="V", D112="V", E112="V"), "已PM未更換", "未更換"),
    IF(VLOOKUP(A112,門市主檔!A:Y,25,FALSE)&lt;&gt;"STAR", "無專案", "已更換")
)</f>
        <v>已更換</v>
      </c>
      <c r="H112" s="286">
        <f>VLOOKUP(A112,門市主檔!A:U,21,FALSE)</f>
        <v>2</v>
      </c>
      <c r="I112" s="208" t="str">
        <f>VLOOKUP(A112,'0919門市清單主檔'!B:V,21,FALSE)</f>
        <v>三重區</v>
      </c>
      <c r="J112" s="216">
        <v>45721.49722222222</v>
      </c>
      <c r="K112" s="209"/>
      <c r="L112" s="209"/>
      <c r="M112" s="209"/>
      <c r="N112" s="209"/>
      <c r="O112" s="209"/>
      <c r="P112" s="203" t="s">
        <v>51</v>
      </c>
      <c r="Q112" s="213" t="s">
        <v>4113</v>
      </c>
    </row>
    <row r="113" spans="1:17" ht="19.5" customHeight="1">
      <c r="A113" s="208">
        <v>2259</v>
      </c>
      <c r="B113" s="208" t="str">
        <f>VLOOKUP(A113,門市主檔!A:B,2,FALSE)</f>
        <v>三重興華店</v>
      </c>
      <c r="C113" s="302" t="str">
        <f>IF(COUNTIFS(IM!$F:$F,A113,IM!$AD:$AD,"O",IM!$X:$X,"&gt;="&amp;$R$1, IM!$X:$X,"&lt;="&amp;$S$1)&gt;0,"V","")</f>
        <v>V</v>
      </c>
      <c r="D113" s="302" t="str">
        <f>IF(AND(C113&lt;&gt;"V", COUNTIFS(IM!$F:$F,A113, IM!$AD:$AD, "O", IM!$X:$X, "&gt;="&amp;$R$2, IM!$X:$X, "&lt;="&amp;$S$2)&gt;0), "V", "")</f>
        <v/>
      </c>
      <c r="E113" s="302" t="str">
        <f>IF(AND(C113&lt;&gt;"V",D113&lt;&gt;"V", COUNTIFS(IM!$F:$F, A113, IM!$AD:$AD, "O", IM!$X:$X, "&gt;="&amp;$R$3, IM!$X:$X, "&lt;="&amp;$S$3)&gt;0), "V", "")</f>
        <v/>
      </c>
      <c r="F113" s="208" t="str">
        <f t="shared" si="4"/>
        <v/>
      </c>
      <c r="G113" s="208" t="str">
        <f>IF(AND(VLOOKUP(A113,門市主檔!A:Y,25,FALSE)="STAR", VLOOKUP(A113,門市主檔!A:N,14,FALSE)=""),
    IF(OR(C113="V", D113="V", E113="V"), "已PM未更換", "未更換"),
    IF(VLOOKUP(A113,門市主檔!A:Y,25,FALSE)&lt;&gt;"STAR", "無專案", "已更換")
)</f>
        <v>已更換</v>
      </c>
      <c r="H113" s="286">
        <f>VLOOKUP(A113,門市主檔!A:U,21,FALSE)</f>
        <v>2</v>
      </c>
      <c r="I113" s="208" t="str">
        <f>VLOOKUP(A113,'0919門市清單主檔'!B:V,21,FALSE)</f>
        <v>三重區</v>
      </c>
      <c r="J113" s="216">
        <v>45660.622916666667</v>
      </c>
      <c r="K113" s="209"/>
      <c r="L113" s="209"/>
      <c r="M113" s="209"/>
      <c r="N113" s="209"/>
      <c r="O113" s="209"/>
      <c r="P113" s="203" t="s">
        <v>51</v>
      </c>
      <c r="Q113" s="213" t="s">
        <v>4113</v>
      </c>
    </row>
    <row r="114" spans="1:17" ht="19.5" customHeight="1">
      <c r="A114" s="208">
        <v>2837</v>
      </c>
      <c r="B114" s="208" t="str">
        <f>VLOOKUP(A114,門市主檔!A:B,2,FALSE)</f>
        <v>北縣重萬店</v>
      </c>
      <c r="C114" s="302" t="str">
        <f>IF(COUNTIFS(IM!$F:$F,A114,IM!$AD:$AD,"O",IM!$X:$X,"&gt;="&amp;$R$1, IM!$X:$X,"&lt;="&amp;$S$1)&gt;0,"V","")</f>
        <v>V</v>
      </c>
      <c r="D114" s="302" t="str">
        <f>IF(AND(C114&lt;&gt;"V", COUNTIFS(IM!$F:$F,A114, IM!$AD:$AD, "O", IM!$X:$X, "&gt;="&amp;$R$2, IM!$X:$X, "&lt;="&amp;$S$2)&gt;0), "V", "")</f>
        <v/>
      </c>
      <c r="E114" s="302" t="str">
        <f>IF(AND(C114&lt;&gt;"V",D114&lt;&gt;"V", COUNTIFS(IM!$F:$F, A114, IM!$AD:$AD, "O", IM!$X:$X, "&gt;="&amp;$R$3, IM!$X:$X, "&lt;="&amp;$S$3)&gt;0), "V", "")</f>
        <v/>
      </c>
      <c r="F114" s="208" t="str">
        <f t="shared" si="4"/>
        <v/>
      </c>
      <c r="G114" s="208" t="str">
        <f>IF(AND(VLOOKUP(A114,門市主檔!A:Y,25,FALSE)="STAR", VLOOKUP(A114,門市主檔!A:N,14,FALSE)=""),
    IF(OR(C114="V", D114="V", E114="V"), "已PM未更換", "未更換"),
    IF(VLOOKUP(A114,門市主檔!A:Y,25,FALSE)&lt;&gt;"STAR", "無專案", "已更換")
)</f>
        <v>已更換</v>
      </c>
      <c r="H114" s="286">
        <f>VLOOKUP(A114,門市主檔!A:U,21,FALSE)</f>
        <v>2</v>
      </c>
      <c r="I114" s="208" t="str">
        <f>VLOOKUP(A114,'0919門市清單主檔'!B:V,21,FALSE)</f>
        <v>三重區</v>
      </c>
      <c r="J114" s="216">
        <v>45660.659722222219</v>
      </c>
      <c r="K114" s="209"/>
      <c r="L114" s="209"/>
      <c r="M114" s="209"/>
      <c r="N114" s="209"/>
      <c r="O114" s="209"/>
      <c r="P114" s="203" t="s">
        <v>51</v>
      </c>
      <c r="Q114" s="213" t="s">
        <v>4113</v>
      </c>
    </row>
    <row r="115" spans="1:17" ht="21.6" customHeight="1">
      <c r="A115" s="208">
        <v>2321</v>
      </c>
      <c r="B115" s="208" t="str">
        <f>VLOOKUP(A115,門市主檔!A:B,2,FALSE)</f>
        <v>北縣重鑫店</v>
      </c>
      <c r="C115" s="302" t="str">
        <f>IF(COUNTIFS(IM!$F:$F,A115,IM!$AD:$AD,"O",IM!$X:$X,"&gt;="&amp;$R$1, IM!$X:$X,"&lt;="&amp;$S$1)&gt;0,"V","")</f>
        <v>V</v>
      </c>
      <c r="D115" s="302" t="str">
        <f>IF(AND(C115&lt;&gt;"V", COUNTIFS(IM!$F:$F,A115, IM!$AD:$AD, "O", IM!$X:$X, "&gt;="&amp;$R$2, IM!$X:$X, "&lt;="&amp;$S$2)&gt;0), "V", "")</f>
        <v/>
      </c>
      <c r="E115" s="302" t="str">
        <f>IF(AND(C115&lt;&gt;"V",D115&lt;&gt;"V", COUNTIFS(IM!$F:$F, A115, IM!$AD:$AD, "O", IM!$X:$X, "&gt;="&amp;$R$3, IM!$X:$X, "&lt;="&amp;$S$3)&gt;0), "V", "")</f>
        <v/>
      </c>
      <c r="F115" s="208" t="str">
        <f t="shared" si="4"/>
        <v/>
      </c>
      <c r="G115" s="208" t="str">
        <f>IF(AND(VLOOKUP(A115,門市主檔!A:Y,25,FALSE)="STAR", VLOOKUP(A115,門市主檔!A:N,14,FALSE)=""),
    IF(OR(C115="V", D115="V", E115="V"), "已PM未更換", "未更換"),
    IF(VLOOKUP(A115,門市主檔!A:Y,25,FALSE)&lt;&gt;"STAR", "無專案", "已更換")
)</f>
        <v>已更換</v>
      </c>
      <c r="H115" s="286">
        <f>VLOOKUP(A115,門市主檔!A:U,21,FALSE)</f>
        <v>2</v>
      </c>
      <c r="I115" s="208" t="str">
        <f>VLOOKUP(A115,'0919門市清單主檔'!B:V,21,FALSE)</f>
        <v>三重區</v>
      </c>
      <c r="J115" s="216">
        <v>45665.590277777781</v>
      </c>
      <c r="K115" s="209"/>
      <c r="L115" s="209"/>
      <c r="M115" s="209"/>
      <c r="N115" s="209"/>
      <c r="O115" s="209"/>
      <c r="P115" s="203" t="s">
        <v>51</v>
      </c>
      <c r="Q115" s="213" t="s">
        <v>4113</v>
      </c>
    </row>
    <row r="116" spans="1:17" ht="21.6" customHeight="1">
      <c r="A116" s="208">
        <v>2759</v>
      </c>
      <c r="B116" s="208" t="str">
        <f>VLOOKUP(A116,門市主檔!A:B,2,FALSE)</f>
        <v>三重仁化店</v>
      </c>
      <c r="C116" s="302" t="str">
        <f>IF(COUNTIFS(IM!$F:$F,A116,IM!$AD:$AD,"O",IM!$X:$X,"&gt;="&amp;$R$1, IM!$X:$X,"&lt;="&amp;$S$1)&gt;0,"V","")</f>
        <v>V</v>
      </c>
      <c r="D116" s="302" t="str">
        <f>IF(AND(C116&lt;&gt;"V", COUNTIFS(IM!$F:$F,A116, IM!$AD:$AD, "O", IM!$X:$X, "&gt;="&amp;$R$2, IM!$X:$X, "&lt;="&amp;$S$2)&gt;0), "V", "")</f>
        <v/>
      </c>
      <c r="E116" s="302" t="str">
        <f>IF(AND(C116&lt;&gt;"V",D116&lt;&gt;"V", COUNTIFS(IM!$F:$F, A116, IM!$AD:$AD, "O", IM!$X:$X, "&gt;="&amp;$R$3, IM!$X:$X, "&lt;="&amp;$S$3)&gt;0), "V", "")</f>
        <v/>
      </c>
      <c r="F116" s="208" t="str">
        <f t="shared" si="4"/>
        <v/>
      </c>
      <c r="G116" s="208" t="str">
        <f>IF(AND(VLOOKUP(A116,門市主檔!A:Y,25,FALSE)="STAR", VLOOKUP(A116,門市主檔!A:N,14,FALSE)=""),
    IF(OR(C116="V", D116="V", E116="V"), "已PM未更換", "未更換"),
    IF(VLOOKUP(A116,門市主檔!A:Y,25,FALSE)&lt;&gt;"STAR", "無專案", "已更換")
)</f>
        <v>已更換</v>
      </c>
      <c r="H116" s="286">
        <f>VLOOKUP(A116,門市主檔!A:U,21,FALSE)</f>
        <v>2</v>
      </c>
      <c r="I116" s="208" t="str">
        <f>VLOOKUP(A116,'0919門市清單主檔'!B:V,21,FALSE)</f>
        <v>三重區</v>
      </c>
      <c r="J116" s="216">
        <v>45665.635416666664</v>
      </c>
      <c r="K116" s="209"/>
      <c r="L116" s="209"/>
      <c r="M116" s="209"/>
      <c r="N116" s="209"/>
      <c r="O116" s="209"/>
      <c r="P116" s="203" t="s">
        <v>51</v>
      </c>
      <c r="Q116" s="213" t="s">
        <v>4113</v>
      </c>
    </row>
    <row r="117" spans="1:17" ht="21.6" customHeight="1">
      <c r="A117" s="208">
        <v>3627</v>
      </c>
      <c r="B117" s="208" t="str">
        <f>VLOOKUP(A117,門市主檔!A:B,2,FALSE)</f>
        <v>三重重新橋</v>
      </c>
      <c r="C117" s="302" t="str">
        <f>IF(COUNTIFS(IM!$F:$F,A117,IM!$AD:$AD,"O",IM!$X:$X,"&gt;="&amp;$R$1, IM!$X:$X,"&lt;="&amp;$S$1)&gt;0,"V","")</f>
        <v>V</v>
      </c>
      <c r="D117" s="302" t="str">
        <f>IF(AND(C117&lt;&gt;"V", COUNTIFS(IM!$F:$F,A117, IM!$AD:$AD, "O", IM!$X:$X, "&gt;="&amp;$R$2, IM!$X:$X, "&lt;="&amp;$S$2)&gt;0), "V", "")</f>
        <v/>
      </c>
      <c r="E117" s="302" t="str">
        <f>IF(AND(C117&lt;&gt;"V",D117&lt;&gt;"V", COUNTIFS(IM!$F:$F, A117, IM!$AD:$AD, "O", IM!$X:$X, "&gt;="&amp;$R$3, IM!$X:$X, "&lt;="&amp;$S$3)&gt;0), "V", "")</f>
        <v/>
      </c>
      <c r="F117" s="208" t="str">
        <f t="shared" si="4"/>
        <v/>
      </c>
      <c r="G117" s="208" t="str">
        <f>IF(AND(VLOOKUP(A117,門市主檔!A:Y,25,FALSE)="STAR", VLOOKUP(A117,門市主檔!A:N,14,FALSE)=""),
    IF(OR(C117="V", D117="V", E117="V"), "已PM未更換", "未更換"),
    IF(VLOOKUP(A117,門市主檔!A:Y,25,FALSE)&lt;&gt;"STAR", "無專案", "已更換")
)</f>
        <v>已更換</v>
      </c>
      <c r="H117" s="286">
        <f>VLOOKUP(A117,門市主檔!A:U,21,FALSE)</f>
        <v>2</v>
      </c>
      <c r="I117" s="208" t="str">
        <f>VLOOKUP(A117,'0919門市清單主檔'!B:V,21,FALSE)</f>
        <v>三重區</v>
      </c>
      <c r="J117" s="216">
        <v>45665.462500000001</v>
      </c>
      <c r="K117" s="209"/>
      <c r="L117" s="209"/>
      <c r="M117" s="209"/>
      <c r="N117" s="209"/>
      <c r="O117" s="209"/>
      <c r="P117" s="203" t="s">
        <v>51</v>
      </c>
      <c r="Q117" s="213" t="s">
        <v>4113</v>
      </c>
    </row>
    <row r="118" spans="1:17" ht="21.6" customHeight="1">
      <c r="A118" s="208">
        <v>4155</v>
      </c>
      <c r="B118" s="208" t="str">
        <f>VLOOKUP(A118,門市主檔!A:B,2,FALSE)</f>
        <v>三重穀保店</v>
      </c>
      <c r="C118" s="302" t="str">
        <f>IF(COUNTIFS(IM!$F:$F,A118,IM!$AD:$AD,"O",IM!$X:$X,"&gt;="&amp;$R$1, IM!$X:$X,"&lt;="&amp;$S$1)&gt;0,"V","")</f>
        <v>V</v>
      </c>
      <c r="D118" s="302" t="str">
        <f>IF(AND(C118&lt;&gt;"V", COUNTIFS(IM!$F:$F,A118, IM!$AD:$AD, "O", IM!$X:$X, "&gt;="&amp;$R$2, IM!$X:$X, "&lt;="&amp;$S$2)&gt;0), "V", "")</f>
        <v/>
      </c>
      <c r="E118" s="302" t="str">
        <f>IF(AND(C118&lt;&gt;"V",D118&lt;&gt;"V", COUNTIFS(IM!$F:$F, A118, IM!$AD:$AD, "O", IM!$X:$X, "&gt;="&amp;$R$3, IM!$X:$X, "&lt;="&amp;$S$3)&gt;0), "V", "")</f>
        <v/>
      </c>
      <c r="F118" s="208" t="str">
        <f t="shared" si="4"/>
        <v/>
      </c>
      <c r="G118" s="208" t="str">
        <f>IF(AND(VLOOKUP(A118,門市主檔!A:Y,25,FALSE)="STAR", VLOOKUP(A118,門市主檔!A:N,14,FALSE)=""),
    IF(OR(C118="V", D118="V", E118="V"), "已PM未更換", "未更換"),
    IF(VLOOKUP(A118,門市主檔!A:Y,25,FALSE)&lt;&gt;"STAR", "無專案", "已更換")
)</f>
        <v>已更換</v>
      </c>
      <c r="H118" s="286">
        <f>VLOOKUP(A118,門市主檔!A:U,21,FALSE)</f>
        <v>1</v>
      </c>
      <c r="I118" s="208" t="str">
        <f>VLOOKUP(A118,'0919門市清單主檔'!B:V,21,FALSE)</f>
        <v>三重區</v>
      </c>
      <c r="J118" s="216">
        <v>45664.611111111109</v>
      </c>
      <c r="K118" s="209"/>
      <c r="L118" s="209"/>
      <c r="M118" s="209"/>
      <c r="N118" s="209"/>
      <c r="O118" s="209"/>
      <c r="P118" s="203" t="s">
        <v>51</v>
      </c>
      <c r="Q118" s="213" t="s">
        <v>4113</v>
      </c>
    </row>
    <row r="119" spans="1:17" ht="21.6" customHeight="1">
      <c r="A119" s="208">
        <v>4260</v>
      </c>
      <c r="B119" s="208" t="str">
        <f>VLOOKUP(A119,門市主檔!A:B,2,FALSE)</f>
        <v>三重重高店</v>
      </c>
      <c r="C119" s="302" t="str">
        <f>IF(COUNTIFS(IM!$F:$F,A119,IM!$AD:$AD,"O",IM!$X:$X,"&gt;="&amp;$R$1, IM!$X:$X,"&lt;="&amp;$S$1)&gt;0,"V","")</f>
        <v>V</v>
      </c>
      <c r="D119" s="302" t="str">
        <f>IF(AND(C119&lt;&gt;"V", COUNTIFS(IM!$F:$F,A119, IM!$AD:$AD, "O", IM!$X:$X, "&gt;="&amp;$R$2, IM!$X:$X, "&lt;="&amp;$S$2)&gt;0), "V", "")</f>
        <v/>
      </c>
      <c r="E119" s="302" t="str">
        <f>IF(AND(C119&lt;&gt;"V",D119&lt;&gt;"V", COUNTIFS(IM!$F:$F, A119, IM!$AD:$AD, "O", IM!$X:$X, "&gt;="&amp;$R$3, IM!$X:$X, "&lt;="&amp;$S$3)&gt;0), "V", "")</f>
        <v/>
      </c>
      <c r="F119" s="208" t="str">
        <f t="shared" si="4"/>
        <v/>
      </c>
      <c r="G119" s="208" t="str">
        <f>IF(AND(VLOOKUP(A119,門市主檔!A:Y,25,FALSE)="STAR", VLOOKUP(A119,門市主檔!A:N,14,FALSE)=""),
    IF(OR(C119="V", D119="V", E119="V"), "已PM未更換", "未更換"),
    IF(VLOOKUP(A119,門市主檔!A:Y,25,FALSE)&lt;&gt;"STAR", "無專案", "已更換")
)</f>
        <v>已更換</v>
      </c>
      <c r="H119" s="286">
        <f>VLOOKUP(A119,門市主檔!A:U,21,FALSE)</f>
        <v>2</v>
      </c>
      <c r="I119" s="208" t="str">
        <f>VLOOKUP(A119,'0919門市清單主檔'!B:V,21,FALSE)</f>
        <v>三重區</v>
      </c>
      <c r="J119" s="216">
        <v>45665.534722222219</v>
      </c>
      <c r="K119" s="203"/>
      <c r="L119" s="203"/>
      <c r="M119" s="203"/>
      <c r="N119" s="203"/>
      <c r="O119" s="203"/>
      <c r="P119" s="203" t="s">
        <v>51</v>
      </c>
      <c r="Q119" s="213" t="s">
        <v>4113</v>
      </c>
    </row>
    <row r="120" spans="1:17" ht="21.6" customHeight="1">
      <c r="A120" s="208" t="s">
        <v>36</v>
      </c>
      <c r="B120" s="208" t="str">
        <f>VLOOKUP(A120,門市主檔!A:B,2,FALSE)</f>
        <v>三重重新店</v>
      </c>
      <c r="C120" s="302" t="str">
        <f>IF(COUNTIFS(IM!$F:$F,A120,IM!$AD:$AD,"O",IM!$X:$X,"&gt;="&amp;$R$1, IM!$X:$X,"&lt;="&amp;$S$1)&gt;0,"V","")</f>
        <v>V</v>
      </c>
      <c r="D120" s="302" t="str">
        <f>IF(AND(C120&lt;&gt;"V", COUNTIFS(IM!$F:$F,A120, IM!$AD:$AD, "O", IM!$X:$X, "&gt;="&amp;$R$2, IM!$X:$X, "&lt;="&amp;$S$2)&gt;0), "V", "")</f>
        <v/>
      </c>
      <c r="E120" s="302" t="str">
        <f>IF(AND(C120&lt;&gt;"V",D120&lt;&gt;"V", COUNTIFS(IM!$F:$F, A120, IM!$AD:$AD, "O", IM!$X:$X, "&gt;="&amp;$R$3, IM!$X:$X, "&lt;="&amp;$S$3)&gt;0), "V", "")</f>
        <v/>
      </c>
      <c r="F120" s="208" t="str">
        <f t="shared" si="4"/>
        <v/>
      </c>
      <c r="G120" s="208" t="str">
        <f>IF(AND(VLOOKUP(A120,門市主檔!A:Y,25,FALSE)="STAR", VLOOKUP(A120,門市主檔!A:N,14,FALSE)=""),
    IF(OR(C120="V", D120="V", E120="V"), "已PM未更換", "未更換"),
    IF(VLOOKUP(A120,門市主檔!A:Y,25,FALSE)&lt;&gt;"STAR", "無專案", "已更換")
)</f>
        <v>已更換</v>
      </c>
      <c r="H120" s="286">
        <f>VLOOKUP(A120,門市主檔!A:U,21,FALSE)</f>
        <v>2</v>
      </c>
      <c r="I120" s="208" t="str">
        <f>VLOOKUP(A120,'0919門市清單主檔'!B:V,21,FALSE)</f>
        <v>三重區</v>
      </c>
      <c r="J120" s="216">
        <v>45665.479166666664</v>
      </c>
      <c r="K120" s="209"/>
      <c r="L120" s="209"/>
      <c r="M120" s="209"/>
      <c r="N120" s="209"/>
      <c r="O120" s="209"/>
      <c r="P120" s="203" t="s">
        <v>51</v>
      </c>
      <c r="Q120" s="213" t="s">
        <v>4113</v>
      </c>
    </row>
    <row r="121" spans="1:17" ht="21.6" customHeight="1">
      <c r="A121" s="208">
        <v>4084</v>
      </c>
      <c r="B121" s="208" t="str">
        <f>VLOOKUP(A121,門市主檔!A:B,2,FALSE)</f>
        <v>三重昌隆店</v>
      </c>
      <c r="C121" s="302" t="str">
        <f>IF(COUNTIFS(IM!$F:$F,A121,IM!$AD:$AD,"O",IM!$X:$X,"&gt;="&amp;$R$1, IM!$X:$X,"&lt;="&amp;$S$1)&gt;0,"V","")</f>
        <v>V</v>
      </c>
      <c r="D121" s="302" t="str">
        <f>IF(AND(C121&lt;&gt;"V", COUNTIFS(IM!$F:$F,A121, IM!$AD:$AD, "O", IM!$X:$X, "&gt;="&amp;$R$2, IM!$X:$X, "&lt;="&amp;$S$2)&gt;0), "V", "")</f>
        <v/>
      </c>
      <c r="E121" s="302" t="str">
        <f>IF(AND(C121&lt;&gt;"V",D121&lt;&gt;"V", COUNTIFS(IM!$F:$F, A121, IM!$AD:$AD, "O", IM!$X:$X, "&gt;="&amp;$R$3, IM!$X:$X, "&lt;="&amp;$S$3)&gt;0), "V", "")</f>
        <v/>
      </c>
      <c r="F121" s="208" t="str">
        <f t="shared" si="4"/>
        <v/>
      </c>
      <c r="G121" s="208" t="str">
        <f>IF(AND(VLOOKUP(A121,門市主檔!A:Y,25,FALSE)="STAR", VLOOKUP(A121,門市主檔!A:N,14,FALSE)=""),
    IF(OR(C121="V", D121="V", E121="V"), "已PM未更換", "未更換"),
    IF(VLOOKUP(A121,門市主檔!A:Y,25,FALSE)&lt;&gt;"STAR", "無專案", "已更換")
)</f>
        <v>已更換</v>
      </c>
      <c r="H121" s="286">
        <f>VLOOKUP(A121,門市主檔!A:U,21,FALSE)</f>
        <v>2</v>
      </c>
      <c r="I121" s="208" t="str">
        <f>VLOOKUP(A121,'0919門市清單主檔'!B:V,21,FALSE)</f>
        <v>三重區</v>
      </c>
      <c r="J121" s="216">
        <v>45665.5</v>
      </c>
      <c r="K121" s="209"/>
      <c r="L121" s="209"/>
      <c r="M121" s="209"/>
      <c r="N121" s="209"/>
      <c r="O121" s="209"/>
      <c r="P121" s="203" t="s">
        <v>51</v>
      </c>
      <c r="Q121" s="213" t="s">
        <v>4113</v>
      </c>
    </row>
    <row r="122" spans="1:17" ht="21.6" customHeight="1">
      <c r="A122" s="208">
        <v>4134</v>
      </c>
      <c r="B122" s="208" t="str">
        <f>VLOOKUP(A122,門市主檔!A:B,2,FALSE)</f>
        <v>三重大同南</v>
      </c>
      <c r="C122" s="302" t="str">
        <f>IF(COUNTIFS(IM!$F:$F,A122,IM!$AD:$AD,"O",IM!$X:$X,"&gt;="&amp;$R$1, IM!$X:$X,"&lt;="&amp;$S$1)&gt;0,"V","")</f>
        <v>V</v>
      </c>
      <c r="D122" s="302" t="str">
        <f>IF(AND(C122&lt;&gt;"V", COUNTIFS(IM!$F:$F,A122, IM!$AD:$AD, "O", IM!$X:$X, "&gt;="&amp;$R$2, IM!$X:$X, "&lt;="&amp;$S$2)&gt;0), "V", "")</f>
        <v/>
      </c>
      <c r="E122" s="302" t="str">
        <f>IF(AND(C122&lt;&gt;"V",D122&lt;&gt;"V", COUNTIFS(IM!$F:$F, A122, IM!$AD:$AD, "O", IM!$X:$X, "&gt;="&amp;$R$3, IM!$X:$X, "&lt;="&amp;$S$3)&gt;0), "V", "")</f>
        <v/>
      </c>
      <c r="F122" s="208" t="str">
        <f t="shared" si="4"/>
        <v/>
      </c>
      <c r="G122" s="208" t="str">
        <f>IF(AND(VLOOKUP(A122,門市主檔!A:Y,25,FALSE)="STAR", VLOOKUP(A122,門市主檔!A:N,14,FALSE)=""),
    IF(OR(C122="V", D122="V", E122="V"), "已PM未更換", "未更換"),
    IF(VLOOKUP(A122,門市主檔!A:Y,25,FALSE)&lt;&gt;"STAR", "無專案", "已更換")
)</f>
        <v>已更換</v>
      </c>
      <c r="H122" s="286">
        <f>VLOOKUP(A122,門市主檔!A:U,21,FALSE)</f>
        <v>2</v>
      </c>
      <c r="I122" s="208" t="str">
        <f>VLOOKUP(A122,'0919門市清單主檔'!B:V,21,FALSE)</f>
        <v>三重區</v>
      </c>
      <c r="J122" s="216">
        <v>45665.615277777775</v>
      </c>
      <c r="K122" s="209"/>
      <c r="L122" s="209"/>
      <c r="M122" s="209"/>
      <c r="N122" s="209"/>
      <c r="O122" s="209"/>
      <c r="P122" s="203" t="s">
        <v>51</v>
      </c>
      <c r="Q122" s="213" t="s">
        <v>4113</v>
      </c>
    </row>
    <row r="123" spans="1:17" ht="21.6" customHeight="1">
      <c r="A123" s="208" t="s">
        <v>42</v>
      </c>
      <c r="B123" s="208" t="str">
        <f>VLOOKUP(A123,門市主檔!A:B,2,FALSE)</f>
        <v>淡水金龍店</v>
      </c>
      <c r="C123" s="302" t="str">
        <f>IF(COUNTIFS(IM!$F:$F,A123,IM!$AD:$AD,"O",IM!$X:$X,"&gt;="&amp;$R$1, IM!$X:$X,"&lt;="&amp;$S$1)&gt;0,"V","")</f>
        <v>V</v>
      </c>
      <c r="D123" s="302" t="str">
        <f>IF(AND(C123&lt;&gt;"V", COUNTIFS(IM!$F:$F,A123, IM!$AD:$AD, "O", IM!$X:$X, "&gt;="&amp;$R$2, IM!$X:$X, "&lt;="&amp;$S$2)&gt;0), "V", "")</f>
        <v/>
      </c>
      <c r="E123" s="302" t="str">
        <f>IF(AND(C123&lt;&gt;"V",D123&lt;&gt;"V", COUNTIFS(IM!$F:$F, A123, IM!$AD:$AD, "O", IM!$X:$X, "&gt;="&amp;$R$3, IM!$X:$X, "&lt;="&amp;$S$3)&gt;0), "V", "")</f>
        <v/>
      </c>
      <c r="F123" s="208" t="str">
        <f t="shared" si="4"/>
        <v/>
      </c>
      <c r="G123" s="208" t="str">
        <f>IF(AND(VLOOKUP(A123,門市主檔!A:Y,25,FALSE)="STAR", VLOOKUP(A123,門市主檔!A:N,14,FALSE)=""),
    IF(OR(C123="V", D123="V", E123="V"), "已PM未更換", "未更換"),
    IF(VLOOKUP(A123,門市主檔!A:Y,25,FALSE)&lt;&gt;"STAR", "無專案", "已更換")
)</f>
        <v>已更換</v>
      </c>
      <c r="H123" s="286">
        <f>VLOOKUP(A123,門市主檔!A:U,21,FALSE)</f>
        <v>2</v>
      </c>
      <c r="I123" s="208" t="str">
        <f>VLOOKUP(A123,'0919門市清單主檔'!B:V,21,FALSE)</f>
        <v>淡水區</v>
      </c>
      <c r="J123" s="216">
        <v>45663.465277777781</v>
      </c>
      <c r="K123" s="209"/>
      <c r="L123" s="209"/>
      <c r="M123" s="209"/>
      <c r="N123" s="209"/>
      <c r="O123" s="209"/>
      <c r="P123" s="203"/>
      <c r="Q123" s="213" t="s">
        <v>4113</v>
      </c>
    </row>
    <row r="124" spans="1:17" ht="19.5" customHeight="1">
      <c r="A124" s="209"/>
      <c r="B124" s="209"/>
      <c r="C124" s="303"/>
      <c r="D124" s="303"/>
      <c r="E124" s="303"/>
      <c r="F124" s="209"/>
      <c r="G124" s="209"/>
      <c r="H124" s="209"/>
      <c r="I124" s="209"/>
      <c r="J124" s="209"/>
      <c r="K124" s="209"/>
      <c r="L124" s="209"/>
      <c r="M124" s="209"/>
      <c r="N124" s="209"/>
      <c r="O124" s="209"/>
      <c r="P124" s="203"/>
      <c r="Q124" s="203"/>
    </row>
    <row r="125" spans="1:17" ht="19.5" customHeight="1">
      <c r="A125" s="209"/>
      <c r="B125" s="209"/>
      <c r="C125" s="303"/>
      <c r="D125" s="303"/>
      <c r="E125" s="303"/>
      <c r="F125" s="209"/>
      <c r="G125" s="209"/>
      <c r="H125" s="209"/>
      <c r="I125" s="209"/>
      <c r="J125" s="209"/>
      <c r="K125" s="209"/>
      <c r="L125" s="209"/>
      <c r="M125" s="209"/>
      <c r="N125" s="209"/>
      <c r="O125" s="209"/>
      <c r="P125" s="203"/>
      <c r="Q125" s="203"/>
    </row>
    <row r="126" spans="1:17" ht="19.5" customHeight="1">
      <c r="A126" s="209"/>
      <c r="B126" s="209"/>
      <c r="C126" s="303"/>
      <c r="D126" s="303"/>
      <c r="E126" s="303"/>
      <c r="F126" s="209"/>
      <c r="G126" s="209"/>
      <c r="H126" s="209"/>
      <c r="I126" s="209"/>
      <c r="J126" s="209"/>
      <c r="K126" s="209"/>
      <c r="L126" s="209"/>
      <c r="M126" s="209"/>
      <c r="N126" s="209"/>
      <c r="O126" s="209"/>
      <c r="P126" s="203"/>
      <c r="Q126" s="203"/>
    </row>
    <row r="127" spans="1:17" ht="19.5" customHeight="1">
      <c r="A127" s="209"/>
      <c r="B127" s="209"/>
      <c r="C127" s="303"/>
      <c r="D127" s="303"/>
      <c r="E127" s="303"/>
      <c r="F127" s="209"/>
      <c r="G127" s="209"/>
      <c r="H127" s="209"/>
      <c r="I127" s="209"/>
      <c r="J127" s="209"/>
      <c r="K127" s="209"/>
      <c r="L127" s="209"/>
      <c r="M127" s="209"/>
      <c r="N127" s="209"/>
      <c r="O127" s="209"/>
      <c r="P127" s="203"/>
      <c r="Q127" s="203"/>
    </row>
    <row r="128" spans="1:17" ht="19.5" customHeight="1">
      <c r="A128" s="209"/>
      <c r="B128" s="209"/>
      <c r="C128" s="303"/>
      <c r="D128" s="303"/>
      <c r="E128" s="303"/>
      <c r="F128" s="209"/>
      <c r="G128" s="209"/>
      <c r="H128" s="209"/>
      <c r="I128" s="209"/>
      <c r="J128" s="209"/>
      <c r="K128" s="209"/>
      <c r="L128" s="209"/>
      <c r="M128" s="209"/>
      <c r="N128" s="209"/>
      <c r="O128" s="209"/>
      <c r="P128" s="203"/>
      <c r="Q128" s="203"/>
    </row>
    <row r="129" spans="1:17" ht="19.5" customHeight="1">
      <c r="A129" s="209"/>
      <c r="B129" s="209"/>
      <c r="C129" s="303"/>
      <c r="D129" s="303"/>
      <c r="E129" s="303"/>
      <c r="F129" s="209"/>
      <c r="G129" s="209"/>
      <c r="H129" s="209"/>
      <c r="I129" s="209"/>
      <c r="J129" s="209"/>
      <c r="K129" s="209"/>
      <c r="L129" s="209"/>
      <c r="M129" s="209"/>
      <c r="N129" s="209"/>
      <c r="O129" s="209"/>
      <c r="P129" s="203"/>
      <c r="Q129" s="203"/>
    </row>
    <row r="130" spans="1:17" ht="19.5" customHeight="1">
      <c r="A130" s="209"/>
      <c r="B130" s="209"/>
      <c r="C130" s="303"/>
      <c r="D130" s="303"/>
      <c r="E130" s="303"/>
      <c r="F130" s="209"/>
      <c r="G130" s="209"/>
      <c r="H130" s="209"/>
      <c r="I130" s="209"/>
      <c r="J130" s="209"/>
      <c r="K130" s="209"/>
      <c r="L130" s="209"/>
      <c r="M130" s="209"/>
      <c r="N130" s="209"/>
      <c r="O130" s="209"/>
      <c r="P130" s="203"/>
      <c r="Q130" s="203"/>
    </row>
    <row r="131" spans="1:17" ht="19.5" customHeight="1">
      <c r="A131" s="209"/>
      <c r="B131" s="209"/>
      <c r="C131" s="303"/>
      <c r="D131" s="303"/>
      <c r="E131" s="303"/>
      <c r="F131" s="209"/>
      <c r="G131" s="209"/>
      <c r="H131" s="209"/>
      <c r="I131" s="209"/>
      <c r="J131" s="209"/>
      <c r="K131" s="209"/>
      <c r="L131" s="209"/>
      <c r="M131" s="209"/>
      <c r="N131" s="209"/>
      <c r="O131" s="209"/>
      <c r="P131" s="203"/>
      <c r="Q131" s="203"/>
    </row>
    <row r="132" spans="1:17" ht="19.5" customHeight="1">
      <c r="A132" s="209"/>
      <c r="B132" s="209"/>
      <c r="C132" s="303"/>
      <c r="D132" s="303"/>
      <c r="E132" s="303"/>
      <c r="F132" s="209"/>
      <c r="G132" s="209"/>
      <c r="H132" s="209"/>
      <c r="I132" s="209"/>
      <c r="J132" s="209"/>
      <c r="K132" s="209"/>
      <c r="L132" s="209"/>
      <c r="M132" s="209"/>
      <c r="N132" s="209"/>
      <c r="O132" s="209"/>
      <c r="P132" s="203"/>
      <c r="Q132" s="203"/>
    </row>
    <row r="133" spans="1:17" ht="19.5" customHeight="1">
      <c r="A133" s="209"/>
      <c r="B133" s="209"/>
      <c r="C133" s="303"/>
      <c r="D133" s="303"/>
      <c r="E133" s="303"/>
      <c r="F133" s="209"/>
      <c r="G133" s="209"/>
      <c r="H133" s="209"/>
      <c r="I133" s="209"/>
      <c r="J133" s="209"/>
      <c r="K133" s="209"/>
      <c r="L133" s="209"/>
      <c r="M133" s="209"/>
      <c r="N133" s="209"/>
      <c r="O133" s="209"/>
      <c r="P133" s="203"/>
      <c r="Q133" s="203"/>
    </row>
    <row r="134" spans="1:17" ht="19.5" customHeight="1">
      <c r="A134" s="209"/>
      <c r="B134" s="209"/>
      <c r="C134" s="303"/>
      <c r="D134" s="303"/>
      <c r="E134" s="303"/>
      <c r="F134" s="209"/>
      <c r="G134" s="209"/>
      <c r="H134" s="209"/>
      <c r="I134" s="209"/>
      <c r="J134" s="209"/>
      <c r="K134" s="209"/>
      <c r="L134" s="209"/>
      <c r="M134" s="209"/>
      <c r="N134" s="209"/>
      <c r="O134" s="209"/>
      <c r="P134" s="203"/>
      <c r="Q134" s="203"/>
    </row>
    <row r="135" spans="1:17" ht="19.5" customHeight="1">
      <c r="A135" s="209"/>
      <c r="B135" s="209"/>
      <c r="C135" s="303"/>
      <c r="D135" s="303"/>
      <c r="E135" s="303"/>
      <c r="F135" s="209"/>
      <c r="G135" s="209"/>
      <c r="H135" s="209"/>
      <c r="I135" s="209"/>
      <c r="J135" s="209"/>
      <c r="K135" s="209"/>
      <c r="L135" s="209"/>
      <c r="M135" s="209"/>
      <c r="N135" s="209"/>
      <c r="O135" s="209"/>
      <c r="P135" s="203"/>
      <c r="Q135" s="203"/>
    </row>
    <row r="136" spans="1:17" ht="19.5" customHeight="1">
      <c r="A136" s="209"/>
      <c r="B136" s="209"/>
      <c r="C136" s="303"/>
      <c r="D136" s="303"/>
      <c r="E136" s="303"/>
      <c r="F136" s="209"/>
      <c r="G136" s="209"/>
      <c r="H136" s="209"/>
      <c r="I136" s="209"/>
      <c r="J136" s="209"/>
      <c r="K136" s="209"/>
      <c r="L136" s="209"/>
      <c r="M136" s="209"/>
      <c r="N136" s="209"/>
      <c r="O136" s="209"/>
      <c r="P136" s="203"/>
      <c r="Q136" s="203"/>
    </row>
    <row r="137" spans="1:17" ht="19.5" customHeight="1">
      <c r="A137" s="209"/>
      <c r="B137" s="209"/>
      <c r="C137" s="303"/>
      <c r="D137" s="303"/>
      <c r="E137" s="303"/>
      <c r="F137" s="209"/>
      <c r="G137" s="209"/>
      <c r="H137" s="209"/>
      <c r="I137" s="209"/>
      <c r="J137" s="209"/>
      <c r="K137" s="209"/>
      <c r="L137" s="209"/>
      <c r="M137" s="209"/>
      <c r="N137" s="209"/>
      <c r="O137" s="209"/>
      <c r="P137" s="203"/>
      <c r="Q137" s="203"/>
    </row>
    <row r="138" spans="1:17" ht="19.5" customHeight="1">
      <c r="A138" s="209"/>
      <c r="B138" s="209"/>
      <c r="C138" s="303"/>
      <c r="D138" s="303"/>
      <c r="E138" s="303"/>
      <c r="F138" s="209"/>
      <c r="G138" s="209"/>
      <c r="H138" s="209"/>
      <c r="I138" s="209"/>
      <c r="J138" s="209"/>
      <c r="K138" s="209"/>
      <c r="L138" s="209"/>
      <c r="M138" s="209"/>
      <c r="N138" s="209"/>
      <c r="O138" s="209"/>
      <c r="P138" s="203"/>
      <c r="Q138" s="203"/>
    </row>
    <row r="139" spans="1:17" ht="19.5" customHeight="1">
      <c r="A139" s="209"/>
      <c r="B139" s="209"/>
      <c r="C139" s="303"/>
      <c r="D139" s="303"/>
      <c r="E139" s="303"/>
      <c r="F139" s="209"/>
      <c r="G139" s="209"/>
      <c r="H139" s="209"/>
      <c r="I139" s="209"/>
      <c r="J139" s="209"/>
      <c r="K139" s="209"/>
      <c r="L139" s="209"/>
      <c r="M139" s="209"/>
      <c r="N139" s="209"/>
      <c r="O139" s="209"/>
      <c r="P139" s="203"/>
      <c r="Q139" s="203"/>
    </row>
    <row r="140" spans="1:17" ht="19.5" customHeight="1">
      <c r="A140" s="209"/>
      <c r="B140" s="209"/>
      <c r="C140" s="303"/>
      <c r="D140" s="303"/>
      <c r="E140" s="303"/>
      <c r="F140" s="209"/>
      <c r="G140" s="209"/>
      <c r="H140" s="209"/>
      <c r="I140" s="209"/>
      <c r="J140" s="209"/>
      <c r="K140" s="209"/>
      <c r="L140" s="209"/>
      <c r="M140" s="209"/>
      <c r="N140" s="209"/>
      <c r="O140" s="209"/>
      <c r="P140" s="203"/>
      <c r="Q140" s="203"/>
    </row>
    <row r="141" spans="1:17" ht="19.5" customHeight="1">
      <c r="A141" s="209"/>
      <c r="B141" s="209"/>
      <c r="C141" s="303"/>
      <c r="D141" s="303"/>
      <c r="E141" s="303"/>
      <c r="F141" s="209"/>
      <c r="G141" s="209"/>
      <c r="H141" s="209"/>
      <c r="I141" s="209"/>
      <c r="J141" s="209"/>
      <c r="K141" s="209"/>
      <c r="L141" s="209"/>
      <c r="M141" s="209"/>
      <c r="N141" s="209"/>
      <c r="O141" s="209"/>
      <c r="P141" s="203"/>
      <c r="Q141" s="203"/>
    </row>
    <row r="142" spans="1:17" ht="19.5" customHeight="1">
      <c r="A142" s="209"/>
      <c r="B142" s="209"/>
      <c r="C142" s="303"/>
      <c r="D142" s="303"/>
      <c r="E142" s="303"/>
      <c r="F142" s="209"/>
      <c r="G142" s="209"/>
      <c r="H142" s="209"/>
      <c r="I142" s="209"/>
      <c r="J142" s="209"/>
      <c r="K142" s="209"/>
      <c r="L142" s="209"/>
      <c r="M142" s="209"/>
      <c r="N142" s="209"/>
      <c r="O142" s="209"/>
      <c r="P142" s="203"/>
      <c r="Q142" s="203"/>
    </row>
    <row r="143" spans="1:17" ht="19.5" customHeight="1">
      <c r="A143" s="209"/>
      <c r="B143" s="209"/>
      <c r="C143" s="303"/>
      <c r="D143" s="303"/>
      <c r="E143" s="303"/>
      <c r="F143" s="209"/>
      <c r="G143" s="209"/>
      <c r="H143" s="209"/>
      <c r="I143" s="209"/>
      <c r="J143" s="209"/>
      <c r="K143" s="209"/>
      <c r="L143" s="209"/>
      <c r="M143" s="209"/>
      <c r="N143" s="209"/>
      <c r="O143" s="209"/>
      <c r="P143" s="203"/>
      <c r="Q143" s="203"/>
    </row>
    <row r="144" spans="1:17" ht="19.5" customHeight="1">
      <c r="A144" s="209"/>
      <c r="B144" s="209"/>
      <c r="C144" s="303"/>
      <c r="D144" s="303"/>
      <c r="E144" s="303"/>
      <c r="F144" s="209"/>
      <c r="G144" s="209"/>
      <c r="H144" s="209"/>
      <c r="I144" s="209"/>
      <c r="J144" s="209"/>
      <c r="K144" s="209"/>
      <c r="L144" s="209"/>
      <c r="M144" s="209"/>
      <c r="N144" s="209"/>
      <c r="O144" s="209"/>
      <c r="P144" s="203"/>
      <c r="Q144" s="203"/>
    </row>
    <row r="145" spans="1:17" ht="19.5" customHeight="1">
      <c r="A145" s="209"/>
      <c r="B145" s="209"/>
      <c r="C145" s="303"/>
      <c r="D145" s="303"/>
      <c r="E145" s="303"/>
      <c r="F145" s="209"/>
      <c r="G145" s="209"/>
      <c r="H145" s="209"/>
      <c r="I145" s="209"/>
      <c r="J145" s="209"/>
      <c r="K145" s="209"/>
      <c r="L145" s="209"/>
      <c r="M145" s="209"/>
      <c r="N145" s="209"/>
      <c r="O145" s="209"/>
      <c r="P145" s="203"/>
      <c r="Q145" s="203"/>
    </row>
    <row r="146" spans="1:17" ht="19.5" customHeight="1">
      <c r="A146" s="209"/>
      <c r="B146" s="209"/>
      <c r="C146" s="303"/>
      <c r="D146" s="303"/>
      <c r="E146" s="303"/>
      <c r="F146" s="209"/>
      <c r="G146" s="209"/>
      <c r="H146" s="209"/>
      <c r="I146" s="209"/>
      <c r="J146" s="209"/>
      <c r="K146" s="209"/>
      <c r="L146" s="209"/>
      <c r="M146" s="209"/>
      <c r="N146" s="209"/>
      <c r="O146" s="209"/>
      <c r="P146" s="203"/>
      <c r="Q146" s="203"/>
    </row>
    <row r="147" spans="1:17" ht="19.5" customHeight="1">
      <c r="A147" s="209"/>
      <c r="B147" s="209"/>
      <c r="C147" s="303"/>
      <c r="D147" s="303"/>
      <c r="E147" s="303"/>
      <c r="F147" s="209"/>
      <c r="G147" s="209"/>
      <c r="H147" s="209"/>
      <c r="I147" s="209"/>
      <c r="J147" s="209"/>
      <c r="K147" s="209"/>
      <c r="L147" s="209"/>
      <c r="M147" s="209"/>
      <c r="N147" s="209"/>
      <c r="O147" s="209"/>
      <c r="P147" s="203"/>
      <c r="Q147" s="203"/>
    </row>
    <row r="148" spans="1:17" ht="19.5" customHeight="1">
      <c r="A148" s="209"/>
      <c r="B148" s="209"/>
      <c r="C148" s="303"/>
      <c r="D148" s="303"/>
      <c r="E148" s="303"/>
      <c r="F148" s="209"/>
      <c r="G148" s="209"/>
      <c r="H148" s="209"/>
      <c r="I148" s="209"/>
      <c r="J148" s="209"/>
      <c r="K148" s="209"/>
      <c r="L148" s="209"/>
      <c r="M148" s="209"/>
      <c r="N148" s="209"/>
      <c r="O148" s="209"/>
      <c r="P148" s="203"/>
      <c r="Q148" s="203"/>
    </row>
    <row r="149" spans="1:17" ht="19.5" customHeight="1">
      <c r="A149" s="209"/>
      <c r="B149" s="209"/>
      <c r="C149" s="303"/>
      <c r="D149" s="303"/>
      <c r="E149" s="303"/>
      <c r="F149" s="209"/>
      <c r="G149" s="209"/>
      <c r="H149" s="209"/>
      <c r="I149" s="209"/>
      <c r="J149" s="209"/>
      <c r="K149" s="209"/>
      <c r="L149" s="209"/>
      <c r="M149" s="209"/>
      <c r="N149" s="209"/>
      <c r="O149" s="209"/>
      <c r="P149" s="203"/>
      <c r="Q149" s="203"/>
    </row>
    <row r="150" spans="1:17" ht="19.5" customHeight="1">
      <c r="A150" s="209"/>
      <c r="B150" s="209"/>
      <c r="C150" s="303"/>
      <c r="D150" s="303"/>
      <c r="E150" s="303"/>
      <c r="F150" s="209"/>
      <c r="G150" s="209"/>
      <c r="H150" s="209"/>
      <c r="I150" s="209"/>
      <c r="J150" s="209"/>
      <c r="K150" s="209"/>
      <c r="L150" s="209"/>
      <c r="M150" s="209"/>
      <c r="N150" s="209"/>
      <c r="O150" s="209"/>
      <c r="P150" s="203"/>
      <c r="Q150" s="203"/>
    </row>
    <row r="151" spans="1:17" ht="19.5" customHeight="1">
      <c r="A151" s="209"/>
      <c r="B151" s="209"/>
      <c r="C151" s="303"/>
      <c r="D151" s="303"/>
      <c r="E151" s="303"/>
      <c r="F151" s="209"/>
      <c r="G151" s="209"/>
      <c r="H151" s="209"/>
      <c r="I151" s="209"/>
      <c r="J151" s="209"/>
      <c r="K151" s="209"/>
      <c r="L151" s="209"/>
      <c r="M151" s="209"/>
      <c r="N151" s="209"/>
      <c r="O151" s="209"/>
      <c r="P151" s="203"/>
      <c r="Q151" s="203"/>
    </row>
    <row r="152" spans="1:17" ht="19.5" customHeight="1">
      <c r="A152" s="209"/>
      <c r="B152" s="209"/>
      <c r="C152" s="303"/>
      <c r="D152" s="303"/>
      <c r="E152" s="303"/>
      <c r="F152" s="209"/>
      <c r="G152" s="209"/>
      <c r="H152" s="209"/>
      <c r="I152" s="209"/>
      <c r="J152" s="209"/>
      <c r="K152" s="209"/>
      <c r="L152" s="209"/>
      <c r="M152" s="209"/>
      <c r="N152" s="209"/>
      <c r="O152" s="209"/>
      <c r="P152" s="203"/>
      <c r="Q152" s="203"/>
    </row>
    <row r="153" spans="1:17" ht="19.5" customHeight="1">
      <c r="A153" s="209"/>
      <c r="B153" s="209"/>
      <c r="C153" s="303"/>
      <c r="D153" s="303"/>
      <c r="E153" s="303"/>
      <c r="F153" s="209"/>
      <c r="G153" s="209"/>
      <c r="H153" s="209"/>
      <c r="I153" s="209"/>
      <c r="J153" s="209"/>
      <c r="K153" s="209"/>
      <c r="L153" s="209"/>
      <c r="M153" s="209"/>
      <c r="N153" s="209"/>
      <c r="O153" s="209"/>
      <c r="P153" s="203"/>
      <c r="Q153" s="203"/>
    </row>
    <row r="154" spans="1:17" ht="19.5" customHeight="1">
      <c r="A154" s="209"/>
      <c r="B154" s="209"/>
      <c r="C154" s="303"/>
      <c r="D154" s="303"/>
      <c r="E154" s="303"/>
      <c r="F154" s="209"/>
      <c r="G154" s="209"/>
      <c r="H154" s="209"/>
      <c r="I154" s="209"/>
      <c r="J154" s="209"/>
      <c r="K154" s="209"/>
      <c r="L154" s="209"/>
      <c r="M154" s="209"/>
      <c r="N154" s="209"/>
      <c r="O154" s="209"/>
      <c r="P154" s="203"/>
      <c r="Q154" s="203"/>
    </row>
    <row r="155" spans="1:17" ht="19.5" customHeight="1">
      <c r="A155" s="209"/>
      <c r="B155" s="209"/>
      <c r="C155" s="303"/>
      <c r="D155" s="303"/>
      <c r="E155" s="303"/>
      <c r="F155" s="209"/>
      <c r="G155" s="209"/>
      <c r="H155" s="209"/>
      <c r="I155" s="209"/>
      <c r="J155" s="209"/>
      <c r="K155" s="209"/>
      <c r="L155" s="209"/>
      <c r="M155" s="209"/>
      <c r="N155" s="209"/>
      <c r="O155" s="209"/>
      <c r="P155" s="203"/>
      <c r="Q155" s="203"/>
    </row>
    <row r="156" spans="1:17" ht="19.5" customHeight="1">
      <c r="A156" s="209"/>
      <c r="B156" s="209"/>
      <c r="C156" s="303"/>
      <c r="D156" s="303"/>
      <c r="E156" s="303"/>
      <c r="F156" s="209"/>
      <c r="G156" s="209"/>
      <c r="H156" s="209"/>
      <c r="I156" s="209"/>
      <c r="J156" s="209"/>
      <c r="K156" s="209"/>
      <c r="L156" s="209"/>
      <c r="M156" s="209"/>
      <c r="N156" s="209"/>
      <c r="O156" s="209"/>
      <c r="P156" s="203"/>
      <c r="Q156" s="203"/>
    </row>
    <row r="157" spans="1:17" ht="19.5" customHeight="1">
      <c r="A157" s="209"/>
      <c r="B157" s="209"/>
      <c r="C157" s="303"/>
      <c r="D157" s="303"/>
      <c r="E157" s="303"/>
      <c r="F157" s="209"/>
      <c r="G157" s="209"/>
      <c r="H157" s="209"/>
      <c r="I157" s="209"/>
      <c r="J157" s="209"/>
      <c r="K157" s="209"/>
      <c r="L157" s="209"/>
      <c r="M157" s="209"/>
      <c r="N157" s="209"/>
      <c r="O157" s="209"/>
      <c r="P157" s="203"/>
      <c r="Q157" s="203"/>
    </row>
    <row r="158" spans="1:17" ht="19.5" customHeight="1">
      <c r="A158" s="209"/>
      <c r="B158" s="209"/>
      <c r="C158" s="303"/>
      <c r="D158" s="303"/>
      <c r="E158" s="303"/>
      <c r="F158" s="209"/>
      <c r="G158" s="209"/>
      <c r="H158" s="209"/>
      <c r="I158" s="209"/>
      <c r="J158" s="209"/>
      <c r="K158" s="209"/>
      <c r="L158" s="209"/>
      <c r="M158" s="209"/>
      <c r="N158" s="209"/>
      <c r="O158" s="209"/>
      <c r="P158" s="203"/>
      <c r="Q158" s="203"/>
    </row>
    <row r="159" spans="1:17" ht="19.5" customHeight="1">
      <c r="A159" s="209"/>
      <c r="B159" s="209"/>
      <c r="C159" s="303"/>
      <c r="D159" s="303"/>
      <c r="E159" s="303"/>
      <c r="F159" s="209"/>
      <c r="G159" s="209"/>
      <c r="H159" s="209"/>
      <c r="I159" s="209"/>
      <c r="J159" s="209"/>
      <c r="K159" s="209"/>
      <c r="L159" s="209"/>
      <c r="M159" s="209"/>
      <c r="N159" s="209"/>
      <c r="O159" s="209"/>
      <c r="P159" s="203"/>
      <c r="Q159" s="203"/>
    </row>
    <row r="160" spans="1:17" ht="19.5" customHeight="1">
      <c r="A160" s="209"/>
      <c r="B160" s="209"/>
      <c r="C160" s="303"/>
      <c r="D160" s="303"/>
      <c r="E160" s="303"/>
      <c r="F160" s="209"/>
      <c r="G160" s="209"/>
      <c r="H160" s="209"/>
      <c r="I160" s="209"/>
      <c r="J160" s="209"/>
      <c r="K160" s="209"/>
      <c r="L160" s="209"/>
      <c r="M160" s="209"/>
      <c r="N160" s="209"/>
      <c r="O160" s="209"/>
      <c r="P160" s="203"/>
      <c r="Q160" s="203"/>
    </row>
    <row r="161" spans="1:17" ht="19.5" customHeight="1">
      <c r="A161" s="209"/>
      <c r="B161" s="209"/>
      <c r="C161" s="303"/>
      <c r="D161" s="303"/>
      <c r="E161" s="303"/>
      <c r="F161" s="209"/>
      <c r="G161" s="209"/>
      <c r="H161" s="209"/>
      <c r="I161" s="209"/>
      <c r="J161" s="209"/>
      <c r="K161" s="209"/>
      <c r="L161" s="209"/>
      <c r="M161" s="209"/>
      <c r="N161" s="209"/>
      <c r="O161" s="209"/>
      <c r="P161" s="203"/>
      <c r="Q161" s="203"/>
    </row>
    <row r="162" spans="1:17" ht="19.5" customHeight="1">
      <c r="A162" s="209"/>
      <c r="B162" s="209"/>
      <c r="C162" s="303"/>
      <c r="D162" s="303"/>
      <c r="E162" s="303"/>
      <c r="F162" s="209"/>
      <c r="G162" s="209"/>
      <c r="H162" s="209"/>
      <c r="I162" s="209"/>
      <c r="J162" s="209"/>
      <c r="K162" s="209"/>
      <c r="L162" s="209"/>
      <c r="M162" s="209"/>
      <c r="N162" s="209"/>
      <c r="O162" s="209"/>
      <c r="P162" s="203"/>
      <c r="Q162" s="203"/>
    </row>
    <row r="163" spans="1:17" ht="19.5" customHeight="1">
      <c r="A163" s="209"/>
      <c r="B163" s="209"/>
      <c r="C163" s="303"/>
      <c r="D163" s="303"/>
      <c r="E163" s="303"/>
      <c r="F163" s="209"/>
      <c r="G163" s="209"/>
      <c r="H163" s="209"/>
      <c r="I163" s="209"/>
      <c r="J163" s="209"/>
      <c r="K163" s="209"/>
      <c r="L163" s="209"/>
      <c r="M163" s="209"/>
      <c r="N163" s="209"/>
      <c r="O163" s="209"/>
      <c r="P163" s="203"/>
      <c r="Q163" s="203"/>
    </row>
    <row r="164" spans="1:17" ht="19.5" customHeight="1">
      <c r="A164" s="209"/>
      <c r="B164" s="209"/>
      <c r="C164" s="303"/>
      <c r="D164" s="303"/>
      <c r="E164" s="303"/>
      <c r="F164" s="209"/>
      <c r="G164" s="209"/>
      <c r="H164" s="209"/>
      <c r="I164" s="209"/>
      <c r="J164" s="209"/>
      <c r="K164" s="209"/>
      <c r="L164" s="209"/>
      <c r="M164" s="209"/>
      <c r="N164" s="209"/>
      <c r="O164" s="209"/>
      <c r="P164" s="203"/>
      <c r="Q164" s="203"/>
    </row>
    <row r="165" spans="1:17" ht="19.5" customHeight="1">
      <c r="A165" s="209"/>
      <c r="B165" s="209"/>
      <c r="C165" s="303"/>
      <c r="D165" s="303"/>
      <c r="E165" s="303"/>
      <c r="F165" s="209"/>
      <c r="G165" s="209"/>
      <c r="H165" s="209"/>
      <c r="I165" s="209"/>
      <c r="J165" s="209"/>
      <c r="K165" s="209"/>
      <c r="L165" s="209"/>
      <c r="M165" s="209"/>
      <c r="N165" s="209"/>
      <c r="O165" s="209"/>
      <c r="P165" s="203"/>
      <c r="Q165" s="203"/>
    </row>
    <row r="166" spans="1:17" ht="19.5" customHeight="1">
      <c r="A166" s="209"/>
      <c r="B166" s="209"/>
      <c r="C166" s="303"/>
      <c r="D166" s="303"/>
      <c r="E166" s="303"/>
      <c r="F166" s="209"/>
      <c r="G166" s="209"/>
      <c r="H166" s="209"/>
      <c r="I166" s="209"/>
      <c r="J166" s="209"/>
      <c r="K166" s="209"/>
      <c r="L166" s="209"/>
      <c r="M166" s="209"/>
      <c r="N166" s="209"/>
      <c r="O166" s="209"/>
      <c r="P166" s="203"/>
      <c r="Q166" s="203"/>
    </row>
    <row r="167" spans="1:17" ht="19.5" customHeight="1">
      <c r="A167" s="209"/>
      <c r="B167" s="209"/>
      <c r="C167" s="303"/>
      <c r="D167" s="303"/>
      <c r="E167" s="303"/>
      <c r="F167" s="209"/>
      <c r="G167" s="209"/>
      <c r="H167" s="209"/>
      <c r="I167" s="209"/>
      <c r="J167" s="209"/>
      <c r="K167" s="209"/>
      <c r="L167" s="209"/>
      <c r="M167" s="209"/>
      <c r="N167" s="209"/>
      <c r="O167" s="209"/>
      <c r="P167" s="203"/>
      <c r="Q167" s="203"/>
    </row>
    <row r="168" spans="1:17" ht="19.5" customHeight="1">
      <c r="A168" s="209"/>
      <c r="B168" s="209"/>
      <c r="C168" s="303"/>
      <c r="D168" s="303"/>
      <c r="E168" s="303"/>
      <c r="F168" s="209"/>
      <c r="G168" s="209"/>
      <c r="H168" s="209"/>
      <c r="I168" s="209"/>
      <c r="J168" s="209"/>
      <c r="K168" s="209"/>
      <c r="L168" s="209"/>
      <c r="M168" s="209"/>
      <c r="N168" s="209"/>
      <c r="O168" s="209"/>
      <c r="P168" s="203"/>
      <c r="Q168" s="203"/>
    </row>
    <row r="169" spans="1:17" ht="19.5" customHeight="1">
      <c r="A169" s="209"/>
      <c r="B169" s="209"/>
      <c r="C169" s="303"/>
      <c r="D169" s="303"/>
      <c r="E169" s="303"/>
      <c r="F169" s="209"/>
      <c r="G169" s="209"/>
      <c r="H169" s="209"/>
      <c r="I169" s="209"/>
      <c r="J169" s="209"/>
      <c r="K169" s="209"/>
      <c r="L169" s="209"/>
      <c r="M169" s="209"/>
      <c r="N169" s="209"/>
      <c r="O169" s="209"/>
      <c r="P169" s="203"/>
      <c r="Q169" s="203"/>
    </row>
    <row r="170" spans="1:17" ht="19.5" customHeight="1">
      <c r="A170" s="209"/>
      <c r="B170" s="209"/>
      <c r="C170" s="303"/>
      <c r="D170" s="303"/>
      <c r="E170" s="303"/>
      <c r="F170" s="209"/>
      <c r="G170" s="209"/>
      <c r="H170" s="209"/>
      <c r="I170" s="209"/>
      <c r="J170" s="209"/>
      <c r="K170" s="209"/>
      <c r="L170" s="209"/>
      <c r="M170" s="209"/>
      <c r="N170" s="209"/>
      <c r="O170" s="209"/>
      <c r="P170" s="203"/>
      <c r="Q170" s="203"/>
    </row>
    <row r="171" spans="1:17" ht="19.5" customHeight="1">
      <c r="A171" s="209"/>
      <c r="B171" s="209"/>
      <c r="C171" s="303"/>
      <c r="D171" s="303"/>
      <c r="E171" s="303"/>
      <c r="F171" s="209"/>
      <c r="G171" s="209"/>
      <c r="H171" s="209"/>
      <c r="I171" s="209"/>
      <c r="J171" s="209"/>
      <c r="K171" s="209"/>
      <c r="L171" s="209"/>
      <c r="M171" s="209"/>
      <c r="N171" s="209"/>
      <c r="O171" s="209"/>
      <c r="P171" s="203"/>
      <c r="Q171" s="203"/>
    </row>
    <row r="172" spans="1:17" ht="19.5" customHeight="1">
      <c r="A172" s="209"/>
      <c r="B172" s="209"/>
      <c r="C172" s="303"/>
      <c r="D172" s="303"/>
      <c r="E172" s="303"/>
      <c r="F172" s="209"/>
      <c r="G172" s="209"/>
      <c r="H172" s="209"/>
      <c r="I172" s="209"/>
      <c r="J172" s="209"/>
      <c r="K172" s="209"/>
      <c r="L172" s="209"/>
      <c r="M172" s="209"/>
      <c r="N172" s="209"/>
      <c r="O172" s="209"/>
      <c r="P172" s="203"/>
      <c r="Q172" s="203"/>
    </row>
    <row r="173" spans="1:17" ht="19.5" customHeight="1">
      <c r="A173" s="209"/>
      <c r="B173" s="209"/>
      <c r="C173" s="303"/>
      <c r="D173" s="303"/>
      <c r="E173" s="303"/>
      <c r="F173" s="209"/>
      <c r="G173" s="209"/>
      <c r="H173" s="209"/>
      <c r="I173" s="209"/>
      <c r="J173" s="209"/>
      <c r="K173" s="209"/>
      <c r="L173" s="209"/>
      <c r="M173" s="209"/>
      <c r="N173" s="209"/>
      <c r="O173" s="209"/>
      <c r="P173" s="203"/>
      <c r="Q173" s="203"/>
    </row>
    <row r="174" spans="1:17" ht="19.5" customHeight="1">
      <c r="A174" s="209"/>
      <c r="B174" s="209"/>
      <c r="C174" s="303"/>
      <c r="D174" s="303"/>
      <c r="E174" s="303"/>
      <c r="F174" s="209"/>
      <c r="G174" s="209"/>
      <c r="H174" s="209"/>
      <c r="I174" s="209"/>
      <c r="J174" s="209"/>
      <c r="K174" s="209"/>
      <c r="L174" s="209"/>
      <c r="M174" s="209"/>
      <c r="N174" s="209"/>
      <c r="O174" s="209"/>
      <c r="P174" s="203"/>
      <c r="Q174" s="203"/>
    </row>
    <row r="175" spans="1:17" ht="19.5" customHeight="1">
      <c r="A175" s="209"/>
      <c r="B175" s="209"/>
      <c r="C175" s="303"/>
      <c r="D175" s="303"/>
      <c r="E175" s="303"/>
      <c r="F175" s="209"/>
      <c r="G175" s="209"/>
      <c r="H175" s="209"/>
      <c r="I175" s="209"/>
      <c r="J175" s="209"/>
      <c r="K175" s="209"/>
      <c r="L175" s="209"/>
      <c r="M175" s="209"/>
      <c r="N175" s="209"/>
      <c r="O175" s="209"/>
      <c r="P175" s="203"/>
      <c r="Q175" s="203"/>
    </row>
    <row r="176" spans="1:17" ht="19.5" customHeight="1">
      <c r="A176" s="209"/>
      <c r="B176" s="209"/>
      <c r="C176" s="303"/>
      <c r="D176" s="303"/>
      <c r="E176" s="303"/>
      <c r="F176" s="209"/>
      <c r="G176" s="209"/>
      <c r="H176" s="209"/>
      <c r="I176" s="209"/>
      <c r="J176" s="209"/>
      <c r="K176" s="209"/>
      <c r="L176" s="209"/>
      <c r="M176" s="209"/>
      <c r="N176" s="209"/>
      <c r="O176" s="209"/>
      <c r="P176" s="203"/>
      <c r="Q176" s="203"/>
    </row>
    <row r="177" spans="1:17" ht="19.5" customHeight="1">
      <c r="A177" s="209"/>
      <c r="B177" s="209"/>
      <c r="C177" s="303"/>
      <c r="D177" s="303"/>
      <c r="E177" s="303"/>
      <c r="F177" s="209"/>
      <c r="G177" s="209"/>
      <c r="H177" s="209"/>
      <c r="I177" s="209"/>
      <c r="J177" s="209"/>
      <c r="K177" s="209"/>
      <c r="L177" s="209"/>
      <c r="M177" s="209"/>
      <c r="N177" s="209"/>
      <c r="O177" s="209"/>
      <c r="P177" s="203"/>
      <c r="Q177" s="203"/>
    </row>
    <row r="178" spans="1:17" ht="19.5" customHeight="1">
      <c r="A178" s="209"/>
      <c r="B178" s="209"/>
      <c r="C178" s="303"/>
      <c r="D178" s="303"/>
      <c r="E178" s="303"/>
      <c r="F178" s="209"/>
      <c r="G178" s="209"/>
      <c r="H178" s="209"/>
      <c r="I178" s="209"/>
      <c r="J178" s="209"/>
      <c r="K178" s="209"/>
      <c r="L178" s="209"/>
      <c r="M178" s="209"/>
      <c r="N178" s="209"/>
      <c r="O178" s="209"/>
      <c r="P178" s="203"/>
      <c r="Q178" s="203"/>
    </row>
    <row r="179" spans="1:17" ht="19.5" customHeight="1">
      <c r="A179" s="209"/>
      <c r="B179" s="209"/>
      <c r="C179" s="303"/>
      <c r="D179" s="303"/>
      <c r="E179" s="303"/>
      <c r="F179" s="209"/>
      <c r="G179" s="209"/>
      <c r="H179" s="209"/>
      <c r="I179" s="209"/>
      <c r="J179" s="209"/>
      <c r="K179" s="209"/>
      <c r="L179" s="209"/>
      <c r="M179" s="209"/>
      <c r="N179" s="209"/>
      <c r="O179" s="209"/>
      <c r="P179" s="203"/>
      <c r="Q179" s="203"/>
    </row>
    <row r="180" spans="1:17" ht="19.5" customHeight="1">
      <c r="A180" s="209"/>
      <c r="B180" s="209"/>
      <c r="C180" s="303"/>
      <c r="D180" s="303"/>
      <c r="E180" s="303"/>
      <c r="F180" s="209"/>
      <c r="G180" s="209"/>
      <c r="H180" s="209"/>
      <c r="I180" s="209"/>
      <c r="J180" s="209"/>
      <c r="K180" s="209"/>
      <c r="L180" s="209"/>
      <c r="M180" s="209"/>
      <c r="N180" s="209"/>
      <c r="O180" s="209"/>
      <c r="P180" s="203"/>
      <c r="Q180" s="203"/>
    </row>
    <row r="181" spans="1:17" ht="19.5" customHeight="1">
      <c r="A181" s="209"/>
      <c r="B181" s="209"/>
      <c r="C181" s="303"/>
      <c r="D181" s="303"/>
      <c r="E181" s="303"/>
      <c r="F181" s="209"/>
      <c r="G181" s="209"/>
      <c r="H181" s="209"/>
      <c r="I181" s="209"/>
      <c r="J181" s="209"/>
      <c r="K181" s="209"/>
      <c r="L181" s="209"/>
      <c r="M181" s="209"/>
      <c r="N181" s="209"/>
      <c r="O181" s="209"/>
      <c r="P181" s="203"/>
      <c r="Q181" s="203"/>
    </row>
    <row r="182" spans="1:17" ht="19.5" customHeight="1">
      <c r="A182" s="209"/>
      <c r="B182" s="209"/>
      <c r="C182" s="303"/>
      <c r="D182" s="303"/>
      <c r="E182" s="303"/>
      <c r="F182" s="209"/>
      <c r="G182" s="209"/>
      <c r="H182" s="209"/>
      <c r="I182" s="209"/>
      <c r="J182" s="209"/>
      <c r="K182" s="209"/>
      <c r="L182" s="209"/>
      <c r="M182" s="209"/>
      <c r="N182" s="209"/>
      <c r="O182" s="209"/>
      <c r="P182" s="203"/>
      <c r="Q182" s="203"/>
    </row>
    <row r="183" spans="1:17" ht="19.5" customHeight="1">
      <c r="A183" s="209"/>
      <c r="B183" s="209"/>
      <c r="C183" s="303"/>
      <c r="D183" s="303"/>
      <c r="E183" s="303"/>
      <c r="F183" s="209"/>
      <c r="G183" s="209"/>
      <c r="H183" s="209"/>
      <c r="I183" s="209"/>
      <c r="J183" s="209"/>
      <c r="K183" s="209"/>
      <c r="L183" s="209"/>
      <c r="M183" s="209"/>
      <c r="N183" s="209"/>
      <c r="O183" s="209"/>
      <c r="P183" s="203"/>
      <c r="Q183" s="203"/>
    </row>
    <row r="184" spans="1:17" ht="19.5" customHeight="1">
      <c r="A184" s="209"/>
      <c r="B184" s="209"/>
      <c r="C184" s="303"/>
      <c r="D184" s="303"/>
      <c r="E184" s="303"/>
      <c r="F184" s="209"/>
      <c r="G184" s="209"/>
      <c r="H184" s="209"/>
      <c r="I184" s="209"/>
      <c r="J184" s="209"/>
      <c r="K184" s="209"/>
      <c r="L184" s="209"/>
      <c r="M184" s="209"/>
      <c r="N184" s="209"/>
      <c r="O184" s="209"/>
      <c r="P184" s="203"/>
      <c r="Q184" s="203"/>
    </row>
    <row r="185" spans="1:17" ht="19.5" customHeight="1">
      <c r="A185" s="209"/>
      <c r="B185" s="209"/>
      <c r="C185" s="303"/>
      <c r="D185" s="303"/>
      <c r="E185" s="303"/>
      <c r="F185" s="209"/>
      <c r="G185" s="209"/>
      <c r="H185" s="209"/>
      <c r="I185" s="209"/>
      <c r="J185" s="209"/>
      <c r="K185" s="209"/>
      <c r="L185" s="209"/>
      <c r="M185" s="209"/>
      <c r="N185" s="209"/>
      <c r="O185" s="209"/>
      <c r="P185" s="203"/>
      <c r="Q185" s="203"/>
    </row>
    <row r="186" spans="1:17" ht="19.5" customHeight="1">
      <c r="A186" s="209"/>
      <c r="B186" s="209"/>
      <c r="C186" s="303"/>
      <c r="D186" s="303"/>
      <c r="E186" s="303"/>
      <c r="F186" s="209"/>
      <c r="G186" s="209"/>
      <c r="H186" s="209"/>
      <c r="I186" s="209"/>
      <c r="J186" s="209"/>
      <c r="K186" s="209"/>
      <c r="L186" s="209"/>
      <c r="M186" s="209"/>
      <c r="N186" s="209"/>
      <c r="O186" s="209"/>
      <c r="P186" s="203"/>
      <c r="Q186" s="203"/>
    </row>
    <row r="187" spans="1:17" ht="19.5" customHeight="1">
      <c r="A187" s="209"/>
      <c r="B187" s="209"/>
      <c r="C187" s="303"/>
      <c r="D187" s="303"/>
      <c r="E187" s="303"/>
      <c r="F187" s="209"/>
      <c r="G187" s="209"/>
      <c r="H187" s="209"/>
      <c r="I187" s="209"/>
      <c r="J187" s="209"/>
      <c r="K187" s="209"/>
      <c r="L187" s="209"/>
      <c r="M187" s="209"/>
      <c r="N187" s="209"/>
      <c r="O187" s="209"/>
      <c r="P187" s="203"/>
      <c r="Q187" s="203"/>
    </row>
    <row r="188" spans="1:17" ht="19.5" customHeight="1">
      <c r="A188" s="209"/>
      <c r="B188" s="209"/>
      <c r="C188" s="303"/>
      <c r="D188" s="303"/>
      <c r="E188" s="303"/>
      <c r="F188" s="209"/>
      <c r="G188" s="209"/>
      <c r="H188" s="209"/>
      <c r="I188" s="209"/>
      <c r="J188" s="209"/>
      <c r="K188" s="209"/>
      <c r="L188" s="209"/>
      <c r="M188" s="209"/>
      <c r="N188" s="209"/>
      <c r="O188" s="209"/>
      <c r="P188" s="203"/>
      <c r="Q188" s="203"/>
    </row>
    <row r="189" spans="1:17" ht="19.5" customHeight="1">
      <c r="A189" s="209"/>
      <c r="B189" s="209"/>
      <c r="C189" s="303"/>
      <c r="D189" s="303"/>
      <c r="E189" s="303"/>
      <c r="F189" s="209"/>
      <c r="G189" s="209"/>
      <c r="H189" s="209"/>
      <c r="I189" s="209"/>
      <c r="J189" s="209"/>
      <c r="K189" s="209"/>
      <c r="L189" s="209"/>
      <c r="M189" s="209"/>
      <c r="N189" s="209"/>
      <c r="O189" s="209"/>
      <c r="P189" s="203"/>
      <c r="Q189" s="203"/>
    </row>
    <row r="190" spans="1:17" ht="19.5" customHeight="1">
      <c r="A190" s="209"/>
      <c r="B190" s="209"/>
      <c r="C190" s="303"/>
      <c r="D190" s="303"/>
      <c r="E190" s="303"/>
      <c r="F190" s="209"/>
      <c r="G190" s="209"/>
      <c r="H190" s="209"/>
      <c r="I190" s="209"/>
      <c r="J190" s="209"/>
      <c r="K190" s="209"/>
      <c r="L190" s="209"/>
      <c r="M190" s="209"/>
      <c r="N190" s="209"/>
      <c r="O190" s="209"/>
      <c r="P190" s="203"/>
      <c r="Q190" s="203"/>
    </row>
    <row r="191" spans="1:17" ht="19.5" customHeight="1">
      <c r="A191" s="209"/>
      <c r="B191" s="209"/>
      <c r="C191" s="303"/>
      <c r="D191" s="303"/>
      <c r="E191" s="303"/>
      <c r="F191" s="209"/>
      <c r="G191" s="209"/>
      <c r="H191" s="209"/>
      <c r="I191" s="209"/>
      <c r="J191" s="209"/>
      <c r="K191" s="209"/>
      <c r="L191" s="209"/>
      <c r="M191" s="209"/>
      <c r="N191" s="209"/>
      <c r="O191" s="209"/>
      <c r="P191" s="203"/>
      <c r="Q191" s="203"/>
    </row>
    <row r="192" spans="1:17" ht="19.5" customHeight="1">
      <c r="A192" s="209"/>
      <c r="B192" s="209"/>
      <c r="C192" s="303"/>
      <c r="D192" s="303"/>
      <c r="E192" s="303"/>
      <c r="F192" s="209"/>
      <c r="G192" s="209"/>
      <c r="H192" s="209"/>
      <c r="I192" s="209"/>
      <c r="J192" s="209"/>
      <c r="K192" s="209"/>
      <c r="L192" s="209"/>
      <c r="M192" s="209"/>
      <c r="N192" s="209"/>
      <c r="O192" s="209"/>
      <c r="P192" s="203"/>
      <c r="Q192" s="203"/>
    </row>
    <row r="193" spans="1:17" ht="19.5" customHeight="1">
      <c r="A193" s="209"/>
      <c r="B193" s="209"/>
      <c r="C193" s="303"/>
      <c r="D193" s="303"/>
      <c r="E193" s="303"/>
      <c r="F193" s="209"/>
      <c r="G193" s="209"/>
      <c r="H193" s="209"/>
      <c r="I193" s="209"/>
      <c r="J193" s="209"/>
      <c r="K193" s="209"/>
      <c r="L193" s="209"/>
      <c r="M193" s="209"/>
      <c r="N193" s="209"/>
      <c r="O193" s="209"/>
      <c r="P193" s="203"/>
      <c r="Q193" s="203"/>
    </row>
    <row r="194" spans="1:17" ht="19.5" customHeight="1">
      <c r="A194" s="209"/>
      <c r="B194" s="209"/>
      <c r="C194" s="303"/>
      <c r="D194" s="303"/>
      <c r="E194" s="303"/>
      <c r="F194" s="209"/>
      <c r="G194" s="209"/>
      <c r="H194" s="209"/>
      <c r="I194" s="209"/>
      <c r="J194" s="209"/>
      <c r="K194" s="209"/>
      <c r="L194" s="209"/>
      <c r="M194" s="209"/>
      <c r="N194" s="209"/>
      <c r="O194" s="209"/>
      <c r="P194" s="203"/>
      <c r="Q194" s="203"/>
    </row>
    <row r="195" spans="1:17" ht="19.5" customHeight="1">
      <c r="A195" s="209"/>
      <c r="B195" s="209"/>
      <c r="C195" s="303"/>
      <c r="D195" s="303"/>
      <c r="E195" s="303"/>
      <c r="F195" s="209"/>
      <c r="G195" s="209"/>
      <c r="H195" s="209"/>
      <c r="I195" s="209"/>
      <c r="J195" s="209"/>
      <c r="K195" s="209"/>
      <c r="L195" s="209"/>
      <c r="M195" s="209"/>
      <c r="N195" s="209"/>
      <c r="O195" s="209"/>
      <c r="P195" s="203"/>
      <c r="Q195" s="203"/>
    </row>
    <row r="196" spans="1:17" ht="19.5" customHeight="1">
      <c r="A196" s="209"/>
      <c r="B196" s="209"/>
      <c r="C196" s="303"/>
      <c r="D196" s="303"/>
      <c r="E196" s="303"/>
      <c r="F196" s="209"/>
      <c r="G196" s="209"/>
      <c r="H196" s="209"/>
      <c r="I196" s="209"/>
      <c r="J196" s="209"/>
      <c r="K196" s="209"/>
      <c r="L196" s="209"/>
      <c r="M196" s="209"/>
      <c r="N196" s="209"/>
      <c r="O196" s="209"/>
      <c r="P196" s="203"/>
      <c r="Q196" s="203"/>
    </row>
    <row r="197" spans="1:17" ht="19.5" customHeight="1">
      <c r="A197" s="209"/>
      <c r="B197" s="209"/>
      <c r="C197" s="303"/>
      <c r="D197" s="303"/>
      <c r="E197" s="303"/>
      <c r="F197" s="209"/>
      <c r="G197" s="209"/>
      <c r="H197" s="209"/>
      <c r="I197" s="209"/>
      <c r="J197" s="209"/>
      <c r="K197" s="209"/>
      <c r="L197" s="209"/>
      <c r="M197" s="209"/>
      <c r="N197" s="209"/>
      <c r="O197" s="209"/>
      <c r="P197" s="203"/>
      <c r="Q197" s="203"/>
    </row>
    <row r="198" spans="1:17" ht="19.5" customHeight="1">
      <c r="A198" s="209"/>
      <c r="B198" s="209"/>
      <c r="C198" s="303"/>
      <c r="D198" s="303"/>
      <c r="E198" s="303"/>
      <c r="F198" s="209"/>
      <c r="G198" s="209"/>
      <c r="H198" s="209"/>
      <c r="I198" s="209"/>
      <c r="J198" s="209"/>
      <c r="K198" s="209"/>
      <c r="L198" s="209"/>
      <c r="M198" s="209"/>
      <c r="N198" s="209"/>
      <c r="O198" s="209"/>
      <c r="P198" s="203"/>
      <c r="Q198" s="203"/>
    </row>
    <row r="199" spans="1:17" ht="19.5" customHeight="1">
      <c r="A199" s="209"/>
      <c r="B199" s="209"/>
      <c r="C199" s="303"/>
      <c r="D199" s="303"/>
      <c r="E199" s="303"/>
      <c r="F199" s="209"/>
      <c r="G199" s="209"/>
      <c r="H199" s="209"/>
      <c r="I199" s="209"/>
      <c r="J199" s="209"/>
      <c r="K199" s="209"/>
      <c r="L199" s="209"/>
      <c r="M199" s="209"/>
      <c r="N199" s="209"/>
      <c r="O199" s="209"/>
      <c r="P199" s="203"/>
      <c r="Q199" s="203"/>
    </row>
    <row r="200" spans="1:17" ht="19.5" customHeight="1">
      <c r="A200" s="209"/>
      <c r="B200" s="209"/>
      <c r="C200" s="303"/>
      <c r="D200" s="303"/>
      <c r="E200" s="303"/>
      <c r="F200" s="209"/>
      <c r="G200" s="209"/>
      <c r="H200" s="209"/>
      <c r="I200" s="209"/>
      <c r="J200" s="209"/>
      <c r="K200" s="209"/>
      <c r="L200" s="209"/>
      <c r="M200" s="209"/>
      <c r="N200" s="209"/>
      <c r="O200" s="209"/>
      <c r="P200" s="203"/>
      <c r="Q200" s="203"/>
    </row>
    <row r="201" spans="1:17" ht="19.5" customHeight="1">
      <c r="A201" s="209"/>
      <c r="B201" s="209"/>
      <c r="C201" s="303"/>
      <c r="D201" s="303"/>
      <c r="E201" s="303"/>
      <c r="F201" s="209"/>
      <c r="G201" s="209"/>
      <c r="H201" s="209"/>
      <c r="I201" s="209"/>
      <c r="J201" s="209"/>
      <c r="K201" s="209"/>
      <c r="L201" s="209"/>
      <c r="M201" s="209"/>
      <c r="N201" s="209"/>
      <c r="O201" s="209"/>
      <c r="P201" s="203"/>
      <c r="Q201" s="203"/>
    </row>
    <row r="202" spans="1:17" ht="19.5" customHeight="1">
      <c r="A202" s="209"/>
      <c r="B202" s="209"/>
      <c r="C202" s="303"/>
      <c r="D202" s="303"/>
      <c r="E202" s="303"/>
      <c r="F202" s="209"/>
      <c r="G202" s="209"/>
      <c r="H202" s="209"/>
      <c r="I202" s="209"/>
      <c r="J202" s="209"/>
      <c r="K202" s="209"/>
      <c r="L202" s="209"/>
      <c r="M202" s="209"/>
      <c r="N202" s="209"/>
      <c r="O202" s="209"/>
      <c r="P202" s="203"/>
      <c r="Q202" s="203"/>
    </row>
    <row r="203" spans="1:17" ht="19.5" customHeight="1">
      <c r="A203" s="209"/>
      <c r="B203" s="209"/>
      <c r="C203" s="303"/>
      <c r="D203" s="303"/>
      <c r="E203" s="303"/>
      <c r="F203" s="209"/>
      <c r="G203" s="209"/>
      <c r="H203" s="209"/>
      <c r="I203" s="209"/>
      <c r="J203" s="209"/>
      <c r="K203" s="209"/>
      <c r="L203" s="209"/>
      <c r="M203" s="209"/>
      <c r="N203" s="209"/>
      <c r="O203" s="209"/>
      <c r="P203" s="203"/>
      <c r="Q203" s="203"/>
    </row>
    <row r="204" spans="1:17" ht="19.5" customHeight="1">
      <c r="A204" s="209"/>
      <c r="B204" s="209"/>
      <c r="C204" s="303"/>
      <c r="D204" s="303"/>
      <c r="E204" s="303"/>
      <c r="F204" s="209"/>
      <c r="G204" s="209"/>
      <c r="H204" s="209"/>
      <c r="I204" s="209"/>
      <c r="J204" s="209"/>
      <c r="K204" s="209"/>
      <c r="L204" s="209"/>
      <c r="M204" s="209"/>
      <c r="N204" s="209"/>
      <c r="O204" s="209"/>
      <c r="P204" s="203"/>
      <c r="Q204" s="203"/>
    </row>
    <row r="205" spans="1:17" ht="19.5" customHeight="1">
      <c r="A205" s="209"/>
      <c r="B205" s="209"/>
      <c r="C205" s="303"/>
      <c r="D205" s="303"/>
      <c r="E205" s="303"/>
      <c r="F205" s="209"/>
      <c r="G205" s="209"/>
      <c r="H205" s="209"/>
      <c r="I205" s="209"/>
      <c r="J205" s="209"/>
      <c r="K205" s="209"/>
      <c r="L205" s="209"/>
      <c r="M205" s="209"/>
      <c r="N205" s="209"/>
      <c r="O205" s="209"/>
      <c r="P205" s="203"/>
      <c r="Q205" s="203"/>
    </row>
    <row r="206" spans="1:17" ht="19.5" customHeight="1">
      <c r="A206" s="209"/>
      <c r="B206" s="209"/>
      <c r="C206" s="303"/>
      <c r="D206" s="303"/>
      <c r="E206" s="303"/>
      <c r="F206" s="209"/>
      <c r="G206" s="209"/>
      <c r="H206" s="209"/>
      <c r="I206" s="209"/>
      <c r="J206" s="209"/>
      <c r="K206" s="209"/>
      <c r="L206" s="209"/>
      <c r="M206" s="209"/>
      <c r="N206" s="209"/>
      <c r="O206" s="209"/>
      <c r="P206" s="203"/>
      <c r="Q206" s="203"/>
    </row>
    <row r="207" spans="1:17" ht="19.5" customHeight="1">
      <c r="A207" s="209"/>
      <c r="B207" s="209"/>
      <c r="C207" s="303"/>
      <c r="D207" s="303"/>
      <c r="E207" s="303"/>
      <c r="F207" s="209"/>
      <c r="G207" s="209"/>
      <c r="H207" s="209"/>
      <c r="I207" s="209"/>
      <c r="J207" s="209"/>
      <c r="K207" s="209"/>
      <c r="L207" s="209"/>
      <c r="M207" s="209"/>
      <c r="N207" s="209"/>
      <c r="O207" s="209"/>
      <c r="P207" s="203"/>
      <c r="Q207" s="203"/>
    </row>
    <row r="208" spans="1:17" ht="19.5" customHeight="1">
      <c r="A208" s="209"/>
      <c r="B208" s="209"/>
      <c r="C208" s="303"/>
      <c r="D208" s="303"/>
      <c r="E208" s="303"/>
      <c r="F208" s="209"/>
      <c r="G208" s="209"/>
      <c r="H208" s="209"/>
      <c r="I208" s="209"/>
      <c r="J208" s="209"/>
      <c r="K208" s="209"/>
      <c r="L208" s="209"/>
      <c r="M208" s="209"/>
      <c r="N208" s="209"/>
      <c r="O208" s="209"/>
      <c r="P208" s="203"/>
      <c r="Q208" s="203"/>
    </row>
    <row r="209" spans="1:17" ht="19.5" customHeight="1">
      <c r="A209" s="209"/>
      <c r="B209" s="209"/>
      <c r="C209" s="303"/>
      <c r="D209" s="303"/>
      <c r="E209" s="303"/>
      <c r="F209" s="209"/>
      <c r="G209" s="209"/>
      <c r="H209" s="209"/>
      <c r="I209" s="209"/>
      <c r="J209" s="209"/>
      <c r="K209" s="209"/>
      <c r="L209" s="209"/>
      <c r="M209" s="209"/>
      <c r="N209" s="209"/>
      <c r="O209" s="209"/>
      <c r="P209" s="203"/>
      <c r="Q209" s="203"/>
    </row>
    <row r="210" spans="1:17" ht="19.5" customHeight="1">
      <c r="A210" s="209"/>
      <c r="B210" s="209"/>
      <c r="C210" s="303"/>
      <c r="D210" s="303"/>
      <c r="E210" s="303"/>
      <c r="F210" s="209"/>
      <c r="G210" s="209"/>
      <c r="H210" s="209"/>
      <c r="I210" s="209"/>
      <c r="J210" s="209"/>
      <c r="K210" s="209"/>
      <c r="L210" s="209"/>
      <c r="M210" s="209"/>
      <c r="N210" s="209"/>
      <c r="O210" s="209"/>
      <c r="P210" s="203"/>
      <c r="Q210" s="203"/>
    </row>
    <row r="211" spans="1:17" ht="19.5" customHeight="1">
      <c r="A211" s="209"/>
      <c r="B211" s="209"/>
      <c r="C211" s="303"/>
      <c r="D211" s="303"/>
      <c r="E211" s="303"/>
      <c r="F211" s="209"/>
      <c r="G211" s="209"/>
      <c r="H211" s="209"/>
      <c r="I211" s="209"/>
      <c r="J211" s="209"/>
      <c r="K211" s="209"/>
      <c r="L211" s="209"/>
      <c r="M211" s="209"/>
      <c r="N211" s="209"/>
      <c r="O211" s="209"/>
      <c r="P211" s="203"/>
      <c r="Q211" s="203"/>
    </row>
    <row r="212" spans="1:17" ht="19.5" customHeight="1">
      <c r="A212" s="209"/>
      <c r="B212" s="209"/>
      <c r="C212" s="303"/>
      <c r="D212" s="303"/>
      <c r="E212" s="303"/>
      <c r="F212" s="209"/>
      <c r="G212" s="209"/>
      <c r="H212" s="209"/>
      <c r="I212" s="209"/>
      <c r="J212" s="209"/>
      <c r="K212" s="209"/>
      <c r="L212" s="209"/>
      <c r="M212" s="209"/>
      <c r="N212" s="209"/>
      <c r="O212" s="209"/>
      <c r="P212" s="203"/>
      <c r="Q212" s="203"/>
    </row>
    <row r="213" spans="1:17" ht="19.5" customHeight="1">
      <c r="A213" s="209"/>
      <c r="B213" s="209"/>
      <c r="C213" s="303"/>
      <c r="D213" s="303"/>
      <c r="E213" s="303"/>
      <c r="F213" s="209"/>
      <c r="G213" s="209"/>
      <c r="H213" s="209"/>
      <c r="I213" s="209"/>
      <c r="J213" s="209"/>
      <c r="K213" s="209"/>
      <c r="L213" s="209"/>
      <c r="M213" s="209"/>
      <c r="N213" s="209"/>
      <c r="O213" s="209"/>
      <c r="P213" s="203"/>
      <c r="Q213" s="203"/>
    </row>
    <row r="214" spans="1:17" ht="19.5" customHeight="1">
      <c r="A214" s="209"/>
      <c r="B214" s="209"/>
      <c r="C214" s="303"/>
      <c r="D214" s="303"/>
      <c r="E214" s="303"/>
      <c r="F214" s="209"/>
      <c r="G214" s="209"/>
      <c r="H214" s="209"/>
      <c r="I214" s="209"/>
      <c r="J214" s="209"/>
      <c r="K214" s="209"/>
      <c r="L214" s="209"/>
      <c r="M214" s="209"/>
      <c r="N214" s="209"/>
      <c r="O214" s="209"/>
      <c r="P214" s="203"/>
      <c r="Q214" s="203"/>
    </row>
    <row r="215" spans="1:17" ht="19.5" customHeight="1">
      <c r="A215" s="209"/>
      <c r="B215" s="209"/>
      <c r="C215" s="303"/>
      <c r="D215" s="303"/>
      <c r="E215" s="303"/>
      <c r="F215" s="209"/>
      <c r="G215" s="209"/>
      <c r="H215" s="209"/>
      <c r="I215" s="209"/>
      <c r="J215" s="209"/>
      <c r="K215" s="209"/>
      <c r="L215" s="209"/>
      <c r="M215" s="209"/>
      <c r="N215" s="209"/>
      <c r="O215" s="209"/>
      <c r="P215" s="203"/>
      <c r="Q215" s="203"/>
    </row>
    <row r="216" spans="1:17" ht="19.5" customHeight="1">
      <c r="A216" s="209"/>
      <c r="B216" s="209"/>
      <c r="C216" s="303"/>
      <c r="D216" s="303"/>
      <c r="E216" s="303"/>
      <c r="F216" s="209"/>
      <c r="G216" s="209"/>
      <c r="H216" s="209"/>
      <c r="I216" s="209"/>
      <c r="J216" s="209"/>
      <c r="K216" s="209"/>
      <c r="L216" s="209"/>
      <c r="M216" s="209"/>
      <c r="N216" s="209"/>
      <c r="O216" s="209"/>
      <c r="P216" s="203"/>
      <c r="Q216" s="203"/>
    </row>
    <row r="217" spans="1:17" ht="19.5" customHeight="1">
      <c r="A217" s="209"/>
      <c r="B217" s="209"/>
      <c r="C217" s="303"/>
      <c r="D217" s="303"/>
      <c r="E217" s="303"/>
      <c r="F217" s="209"/>
      <c r="G217" s="209"/>
      <c r="H217" s="209"/>
      <c r="I217" s="209"/>
      <c r="J217" s="209"/>
      <c r="K217" s="209"/>
      <c r="L217" s="209"/>
      <c r="M217" s="209"/>
      <c r="N217" s="209"/>
      <c r="O217" s="209"/>
      <c r="P217" s="203"/>
      <c r="Q217" s="203"/>
    </row>
    <row r="218" spans="1:17" ht="19.5" customHeight="1">
      <c r="A218" s="209"/>
      <c r="B218" s="209"/>
      <c r="C218" s="303"/>
      <c r="D218" s="303"/>
      <c r="E218" s="303"/>
      <c r="F218" s="209"/>
      <c r="G218" s="209"/>
      <c r="H218" s="209"/>
      <c r="I218" s="209"/>
      <c r="J218" s="209"/>
      <c r="K218" s="209"/>
      <c r="L218" s="209"/>
      <c r="M218" s="209"/>
      <c r="N218" s="209"/>
      <c r="O218" s="209"/>
      <c r="P218" s="203"/>
      <c r="Q218" s="203"/>
    </row>
    <row r="219" spans="1:17" ht="19.5" customHeight="1">
      <c r="A219" s="209"/>
      <c r="B219" s="209"/>
      <c r="C219" s="303"/>
      <c r="D219" s="303"/>
      <c r="E219" s="303"/>
      <c r="F219" s="209"/>
      <c r="G219" s="209"/>
      <c r="H219" s="209"/>
      <c r="I219" s="209"/>
      <c r="J219" s="209"/>
      <c r="K219" s="209"/>
      <c r="L219" s="209"/>
      <c r="M219" s="209"/>
      <c r="N219" s="209"/>
      <c r="O219" s="209"/>
      <c r="P219" s="203"/>
      <c r="Q219" s="203"/>
    </row>
    <row r="220" spans="1:17" ht="19.5" customHeight="1">
      <c r="A220" s="209"/>
      <c r="B220" s="209"/>
      <c r="C220" s="303"/>
      <c r="D220" s="303"/>
      <c r="E220" s="303"/>
      <c r="F220" s="209"/>
      <c r="G220" s="209"/>
      <c r="H220" s="209"/>
      <c r="I220" s="209"/>
      <c r="J220" s="209"/>
      <c r="K220" s="209"/>
      <c r="L220" s="209"/>
      <c r="M220" s="209"/>
      <c r="N220" s="209"/>
      <c r="O220" s="209"/>
      <c r="P220" s="203"/>
      <c r="Q220" s="203"/>
    </row>
    <row r="221" spans="1:17" ht="19.5" customHeight="1">
      <c r="A221" s="209"/>
      <c r="B221" s="209"/>
      <c r="C221" s="303"/>
      <c r="D221" s="303"/>
      <c r="E221" s="303"/>
      <c r="F221" s="209"/>
      <c r="G221" s="209"/>
      <c r="H221" s="209"/>
      <c r="I221" s="209"/>
      <c r="J221" s="209"/>
      <c r="K221" s="209"/>
      <c r="L221" s="209"/>
      <c r="M221" s="209"/>
      <c r="N221" s="209"/>
      <c r="O221" s="209"/>
      <c r="P221" s="203"/>
      <c r="Q221" s="203"/>
    </row>
    <row r="222" spans="1:17" ht="19.5" customHeight="1">
      <c r="A222" s="209"/>
      <c r="B222" s="209"/>
      <c r="C222" s="303"/>
      <c r="D222" s="303"/>
      <c r="E222" s="303"/>
      <c r="F222" s="209"/>
      <c r="G222" s="209"/>
      <c r="H222" s="209"/>
      <c r="I222" s="209"/>
      <c r="J222" s="209"/>
      <c r="K222" s="209"/>
      <c r="L222" s="209"/>
      <c r="M222" s="209"/>
      <c r="N222" s="209"/>
      <c r="O222" s="209"/>
      <c r="P222" s="203"/>
      <c r="Q222" s="203"/>
    </row>
    <row r="223" spans="1:17" ht="19.5" customHeight="1">
      <c r="A223" s="209"/>
      <c r="B223" s="209"/>
      <c r="C223" s="303"/>
      <c r="D223" s="303"/>
      <c r="E223" s="303"/>
      <c r="F223" s="209"/>
      <c r="G223" s="209"/>
      <c r="H223" s="209"/>
      <c r="I223" s="209"/>
      <c r="J223" s="209"/>
      <c r="K223" s="209"/>
      <c r="L223" s="209"/>
      <c r="M223" s="209"/>
      <c r="N223" s="209"/>
      <c r="O223" s="209"/>
      <c r="P223" s="203"/>
      <c r="Q223" s="203"/>
    </row>
    <row r="224" spans="1:17" ht="19.5" customHeight="1">
      <c r="A224" s="209"/>
      <c r="B224" s="209"/>
      <c r="C224" s="303"/>
      <c r="D224" s="303"/>
      <c r="E224" s="303"/>
      <c r="F224" s="209"/>
      <c r="G224" s="209"/>
      <c r="H224" s="209"/>
      <c r="I224" s="209"/>
      <c r="J224" s="209"/>
      <c r="K224" s="209"/>
      <c r="L224" s="209"/>
      <c r="M224" s="209"/>
      <c r="N224" s="209"/>
      <c r="O224" s="209"/>
      <c r="P224" s="203"/>
      <c r="Q224" s="203"/>
    </row>
    <row r="225" spans="1:17" ht="19.5" customHeight="1">
      <c r="A225" s="209"/>
      <c r="B225" s="209"/>
      <c r="C225" s="303"/>
      <c r="D225" s="303"/>
      <c r="E225" s="303"/>
      <c r="F225" s="209"/>
      <c r="G225" s="209"/>
      <c r="H225" s="209"/>
      <c r="I225" s="209"/>
      <c r="J225" s="209"/>
      <c r="K225" s="209"/>
      <c r="L225" s="209"/>
      <c r="M225" s="209"/>
      <c r="N225" s="209"/>
      <c r="O225" s="209"/>
      <c r="P225" s="203"/>
      <c r="Q225" s="203"/>
    </row>
    <row r="226" spans="1:17" ht="19.5" customHeight="1">
      <c r="A226" s="209"/>
      <c r="B226" s="209"/>
      <c r="C226" s="303"/>
      <c r="D226" s="303"/>
      <c r="E226" s="303"/>
      <c r="F226" s="209"/>
      <c r="G226" s="209"/>
      <c r="H226" s="209"/>
      <c r="I226" s="209"/>
      <c r="J226" s="209"/>
      <c r="K226" s="209"/>
      <c r="L226" s="209"/>
      <c r="M226" s="209"/>
      <c r="N226" s="209"/>
      <c r="O226" s="209"/>
      <c r="P226" s="203"/>
      <c r="Q226" s="203"/>
    </row>
    <row r="227" spans="1:17" ht="19.5" customHeight="1">
      <c r="A227" s="209"/>
      <c r="B227" s="209"/>
      <c r="C227" s="303"/>
      <c r="D227" s="303"/>
      <c r="E227" s="303"/>
      <c r="F227" s="209"/>
      <c r="G227" s="209"/>
      <c r="H227" s="209"/>
      <c r="I227" s="209"/>
      <c r="J227" s="209"/>
      <c r="K227" s="209"/>
      <c r="L227" s="209"/>
      <c r="M227" s="209"/>
      <c r="N227" s="209"/>
      <c r="O227" s="209"/>
      <c r="P227" s="203"/>
      <c r="Q227" s="203"/>
    </row>
    <row r="228" spans="1:17" ht="19.5" customHeight="1">
      <c r="A228" s="209"/>
      <c r="B228" s="209"/>
      <c r="C228" s="303"/>
      <c r="D228" s="303"/>
      <c r="E228" s="303"/>
      <c r="F228" s="209"/>
      <c r="G228" s="209"/>
      <c r="H228" s="209"/>
      <c r="I228" s="209"/>
      <c r="J228" s="209"/>
      <c r="K228" s="209"/>
      <c r="L228" s="209"/>
      <c r="M228" s="209"/>
      <c r="N228" s="209"/>
      <c r="O228" s="209"/>
      <c r="P228" s="203"/>
      <c r="Q228" s="203"/>
    </row>
    <row r="229" spans="1:17" ht="19.5" customHeight="1">
      <c r="A229" s="209"/>
      <c r="B229" s="209"/>
      <c r="C229" s="303"/>
      <c r="D229" s="303"/>
      <c r="E229" s="303"/>
      <c r="F229" s="209"/>
      <c r="G229" s="209"/>
      <c r="H229" s="209"/>
      <c r="I229" s="209"/>
      <c r="J229" s="209"/>
      <c r="K229" s="209"/>
      <c r="L229" s="209"/>
      <c r="M229" s="209"/>
      <c r="N229" s="209"/>
      <c r="O229" s="209"/>
      <c r="P229" s="203"/>
      <c r="Q229" s="203"/>
    </row>
    <row r="230" spans="1:17" ht="19.5" customHeight="1">
      <c r="A230" s="209"/>
      <c r="B230" s="209"/>
      <c r="C230" s="303"/>
      <c r="D230" s="303"/>
      <c r="E230" s="303"/>
      <c r="F230" s="209"/>
      <c r="G230" s="209"/>
      <c r="H230" s="209"/>
      <c r="I230" s="209"/>
      <c r="J230" s="209"/>
      <c r="K230" s="209"/>
      <c r="L230" s="209"/>
      <c r="M230" s="209"/>
      <c r="N230" s="209"/>
      <c r="O230" s="209"/>
      <c r="P230" s="203"/>
      <c r="Q230" s="203"/>
    </row>
    <row r="231" spans="1:17" ht="19.5" customHeight="1">
      <c r="A231" s="209"/>
      <c r="B231" s="209"/>
      <c r="C231" s="303"/>
      <c r="D231" s="303"/>
      <c r="E231" s="303"/>
      <c r="F231" s="209"/>
      <c r="G231" s="209"/>
      <c r="H231" s="209"/>
      <c r="I231" s="209"/>
      <c r="J231" s="209"/>
      <c r="K231" s="209"/>
      <c r="L231" s="209"/>
      <c r="M231" s="209"/>
      <c r="N231" s="209"/>
      <c r="O231" s="209"/>
      <c r="P231" s="203"/>
      <c r="Q231" s="203"/>
    </row>
    <row r="232" spans="1:17" ht="19.5" customHeight="1">
      <c r="A232" s="209"/>
      <c r="B232" s="209"/>
      <c r="C232" s="303"/>
      <c r="D232" s="303"/>
      <c r="E232" s="303"/>
      <c r="F232" s="209"/>
      <c r="G232" s="209"/>
      <c r="H232" s="209"/>
      <c r="I232" s="209"/>
      <c r="J232" s="209"/>
      <c r="K232" s="209"/>
      <c r="L232" s="209"/>
      <c r="M232" s="209"/>
      <c r="N232" s="209"/>
      <c r="O232" s="209"/>
      <c r="P232" s="203"/>
      <c r="Q232" s="203"/>
    </row>
    <row r="233" spans="1:17" ht="19.5" customHeight="1">
      <c r="A233" s="209"/>
      <c r="B233" s="209"/>
      <c r="C233" s="303"/>
      <c r="D233" s="303"/>
      <c r="E233" s="303"/>
      <c r="F233" s="209"/>
      <c r="G233" s="209"/>
      <c r="H233" s="209"/>
      <c r="I233" s="209"/>
      <c r="J233" s="209"/>
      <c r="K233" s="209"/>
      <c r="L233" s="209"/>
      <c r="M233" s="209"/>
      <c r="N233" s="209"/>
      <c r="O233" s="209"/>
      <c r="P233" s="203"/>
      <c r="Q233" s="203"/>
    </row>
    <row r="234" spans="1:17" ht="19.5" customHeight="1">
      <c r="A234" s="209"/>
      <c r="B234" s="209"/>
      <c r="C234" s="303"/>
      <c r="D234" s="303"/>
      <c r="E234" s="303"/>
      <c r="F234" s="209"/>
      <c r="G234" s="209"/>
      <c r="H234" s="209"/>
      <c r="I234" s="209"/>
      <c r="J234" s="209"/>
      <c r="K234" s="209"/>
      <c r="L234" s="209"/>
      <c r="M234" s="209"/>
      <c r="N234" s="209"/>
      <c r="O234" s="209"/>
      <c r="P234" s="203"/>
      <c r="Q234" s="203"/>
    </row>
    <row r="235" spans="1:17" ht="19.5" customHeight="1">
      <c r="A235" s="209"/>
      <c r="B235" s="209"/>
      <c r="C235" s="303"/>
      <c r="D235" s="303"/>
      <c r="E235" s="303"/>
      <c r="F235" s="209"/>
      <c r="G235" s="209"/>
      <c r="H235" s="209"/>
      <c r="I235" s="209"/>
      <c r="J235" s="209"/>
      <c r="K235" s="209"/>
      <c r="L235" s="209"/>
      <c r="M235" s="209"/>
      <c r="N235" s="209"/>
      <c r="O235" s="209"/>
      <c r="P235" s="203"/>
      <c r="Q235" s="203"/>
    </row>
    <row r="236" spans="1:17" ht="19.5" customHeight="1">
      <c r="A236" s="209"/>
      <c r="B236" s="209"/>
      <c r="C236" s="303"/>
      <c r="D236" s="303"/>
      <c r="E236" s="303"/>
      <c r="F236" s="209"/>
      <c r="G236" s="209"/>
      <c r="H236" s="209"/>
      <c r="I236" s="209"/>
      <c r="J236" s="209"/>
      <c r="K236" s="209"/>
      <c r="L236" s="209"/>
      <c r="M236" s="209"/>
      <c r="N236" s="209"/>
      <c r="O236" s="209"/>
      <c r="P236" s="203"/>
      <c r="Q236" s="203"/>
    </row>
    <row r="237" spans="1:17" ht="19.5" customHeight="1">
      <c r="A237" s="209"/>
      <c r="B237" s="209"/>
      <c r="C237" s="303"/>
      <c r="D237" s="303"/>
      <c r="E237" s="303"/>
      <c r="F237" s="209"/>
      <c r="G237" s="209"/>
      <c r="H237" s="209"/>
      <c r="I237" s="209"/>
      <c r="J237" s="209"/>
      <c r="K237" s="209"/>
      <c r="L237" s="209"/>
      <c r="M237" s="209"/>
      <c r="N237" s="209"/>
      <c r="O237" s="209"/>
      <c r="P237" s="203"/>
      <c r="Q237" s="203"/>
    </row>
    <row r="238" spans="1:17" ht="19.5" customHeight="1">
      <c r="A238" s="209"/>
      <c r="B238" s="209"/>
      <c r="C238" s="303"/>
      <c r="D238" s="303"/>
      <c r="E238" s="303"/>
      <c r="F238" s="209"/>
      <c r="G238" s="209"/>
      <c r="H238" s="209"/>
      <c r="I238" s="209"/>
      <c r="J238" s="209"/>
      <c r="K238" s="209"/>
      <c r="L238" s="209"/>
      <c r="M238" s="209"/>
      <c r="N238" s="209"/>
      <c r="O238" s="209"/>
      <c r="P238" s="203"/>
      <c r="Q238" s="203"/>
    </row>
    <row r="239" spans="1:17" ht="19.5" customHeight="1">
      <c r="A239" s="209"/>
      <c r="B239" s="209"/>
      <c r="C239" s="303"/>
      <c r="D239" s="303"/>
      <c r="E239" s="303"/>
      <c r="F239" s="209"/>
      <c r="G239" s="209"/>
      <c r="H239" s="209"/>
      <c r="I239" s="209"/>
      <c r="J239" s="209"/>
      <c r="K239" s="209"/>
      <c r="L239" s="209"/>
      <c r="M239" s="209"/>
      <c r="N239" s="209"/>
      <c r="O239" s="209"/>
      <c r="P239" s="203"/>
      <c r="Q239" s="203"/>
    </row>
    <row r="240" spans="1:17" ht="19.5" customHeight="1">
      <c r="A240" s="209"/>
      <c r="B240" s="209"/>
      <c r="C240" s="303"/>
      <c r="D240" s="303"/>
      <c r="E240" s="303"/>
      <c r="F240" s="209"/>
      <c r="G240" s="209"/>
      <c r="H240" s="209"/>
      <c r="I240" s="209"/>
      <c r="J240" s="209"/>
      <c r="K240" s="209"/>
      <c r="L240" s="209"/>
      <c r="M240" s="209"/>
      <c r="N240" s="209"/>
      <c r="O240" s="209"/>
      <c r="P240" s="203"/>
      <c r="Q240" s="203"/>
    </row>
    <row r="241" spans="1:17" ht="19.5" customHeight="1">
      <c r="A241" s="209"/>
      <c r="B241" s="209"/>
      <c r="C241" s="303"/>
      <c r="D241" s="303"/>
      <c r="E241" s="303"/>
      <c r="F241" s="209"/>
      <c r="G241" s="209"/>
      <c r="H241" s="209"/>
      <c r="I241" s="209"/>
      <c r="J241" s="209"/>
      <c r="K241" s="209"/>
      <c r="L241" s="209"/>
      <c r="M241" s="209"/>
      <c r="N241" s="209"/>
      <c r="O241" s="209"/>
      <c r="P241" s="203"/>
      <c r="Q241" s="203"/>
    </row>
    <row r="242" spans="1:17" ht="19.5" customHeight="1">
      <c r="A242" s="209"/>
      <c r="B242" s="209"/>
      <c r="C242" s="303"/>
      <c r="D242" s="303"/>
      <c r="E242" s="303"/>
      <c r="F242" s="209"/>
      <c r="G242" s="209"/>
      <c r="H242" s="209"/>
      <c r="I242" s="209"/>
      <c r="J242" s="209"/>
      <c r="K242" s="209"/>
      <c r="L242" s="209"/>
      <c r="M242" s="209"/>
      <c r="N242" s="209"/>
      <c r="O242" s="209"/>
      <c r="P242" s="203"/>
      <c r="Q242" s="203"/>
    </row>
    <row r="243" spans="1:17" ht="19.5" customHeight="1">
      <c r="A243" s="209"/>
      <c r="B243" s="209"/>
      <c r="C243" s="303"/>
      <c r="D243" s="303"/>
      <c r="E243" s="303"/>
      <c r="F243" s="209"/>
      <c r="G243" s="209"/>
      <c r="H243" s="209"/>
      <c r="I243" s="209"/>
      <c r="J243" s="209"/>
      <c r="K243" s="209"/>
      <c r="L243" s="209"/>
      <c r="M243" s="209"/>
      <c r="N243" s="209"/>
      <c r="O243" s="209"/>
      <c r="P243" s="203"/>
      <c r="Q243" s="203"/>
    </row>
    <row r="244" spans="1:17" ht="19.5" customHeight="1">
      <c r="A244" s="209"/>
      <c r="B244" s="209"/>
      <c r="C244" s="303"/>
      <c r="D244" s="303"/>
      <c r="E244" s="303"/>
      <c r="F244" s="209"/>
      <c r="G244" s="209"/>
      <c r="H244" s="209"/>
      <c r="I244" s="209"/>
      <c r="J244" s="209"/>
      <c r="K244" s="209"/>
      <c r="L244" s="209"/>
      <c r="M244" s="209"/>
      <c r="N244" s="209"/>
      <c r="O244" s="209"/>
      <c r="P244" s="203"/>
      <c r="Q244" s="203"/>
    </row>
    <row r="245" spans="1:17" ht="19.5" customHeight="1">
      <c r="A245" s="209"/>
      <c r="B245" s="209"/>
      <c r="C245" s="303"/>
      <c r="D245" s="303"/>
      <c r="E245" s="303"/>
      <c r="F245" s="209"/>
      <c r="G245" s="209"/>
      <c r="H245" s="209"/>
      <c r="I245" s="209"/>
      <c r="J245" s="209"/>
      <c r="K245" s="209"/>
      <c r="L245" s="209"/>
      <c r="M245" s="209"/>
      <c r="N245" s="209"/>
      <c r="O245" s="209"/>
      <c r="P245" s="203"/>
      <c r="Q245" s="203"/>
    </row>
    <row r="246" spans="1:17" ht="19.5" customHeight="1">
      <c r="A246" s="209"/>
      <c r="B246" s="209"/>
      <c r="C246" s="303"/>
      <c r="D246" s="303"/>
      <c r="E246" s="303"/>
      <c r="F246" s="209"/>
      <c r="G246" s="209"/>
      <c r="H246" s="209"/>
      <c r="I246" s="209"/>
      <c r="J246" s="209"/>
      <c r="K246" s="209"/>
      <c r="L246" s="209"/>
      <c r="M246" s="209"/>
      <c r="N246" s="209"/>
      <c r="O246" s="209"/>
      <c r="P246" s="203"/>
      <c r="Q246" s="203"/>
    </row>
    <row r="247" spans="1:17" ht="19.5" customHeight="1">
      <c r="A247" s="209"/>
      <c r="B247" s="209"/>
      <c r="C247" s="303"/>
      <c r="D247" s="303"/>
      <c r="E247" s="303"/>
      <c r="F247" s="209"/>
      <c r="G247" s="209"/>
      <c r="H247" s="209"/>
      <c r="I247" s="209"/>
      <c r="J247" s="209"/>
      <c r="K247" s="209"/>
      <c r="L247" s="209"/>
      <c r="M247" s="209"/>
      <c r="N247" s="209"/>
      <c r="O247" s="209"/>
      <c r="P247" s="203"/>
      <c r="Q247" s="203"/>
    </row>
    <row r="248" spans="1:17" ht="19.5" customHeight="1">
      <c r="A248" s="209"/>
      <c r="B248" s="209"/>
      <c r="C248" s="303"/>
      <c r="D248" s="303"/>
      <c r="E248" s="303"/>
      <c r="F248" s="209"/>
      <c r="G248" s="209"/>
      <c r="H248" s="209"/>
      <c r="I248" s="209"/>
      <c r="J248" s="209"/>
      <c r="K248" s="209"/>
      <c r="L248" s="209"/>
      <c r="M248" s="209"/>
      <c r="N248" s="209"/>
      <c r="O248" s="209"/>
      <c r="P248" s="203"/>
      <c r="Q248" s="203"/>
    </row>
    <row r="249" spans="1:17" ht="19.5" customHeight="1">
      <c r="A249" s="209"/>
      <c r="B249" s="209"/>
      <c r="C249" s="303"/>
      <c r="D249" s="303"/>
      <c r="E249" s="303"/>
      <c r="F249" s="209"/>
      <c r="G249" s="209"/>
      <c r="H249" s="209"/>
      <c r="I249" s="209"/>
      <c r="J249" s="209"/>
      <c r="K249" s="209"/>
      <c r="L249" s="209"/>
      <c r="M249" s="209"/>
      <c r="N249" s="209"/>
      <c r="O249" s="209"/>
      <c r="P249" s="203"/>
      <c r="Q249" s="203"/>
    </row>
    <row r="250" spans="1:17" ht="19.5" customHeight="1">
      <c r="A250" s="209"/>
      <c r="B250" s="209"/>
      <c r="C250" s="303"/>
      <c r="D250" s="303"/>
      <c r="E250" s="303"/>
      <c r="F250" s="209"/>
      <c r="G250" s="209"/>
      <c r="H250" s="209"/>
      <c r="I250" s="209"/>
      <c r="J250" s="209"/>
      <c r="K250" s="209"/>
      <c r="L250" s="209"/>
      <c r="M250" s="209"/>
      <c r="N250" s="209"/>
      <c r="O250" s="209"/>
      <c r="P250" s="203"/>
      <c r="Q250" s="203"/>
    </row>
    <row r="251" spans="1:17" ht="19.5" customHeight="1">
      <c r="A251" s="209"/>
      <c r="B251" s="209"/>
      <c r="C251" s="303"/>
      <c r="D251" s="303"/>
      <c r="E251" s="303"/>
      <c r="F251" s="209"/>
      <c r="G251" s="209"/>
      <c r="H251" s="209"/>
      <c r="I251" s="209"/>
      <c r="J251" s="209"/>
      <c r="K251" s="209"/>
      <c r="L251" s="209"/>
      <c r="M251" s="209"/>
      <c r="N251" s="209"/>
      <c r="O251" s="209"/>
      <c r="P251" s="203"/>
      <c r="Q251" s="203"/>
    </row>
    <row r="252" spans="1:17" ht="19.5" customHeight="1">
      <c r="A252" s="209"/>
      <c r="B252" s="209"/>
      <c r="C252" s="303"/>
      <c r="D252" s="303"/>
      <c r="E252" s="303"/>
      <c r="F252" s="209"/>
      <c r="G252" s="209"/>
      <c r="H252" s="209"/>
      <c r="I252" s="209"/>
      <c r="J252" s="209"/>
      <c r="K252" s="209"/>
      <c r="L252" s="209"/>
      <c r="M252" s="209"/>
      <c r="N252" s="209"/>
      <c r="O252" s="209"/>
      <c r="P252" s="203"/>
      <c r="Q252" s="203"/>
    </row>
    <row r="253" spans="1:17" ht="19.5" customHeight="1">
      <c r="A253" s="209"/>
      <c r="B253" s="209"/>
      <c r="C253" s="303"/>
      <c r="D253" s="303"/>
      <c r="E253" s="303"/>
      <c r="F253" s="209"/>
      <c r="G253" s="209"/>
      <c r="H253" s="209"/>
      <c r="I253" s="209"/>
      <c r="J253" s="209"/>
      <c r="K253" s="209"/>
      <c r="L253" s="209"/>
      <c r="M253" s="209"/>
      <c r="N253" s="209"/>
      <c r="O253" s="209"/>
      <c r="P253" s="203"/>
      <c r="Q253" s="203"/>
    </row>
    <row r="254" spans="1:17" ht="19.5" customHeight="1">
      <c r="A254" s="209"/>
      <c r="B254" s="209"/>
      <c r="C254" s="303"/>
      <c r="D254" s="303"/>
      <c r="E254" s="303"/>
      <c r="F254" s="209"/>
      <c r="G254" s="209"/>
      <c r="H254" s="209"/>
      <c r="I254" s="209"/>
      <c r="J254" s="209"/>
      <c r="K254" s="209"/>
      <c r="L254" s="209"/>
      <c r="M254" s="209"/>
      <c r="N254" s="209"/>
      <c r="O254" s="209"/>
      <c r="P254" s="203"/>
      <c r="Q254" s="203"/>
    </row>
    <row r="255" spans="1:17" ht="19.5" customHeight="1">
      <c r="A255" s="209"/>
      <c r="B255" s="209"/>
      <c r="C255" s="303"/>
      <c r="D255" s="303"/>
      <c r="E255" s="303"/>
      <c r="F255" s="209"/>
      <c r="G255" s="209"/>
      <c r="H255" s="209"/>
      <c r="I255" s="209"/>
      <c r="J255" s="209"/>
      <c r="K255" s="209"/>
      <c r="L255" s="209"/>
      <c r="M255" s="209"/>
      <c r="N255" s="209"/>
      <c r="O255" s="209"/>
      <c r="P255" s="203"/>
      <c r="Q255" s="203"/>
    </row>
    <row r="256" spans="1:17" ht="19.5" customHeight="1">
      <c r="A256" s="209"/>
      <c r="B256" s="209"/>
      <c r="C256" s="303"/>
      <c r="D256" s="303"/>
      <c r="E256" s="303"/>
      <c r="F256" s="209"/>
      <c r="G256" s="209"/>
      <c r="H256" s="209"/>
      <c r="I256" s="209"/>
      <c r="J256" s="209"/>
      <c r="K256" s="209"/>
      <c r="L256" s="209"/>
      <c r="M256" s="209"/>
      <c r="N256" s="209"/>
      <c r="O256" s="209"/>
      <c r="P256" s="203"/>
      <c r="Q256" s="203"/>
    </row>
    <row r="257" spans="1:17" ht="19.5" customHeight="1">
      <c r="A257" s="209"/>
      <c r="B257" s="209"/>
      <c r="C257" s="303"/>
      <c r="D257" s="303"/>
      <c r="E257" s="303"/>
      <c r="F257" s="209"/>
      <c r="G257" s="209"/>
      <c r="H257" s="209"/>
      <c r="I257" s="209"/>
      <c r="J257" s="209"/>
      <c r="K257" s="209"/>
      <c r="L257" s="209"/>
      <c r="M257" s="209"/>
      <c r="N257" s="209"/>
      <c r="O257" s="209"/>
      <c r="P257" s="203"/>
      <c r="Q257" s="203"/>
    </row>
    <row r="258" spans="1:17" ht="19.5" customHeight="1">
      <c r="A258" s="209"/>
      <c r="B258" s="209"/>
      <c r="C258" s="303"/>
      <c r="D258" s="303"/>
      <c r="E258" s="303"/>
      <c r="F258" s="209"/>
      <c r="G258" s="209"/>
      <c r="H258" s="209"/>
      <c r="I258" s="209"/>
      <c r="J258" s="209"/>
      <c r="K258" s="209"/>
      <c r="L258" s="209"/>
      <c r="M258" s="209"/>
      <c r="N258" s="209"/>
      <c r="O258" s="209"/>
      <c r="P258" s="203"/>
      <c r="Q258" s="203"/>
    </row>
    <row r="259" spans="1:17" ht="19.5" customHeight="1">
      <c r="A259" s="209"/>
      <c r="B259" s="209"/>
      <c r="C259" s="303"/>
      <c r="D259" s="303"/>
      <c r="E259" s="303"/>
      <c r="F259" s="209"/>
      <c r="G259" s="209"/>
      <c r="H259" s="209"/>
      <c r="I259" s="209"/>
      <c r="J259" s="209"/>
      <c r="K259" s="209"/>
      <c r="L259" s="209"/>
      <c r="M259" s="209"/>
      <c r="N259" s="209"/>
      <c r="O259" s="209"/>
      <c r="P259" s="203"/>
      <c r="Q259" s="203"/>
    </row>
    <row r="260" spans="1:17" ht="19.5" customHeight="1">
      <c r="A260" s="209"/>
      <c r="B260" s="209"/>
      <c r="C260" s="303"/>
      <c r="D260" s="303"/>
      <c r="E260" s="303"/>
      <c r="F260" s="209"/>
      <c r="G260" s="209"/>
      <c r="H260" s="209"/>
      <c r="I260" s="209"/>
      <c r="J260" s="209"/>
      <c r="K260" s="209"/>
      <c r="L260" s="209"/>
      <c r="M260" s="209"/>
      <c r="N260" s="209"/>
      <c r="O260" s="209"/>
      <c r="P260" s="203"/>
      <c r="Q260" s="203"/>
    </row>
    <row r="261" spans="1:17" ht="19.5" customHeight="1">
      <c r="A261" s="209"/>
      <c r="B261" s="209"/>
      <c r="C261" s="303"/>
      <c r="D261" s="303"/>
      <c r="E261" s="303"/>
      <c r="F261" s="209"/>
      <c r="G261" s="209"/>
      <c r="H261" s="209"/>
      <c r="I261" s="209"/>
      <c r="J261" s="209"/>
      <c r="K261" s="209"/>
      <c r="L261" s="209"/>
      <c r="M261" s="209"/>
      <c r="N261" s="209"/>
      <c r="O261" s="209"/>
      <c r="P261" s="203"/>
      <c r="Q261" s="203"/>
    </row>
    <row r="262" spans="1:17" ht="19.5" customHeight="1">
      <c r="A262" s="209"/>
      <c r="B262" s="209"/>
      <c r="C262" s="303"/>
      <c r="D262" s="303"/>
      <c r="E262" s="303"/>
      <c r="F262" s="209"/>
      <c r="G262" s="209"/>
      <c r="H262" s="209"/>
      <c r="I262" s="209"/>
      <c r="J262" s="209"/>
      <c r="K262" s="209"/>
      <c r="L262" s="209"/>
      <c r="M262" s="209"/>
      <c r="N262" s="209"/>
      <c r="O262" s="209"/>
      <c r="P262" s="203"/>
      <c r="Q262" s="203"/>
    </row>
    <row r="263" spans="1:17" ht="19.5" customHeight="1">
      <c r="A263" s="209"/>
      <c r="B263" s="209"/>
      <c r="C263" s="303"/>
      <c r="D263" s="303"/>
      <c r="E263" s="303"/>
      <c r="F263" s="209"/>
      <c r="G263" s="209"/>
      <c r="H263" s="209"/>
      <c r="I263" s="209"/>
      <c r="J263" s="209"/>
      <c r="K263" s="209"/>
      <c r="L263" s="209"/>
      <c r="M263" s="209"/>
      <c r="N263" s="209"/>
      <c r="O263" s="209"/>
      <c r="P263" s="203"/>
      <c r="Q263" s="203"/>
    </row>
    <row r="264" spans="1:17" ht="19.5" customHeight="1">
      <c r="A264" s="209"/>
      <c r="B264" s="209"/>
      <c r="C264" s="303"/>
      <c r="D264" s="303"/>
      <c r="E264" s="303"/>
      <c r="F264" s="209"/>
      <c r="G264" s="209"/>
      <c r="H264" s="209"/>
      <c r="I264" s="209"/>
      <c r="J264" s="209"/>
      <c r="K264" s="209"/>
      <c r="L264" s="209"/>
      <c r="M264" s="209"/>
      <c r="N264" s="209"/>
      <c r="O264" s="209"/>
      <c r="P264" s="203"/>
      <c r="Q264" s="203"/>
    </row>
    <row r="265" spans="1:17" ht="19.5" customHeight="1">
      <c r="A265" s="209"/>
      <c r="B265" s="209"/>
      <c r="C265" s="303"/>
      <c r="D265" s="303"/>
      <c r="E265" s="303"/>
      <c r="F265" s="209"/>
      <c r="G265" s="209"/>
      <c r="H265" s="209"/>
      <c r="I265" s="209"/>
      <c r="J265" s="209"/>
      <c r="K265" s="209"/>
      <c r="L265" s="209"/>
      <c r="M265" s="209"/>
      <c r="N265" s="209"/>
      <c r="O265" s="209"/>
      <c r="P265" s="203"/>
      <c r="Q265" s="203"/>
    </row>
    <row r="266" spans="1:17" ht="19.5" customHeight="1">
      <c r="A266" s="209"/>
      <c r="B266" s="209"/>
      <c r="C266" s="303"/>
      <c r="D266" s="303"/>
      <c r="E266" s="303"/>
      <c r="F266" s="209"/>
      <c r="G266" s="209"/>
      <c r="H266" s="209"/>
      <c r="I266" s="209"/>
      <c r="J266" s="209"/>
      <c r="K266" s="209"/>
      <c r="L266" s="209"/>
      <c r="M266" s="209"/>
      <c r="N266" s="209"/>
      <c r="O266" s="209"/>
      <c r="P266" s="203"/>
      <c r="Q266" s="203"/>
    </row>
    <row r="267" spans="1:17" ht="19.5" customHeight="1">
      <c r="A267" s="209"/>
      <c r="B267" s="209"/>
      <c r="C267" s="303"/>
      <c r="D267" s="303"/>
      <c r="E267" s="303"/>
      <c r="F267" s="209"/>
      <c r="G267" s="209"/>
      <c r="H267" s="209"/>
      <c r="I267" s="209"/>
      <c r="J267" s="209"/>
      <c r="K267" s="209"/>
      <c r="L267" s="209"/>
      <c r="M267" s="209"/>
      <c r="N267" s="209"/>
      <c r="O267" s="209"/>
      <c r="P267" s="203"/>
      <c r="Q267" s="203"/>
    </row>
    <row r="268" spans="1:17" ht="19.5" customHeight="1">
      <c r="A268" s="209"/>
      <c r="B268" s="209"/>
      <c r="C268" s="303"/>
      <c r="D268" s="303"/>
      <c r="E268" s="303"/>
      <c r="F268" s="209"/>
      <c r="G268" s="209"/>
      <c r="H268" s="209"/>
      <c r="I268" s="209"/>
      <c r="J268" s="209"/>
      <c r="K268" s="209"/>
      <c r="L268" s="209"/>
      <c r="M268" s="209"/>
      <c r="N268" s="209"/>
      <c r="O268" s="209"/>
      <c r="P268" s="203"/>
      <c r="Q268" s="203"/>
    </row>
    <row r="269" spans="1:17" ht="19.5" customHeight="1">
      <c r="A269" s="209"/>
      <c r="B269" s="209"/>
      <c r="C269" s="303"/>
      <c r="D269" s="303"/>
      <c r="E269" s="303"/>
      <c r="F269" s="209"/>
      <c r="G269" s="209"/>
      <c r="H269" s="209"/>
      <c r="I269" s="209"/>
      <c r="J269" s="209"/>
      <c r="K269" s="209"/>
      <c r="L269" s="209"/>
      <c r="M269" s="209"/>
      <c r="N269" s="209"/>
      <c r="O269" s="209"/>
      <c r="P269" s="203"/>
      <c r="Q269" s="203"/>
    </row>
    <row r="270" spans="1:17" ht="19.5" customHeight="1">
      <c r="A270" s="209"/>
      <c r="B270" s="209"/>
      <c r="C270" s="303"/>
      <c r="D270" s="303"/>
      <c r="E270" s="303"/>
      <c r="F270" s="209"/>
      <c r="G270" s="209"/>
      <c r="H270" s="209"/>
      <c r="I270" s="209"/>
      <c r="J270" s="209"/>
      <c r="K270" s="209"/>
      <c r="L270" s="209"/>
      <c r="M270" s="209"/>
      <c r="N270" s="209"/>
      <c r="O270" s="209"/>
      <c r="P270" s="203"/>
      <c r="Q270" s="203"/>
    </row>
    <row r="271" spans="1:17" ht="19.5" customHeight="1">
      <c r="A271" s="209"/>
      <c r="B271" s="209"/>
      <c r="C271" s="303"/>
      <c r="D271" s="303"/>
      <c r="E271" s="303"/>
      <c r="F271" s="209"/>
      <c r="G271" s="209"/>
      <c r="H271" s="209"/>
      <c r="I271" s="209"/>
      <c r="J271" s="209"/>
      <c r="K271" s="209"/>
      <c r="L271" s="209"/>
      <c r="M271" s="209"/>
      <c r="N271" s="209"/>
      <c r="O271" s="209"/>
      <c r="P271" s="203"/>
      <c r="Q271" s="203"/>
    </row>
    <row r="272" spans="1:17" ht="19.5" customHeight="1">
      <c r="A272" s="209"/>
      <c r="B272" s="209"/>
      <c r="C272" s="303"/>
      <c r="D272" s="303"/>
      <c r="E272" s="303"/>
      <c r="F272" s="209"/>
      <c r="G272" s="209"/>
      <c r="H272" s="209"/>
      <c r="I272" s="209"/>
      <c r="J272" s="209"/>
      <c r="K272" s="209"/>
      <c r="L272" s="209"/>
      <c r="M272" s="209"/>
      <c r="N272" s="209"/>
      <c r="O272" s="209"/>
      <c r="P272" s="203"/>
      <c r="Q272" s="203"/>
    </row>
    <row r="273" spans="1:17" ht="15.75" customHeight="1">
      <c r="A273" s="209"/>
      <c r="B273" s="209"/>
      <c r="C273" s="304"/>
      <c r="D273" s="304"/>
      <c r="E273" s="304"/>
      <c r="F273" s="209"/>
      <c r="G273" s="209"/>
      <c r="H273" s="209"/>
      <c r="I273" s="209"/>
      <c r="J273" s="209"/>
      <c r="K273" s="209"/>
      <c r="L273" s="209"/>
      <c r="M273" s="209"/>
      <c r="N273" s="209"/>
      <c r="O273" s="209"/>
      <c r="P273" s="203"/>
      <c r="Q273" s="203"/>
    </row>
    <row r="274" spans="1:17" ht="15.75" customHeight="1">
      <c r="A274" s="209"/>
      <c r="B274" s="209"/>
      <c r="C274" s="304"/>
      <c r="D274" s="304"/>
      <c r="E274" s="304"/>
      <c r="F274" s="209"/>
      <c r="G274" s="209"/>
      <c r="H274" s="209"/>
      <c r="I274" s="209"/>
      <c r="J274" s="209"/>
      <c r="K274" s="209"/>
      <c r="L274" s="209"/>
      <c r="M274" s="209"/>
      <c r="N274" s="209"/>
      <c r="O274" s="209"/>
      <c r="P274" s="203"/>
      <c r="Q274" s="203"/>
    </row>
    <row r="275" spans="1:17" ht="15.75" customHeight="1">
      <c r="A275" s="209"/>
      <c r="B275" s="209"/>
      <c r="C275" s="304"/>
      <c r="D275" s="304"/>
      <c r="E275" s="304"/>
      <c r="F275" s="209"/>
      <c r="G275" s="209"/>
      <c r="H275" s="209"/>
      <c r="I275" s="209"/>
      <c r="J275" s="209"/>
      <c r="K275" s="209"/>
      <c r="L275" s="209"/>
      <c r="M275" s="209"/>
      <c r="N275" s="209"/>
      <c r="O275" s="209"/>
      <c r="P275" s="203"/>
      <c r="Q275" s="203"/>
    </row>
    <row r="276" spans="1:17" ht="15.75" customHeight="1">
      <c r="A276" s="209"/>
      <c r="B276" s="209"/>
      <c r="C276" s="304"/>
      <c r="D276" s="304"/>
      <c r="E276" s="304"/>
      <c r="F276" s="209"/>
      <c r="G276" s="209"/>
      <c r="H276" s="209"/>
      <c r="I276" s="209"/>
      <c r="J276" s="209"/>
      <c r="K276" s="209"/>
      <c r="L276" s="209"/>
      <c r="M276" s="209"/>
      <c r="N276" s="209"/>
      <c r="O276" s="209"/>
      <c r="P276" s="203"/>
      <c r="Q276" s="203"/>
    </row>
    <row r="277" spans="1:17" ht="15.75" customHeight="1">
      <c r="A277" s="209"/>
      <c r="B277" s="209"/>
      <c r="C277" s="304"/>
      <c r="D277" s="304"/>
      <c r="E277" s="304"/>
      <c r="F277" s="209"/>
      <c r="G277" s="209"/>
      <c r="H277" s="209"/>
      <c r="I277" s="209"/>
      <c r="J277" s="209"/>
      <c r="K277" s="209"/>
      <c r="L277" s="209"/>
      <c r="M277" s="209"/>
      <c r="N277" s="209"/>
      <c r="O277" s="209"/>
      <c r="P277" s="203"/>
      <c r="Q277" s="203"/>
    </row>
    <row r="278" spans="1:17" ht="15.75" customHeight="1">
      <c r="A278" s="209"/>
      <c r="B278" s="209"/>
      <c r="C278" s="304"/>
      <c r="D278" s="304"/>
      <c r="E278" s="304"/>
      <c r="F278" s="209"/>
      <c r="G278" s="209"/>
      <c r="H278" s="209"/>
      <c r="I278" s="209"/>
      <c r="J278" s="209"/>
      <c r="K278" s="209"/>
      <c r="L278" s="209"/>
      <c r="M278" s="209"/>
      <c r="N278" s="209"/>
      <c r="O278" s="209"/>
      <c r="P278" s="203"/>
      <c r="Q278" s="203"/>
    </row>
    <row r="279" spans="1:17" ht="15.75" customHeight="1">
      <c r="A279" s="203"/>
      <c r="B279" s="203"/>
      <c r="C279" s="211"/>
      <c r="D279" s="211"/>
      <c r="E279" s="211"/>
      <c r="F279" s="203"/>
      <c r="G279" s="203"/>
      <c r="H279" s="203"/>
      <c r="I279" s="203"/>
      <c r="J279" s="203"/>
      <c r="K279" s="203"/>
      <c r="L279" s="203"/>
      <c r="M279" s="203"/>
      <c r="N279" s="203"/>
      <c r="O279" s="203"/>
      <c r="P279" s="203"/>
      <c r="Q279" s="203"/>
    </row>
    <row r="280" spans="1:17" ht="15.75" customHeight="1">
      <c r="A280" s="203"/>
      <c r="B280" s="203"/>
      <c r="C280" s="211"/>
      <c r="D280" s="211"/>
      <c r="E280" s="211"/>
      <c r="F280" s="203"/>
      <c r="G280" s="203"/>
      <c r="H280" s="203"/>
      <c r="I280" s="203"/>
      <c r="J280" s="203"/>
      <c r="K280" s="203"/>
      <c r="L280" s="203"/>
      <c r="M280" s="203"/>
      <c r="N280" s="203"/>
      <c r="O280" s="203"/>
      <c r="P280" s="203"/>
      <c r="Q280" s="203"/>
    </row>
    <row r="281" spans="1:17" ht="15.75" customHeight="1">
      <c r="A281" s="203"/>
      <c r="B281" s="203"/>
      <c r="C281" s="211"/>
      <c r="D281" s="211"/>
      <c r="E281" s="211"/>
      <c r="F281" s="203"/>
      <c r="G281" s="203"/>
      <c r="H281" s="203"/>
      <c r="I281" s="203"/>
      <c r="J281" s="203"/>
      <c r="K281" s="203"/>
      <c r="L281" s="203"/>
      <c r="M281" s="203"/>
      <c r="N281" s="203"/>
      <c r="O281" s="203"/>
      <c r="P281" s="203"/>
      <c r="Q281" s="203"/>
    </row>
    <row r="282" spans="1:17" ht="15.75" customHeight="1">
      <c r="A282" s="203"/>
      <c r="B282" s="203"/>
      <c r="C282" s="211"/>
      <c r="D282" s="211"/>
      <c r="E282" s="211"/>
      <c r="F282" s="203"/>
      <c r="G282" s="203"/>
      <c r="H282" s="203"/>
      <c r="I282" s="203"/>
      <c r="J282" s="203"/>
      <c r="K282" s="203"/>
      <c r="L282" s="203"/>
      <c r="M282" s="203"/>
      <c r="N282" s="203"/>
      <c r="O282" s="203"/>
      <c r="P282" s="203"/>
      <c r="Q282" s="203"/>
    </row>
    <row r="283" spans="1:17" ht="15.75" customHeight="1">
      <c r="A283" s="203"/>
      <c r="B283" s="203"/>
      <c r="C283" s="211"/>
      <c r="D283" s="211"/>
      <c r="E283" s="211"/>
      <c r="F283" s="203"/>
      <c r="G283" s="203"/>
      <c r="H283" s="203"/>
      <c r="I283" s="203"/>
      <c r="J283" s="203"/>
      <c r="K283" s="203"/>
      <c r="L283" s="203"/>
      <c r="M283" s="203"/>
      <c r="N283" s="203"/>
      <c r="O283" s="203"/>
      <c r="P283" s="203"/>
      <c r="Q283" s="203"/>
    </row>
    <row r="284" spans="1:17" ht="15.75" customHeight="1">
      <c r="A284" s="203"/>
      <c r="B284" s="203"/>
      <c r="C284" s="211"/>
      <c r="D284" s="211"/>
      <c r="E284" s="211"/>
      <c r="F284" s="203"/>
      <c r="G284" s="203"/>
      <c r="H284" s="203"/>
      <c r="I284" s="203"/>
      <c r="J284" s="203"/>
      <c r="K284" s="203"/>
      <c r="L284" s="203"/>
      <c r="M284" s="203"/>
      <c r="N284" s="203"/>
      <c r="O284" s="203"/>
      <c r="P284" s="203"/>
      <c r="Q284" s="203"/>
    </row>
    <row r="285" spans="1:17" ht="15.75" customHeight="1">
      <c r="A285" s="203"/>
      <c r="B285" s="203"/>
      <c r="C285" s="211"/>
      <c r="D285" s="211"/>
      <c r="E285" s="211"/>
      <c r="F285" s="203"/>
      <c r="G285" s="203"/>
      <c r="H285" s="203"/>
      <c r="I285" s="203"/>
      <c r="J285" s="203"/>
      <c r="K285" s="203"/>
      <c r="L285" s="203"/>
      <c r="M285" s="203"/>
      <c r="N285" s="203"/>
      <c r="O285" s="203"/>
      <c r="P285" s="203"/>
      <c r="Q285" s="203"/>
    </row>
    <row r="286" spans="1:17" ht="15.75" customHeight="1">
      <c r="A286" s="203"/>
      <c r="B286" s="203"/>
      <c r="C286" s="211"/>
      <c r="D286" s="211"/>
      <c r="E286" s="211"/>
      <c r="F286" s="203"/>
      <c r="G286" s="203"/>
      <c r="H286" s="203"/>
      <c r="I286" s="203"/>
      <c r="J286" s="203"/>
      <c r="K286" s="203"/>
      <c r="L286" s="203"/>
      <c r="M286" s="203"/>
      <c r="N286" s="203"/>
      <c r="O286" s="203"/>
      <c r="P286" s="203"/>
      <c r="Q286" s="203"/>
    </row>
    <row r="287" spans="1:17" ht="15.75" customHeight="1">
      <c r="A287" s="203"/>
      <c r="B287" s="203"/>
      <c r="C287" s="211"/>
      <c r="D287" s="211"/>
      <c r="E287" s="211"/>
      <c r="F287" s="203"/>
      <c r="G287" s="203"/>
      <c r="H287" s="203"/>
      <c r="I287" s="203"/>
      <c r="J287" s="203"/>
      <c r="K287" s="203"/>
      <c r="L287" s="203"/>
      <c r="M287" s="203"/>
      <c r="N287" s="203"/>
      <c r="O287" s="203"/>
      <c r="P287" s="203"/>
      <c r="Q287" s="203"/>
    </row>
    <row r="288" spans="1:17" ht="15.75" customHeight="1">
      <c r="A288" s="203"/>
      <c r="B288" s="203"/>
      <c r="C288" s="211"/>
      <c r="D288" s="211"/>
      <c r="E288" s="211"/>
      <c r="F288" s="203"/>
      <c r="G288" s="203"/>
      <c r="H288" s="203"/>
      <c r="I288" s="203"/>
      <c r="J288" s="203"/>
      <c r="K288" s="203"/>
      <c r="L288" s="203"/>
      <c r="M288" s="203"/>
      <c r="N288" s="203"/>
      <c r="O288" s="203"/>
      <c r="P288" s="203"/>
      <c r="Q288" s="203"/>
    </row>
    <row r="289" spans="1:17" ht="15.75" customHeight="1">
      <c r="A289" s="203"/>
      <c r="B289" s="203"/>
      <c r="C289" s="211"/>
      <c r="D289" s="211"/>
      <c r="E289" s="211"/>
      <c r="F289" s="203"/>
      <c r="G289" s="203"/>
      <c r="H289" s="203"/>
      <c r="I289" s="203"/>
      <c r="J289" s="203"/>
      <c r="K289" s="203"/>
      <c r="L289" s="203"/>
      <c r="M289" s="203"/>
      <c r="N289" s="203"/>
      <c r="O289" s="203"/>
      <c r="P289" s="203"/>
      <c r="Q289" s="203"/>
    </row>
    <row r="290" spans="1:17" ht="15.75" customHeight="1">
      <c r="A290" s="203"/>
      <c r="B290" s="203"/>
      <c r="C290" s="211"/>
      <c r="D290" s="211"/>
      <c r="E290" s="211"/>
      <c r="F290" s="203"/>
      <c r="G290" s="203"/>
      <c r="H290" s="203"/>
      <c r="I290" s="203"/>
      <c r="J290" s="203"/>
      <c r="K290" s="203"/>
      <c r="L290" s="203"/>
      <c r="M290" s="203"/>
      <c r="N290" s="203"/>
      <c r="O290" s="203"/>
      <c r="P290" s="203"/>
      <c r="Q290" s="203"/>
    </row>
    <row r="291" spans="1:17" ht="15.75" customHeight="1">
      <c r="A291" s="203"/>
      <c r="B291" s="203"/>
      <c r="C291" s="211"/>
      <c r="D291" s="211"/>
      <c r="E291" s="211"/>
      <c r="F291" s="203"/>
      <c r="G291" s="203"/>
      <c r="H291" s="203"/>
      <c r="I291" s="203"/>
      <c r="J291" s="203"/>
      <c r="K291" s="203"/>
      <c r="L291" s="203"/>
      <c r="M291" s="203"/>
      <c r="N291" s="203"/>
      <c r="O291" s="203"/>
      <c r="P291" s="203"/>
      <c r="Q291" s="203"/>
    </row>
    <row r="292" spans="1:17" ht="15.75" customHeight="1">
      <c r="A292" s="203"/>
      <c r="B292" s="203"/>
      <c r="C292" s="211"/>
      <c r="D292" s="211"/>
      <c r="E292" s="211"/>
      <c r="F292" s="203"/>
      <c r="G292" s="203"/>
      <c r="H292" s="203"/>
      <c r="I292" s="203"/>
      <c r="J292" s="203"/>
      <c r="K292" s="203"/>
      <c r="L292" s="203"/>
      <c r="M292" s="203"/>
      <c r="N292" s="203"/>
      <c r="O292" s="203"/>
      <c r="P292" s="203"/>
      <c r="Q292" s="203"/>
    </row>
    <row r="293" spans="1:17" ht="15.75" customHeight="1">
      <c r="A293" s="203"/>
      <c r="B293" s="203"/>
      <c r="C293" s="211"/>
      <c r="D293" s="211"/>
      <c r="E293" s="211"/>
      <c r="F293" s="203"/>
      <c r="G293" s="203"/>
      <c r="H293" s="203"/>
      <c r="I293" s="203"/>
      <c r="J293" s="203"/>
      <c r="K293" s="203"/>
      <c r="L293" s="203"/>
      <c r="M293" s="203"/>
      <c r="N293" s="203"/>
      <c r="O293" s="203"/>
      <c r="P293" s="203"/>
      <c r="Q293" s="203"/>
    </row>
    <row r="294" spans="1:17" ht="15.75" customHeight="1">
      <c r="A294" s="203"/>
      <c r="B294" s="203"/>
      <c r="C294" s="211"/>
      <c r="D294" s="211"/>
      <c r="E294" s="211"/>
      <c r="F294" s="203"/>
      <c r="G294" s="203"/>
      <c r="H294" s="203"/>
      <c r="I294" s="203"/>
      <c r="J294" s="203"/>
      <c r="K294" s="203"/>
      <c r="L294" s="203"/>
      <c r="M294" s="203"/>
      <c r="N294" s="203"/>
      <c r="O294" s="203"/>
      <c r="P294" s="203"/>
      <c r="Q294" s="203"/>
    </row>
    <row r="295" spans="1:17" ht="15.75" customHeight="1">
      <c r="A295" s="203"/>
      <c r="B295" s="203"/>
      <c r="C295" s="211"/>
      <c r="D295" s="211"/>
      <c r="E295" s="211"/>
      <c r="F295" s="203"/>
      <c r="G295" s="203"/>
      <c r="H295" s="203"/>
      <c r="I295" s="203"/>
      <c r="J295" s="203"/>
      <c r="K295" s="203"/>
      <c r="L295" s="203"/>
      <c r="M295" s="203"/>
      <c r="N295" s="203"/>
      <c r="O295" s="203"/>
      <c r="P295" s="203"/>
      <c r="Q295" s="203"/>
    </row>
    <row r="296" spans="1:17" ht="15.75" customHeight="1">
      <c r="A296" s="203"/>
      <c r="B296" s="203"/>
      <c r="C296" s="211"/>
      <c r="D296" s="211"/>
      <c r="E296" s="211"/>
      <c r="F296" s="203"/>
      <c r="G296" s="203"/>
      <c r="H296" s="203"/>
      <c r="I296" s="203"/>
      <c r="J296" s="203"/>
      <c r="K296" s="203"/>
      <c r="L296" s="203"/>
      <c r="M296" s="203"/>
      <c r="N296" s="203"/>
      <c r="O296" s="203"/>
      <c r="P296" s="203"/>
      <c r="Q296" s="203"/>
    </row>
    <row r="297" spans="1:17" ht="15.75" customHeight="1">
      <c r="A297" s="203"/>
      <c r="B297" s="203"/>
      <c r="C297" s="211"/>
      <c r="D297" s="211"/>
      <c r="E297" s="211"/>
      <c r="F297" s="203"/>
      <c r="G297" s="203"/>
      <c r="H297" s="203"/>
      <c r="I297" s="203"/>
      <c r="J297" s="203"/>
      <c r="K297" s="203"/>
      <c r="L297" s="203"/>
      <c r="M297" s="203"/>
      <c r="N297" s="203"/>
      <c r="O297" s="203"/>
      <c r="P297" s="203"/>
      <c r="Q297" s="203"/>
    </row>
    <row r="298" spans="1:17" ht="15.75" customHeight="1">
      <c r="A298" s="203"/>
      <c r="B298" s="203"/>
      <c r="C298" s="211"/>
      <c r="D298" s="211"/>
      <c r="E298" s="211"/>
      <c r="F298" s="203"/>
      <c r="G298" s="203"/>
      <c r="H298" s="203"/>
      <c r="I298" s="203"/>
      <c r="J298" s="203"/>
      <c r="K298" s="203"/>
      <c r="L298" s="203"/>
      <c r="M298" s="203"/>
      <c r="N298" s="203"/>
      <c r="O298" s="203"/>
      <c r="P298" s="203"/>
      <c r="Q298" s="203"/>
    </row>
    <row r="299" spans="1:17" ht="15.75" customHeight="1">
      <c r="A299" s="203"/>
      <c r="B299" s="203"/>
      <c r="C299" s="211"/>
      <c r="D299" s="211"/>
      <c r="E299" s="211"/>
      <c r="F299" s="203"/>
      <c r="G299" s="203"/>
      <c r="H299" s="203"/>
      <c r="I299" s="203"/>
      <c r="J299" s="203"/>
      <c r="K299" s="203"/>
      <c r="L299" s="203"/>
      <c r="M299" s="203"/>
      <c r="N299" s="203"/>
      <c r="O299" s="203"/>
      <c r="P299" s="203"/>
      <c r="Q299" s="203"/>
    </row>
    <row r="300" spans="1:17" ht="15.75" customHeight="1">
      <c r="A300" s="203"/>
      <c r="B300" s="203"/>
      <c r="C300" s="211"/>
      <c r="D300" s="211"/>
      <c r="E300" s="211"/>
      <c r="F300" s="203"/>
      <c r="G300" s="203"/>
      <c r="H300" s="203"/>
      <c r="I300" s="203"/>
      <c r="J300" s="203"/>
      <c r="K300" s="203"/>
      <c r="L300" s="203"/>
      <c r="M300" s="203"/>
      <c r="N300" s="203"/>
      <c r="O300" s="203"/>
      <c r="P300" s="203"/>
      <c r="Q300" s="203"/>
    </row>
    <row r="301" spans="1:17" ht="15.75" customHeight="1">
      <c r="A301" s="203"/>
      <c r="B301" s="203"/>
      <c r="C301" s="211"/>
      <c r="D301" s="211"/>
      <c r="E301" s="211"/>
      <c r="F301" s="203"/>
      <c r="G301" s="203"/>
      <c r="H301" s="203"/>
      <c r="I301" s="203"/>
      <c r="J301" s="203"/>
      <c r="K301" s="203"/>
      <c r="L301" s="203"/>
      <c r="M301" s="203"/>
      <c r="N301" s="203"/>
      <c r="O301" s="203"/>
      <c r="P301" s="203"/>
      <c r="Q301" s="203"/>
    </row>
    <row r="302" spans="1:17" ht="15.75" customHeight="1">
      <c r="A302" s="203"/>
      <c r="B302" s="203"/>
      <c r="C302" s="211"/>
      <c r="D302" s="211"/>
      <c r="E302" s="211"/>
      <c r="F302" s="203"/>
      <c r="G302" s="203"/>
      <c r="H302" s="203"/>
      <c r="I302" s="203"/>
      <c r="J302" s="203"/>
      <c r="K302" s="203"/>
      <c r="L302" s="203"/>
      <c r="M302" s="203"/>
      <c r="N302" s="203"/>
      <c r="O302" s="203"/>
      <c r="P302" s="203"/>
      <c r="Q302" s="203"/>
    </row>
    <row r="303" spans="1:17" ht="15.75" customHeight="1">
      <c r="A303" s="203"/>
      <c r="B303" s="203"/>
      <c r="C303" s="211"/>
      <c r="D303" s="211"/>
      <c r="E303" s="211"/>
      <c r="F303" s="203"/>
      <c r="G303" s="203"/>
      <c r="H303" s="203"/>
      <c r="I303" s="203"/>
      <c r="J303" s="203"/>
      <c r="K303" s="203"/>
      <c r="L303" s="203"/>
      <c r="M303" s="203"/>
      <c r="N303" s="203"/>
      <c r="O303" s="203"/>
      <c r="P303" s="203"/>
      <c r="Q303" s="203"/>
    </row>
    <row r="304" spans="1:17" ht="15.75" customHeight="1">
      <c r="A304" s="203"/>
      <c r="B304" s="203"/>
      <c r="C304" s="211"/>
      <c r="D304" s="211"/>
      <c r="E304" s="211"/>
      <c r="F304" s="203"/>
      <c r="G304" s="203"/>
      <c r="H304" s="203"/>
      <c r="I304" s="203"/>
      <c r="J304" s="203"/>
      <c r="K304" s="203"/>
      <c r="L304" s="203"/>
      <c r="M304" s="203"/>
      <c r="N304" s="203"/>
      <c r="O304" s="203"/>
      <c r="P304" s="203"/>
      <c r="Q304" s="203"/>
    </row>
    <row r="305" spans="1:17" ht="15.75" customHeight="1">
      <c r="A305" s="203"/>
      <c r="B305" s="203"/>
      <c r="C305" s="211"/>
      <c r="D305" s="211"/>
      <c r="E305" s="211"/>
      <c r="F305" s="203"/>
      <c r="G305" s="203"/>
      <c r="H305" s="203"/>
      <c r="I305" s="203"/>
      <c r="J305" s="203"/>
      <c r="K305" s="203"/>
      <c r="L305" s="203"/>
      <c r="M305" s="203"/>
      <c r="N305" s="203"/>
      <c r="O305" s="203"/>
      <c r="P305" s="203"/>
      <c r="Q305" s="203"/>
    </row>
    <row r="306" spans="1:17" ht="15.75" customHeight="1">
      <c r="A306" s="203"/>
      <c r="B306" s="203"/>
      <c r="C306" s="211"/>
      <c r="D306" s="211"/>
      <c r="E306" s="211"/>
      <c r="F306" s="203"/>
      <c r="G306" s="203"/>
      <c r="H306" s="203"/>
      <c r="I306" s="203"/>
      <c r="J306" s="203"/>
      <c r="K306" s="203"/>
      <c r="L306" s="203"/>
      <c r="M306" s="203"/>
      <c r="N306" s="203"/>
      <c r="O306" s="203"/>
      <c r="P306" s="203"/>
      <c r="Q306" s="203"/>
    </row>
    <row r="307" spans="1:17" ht="15.75" customHeight="1">
      <c r="A307" s="203"/>
      <c r="B307" s="203"/>
      <c r="C307" s="211"/>
      <c r="D307" s="211"/>
      <c r="E307" s="211"/>
      <c r="F307" s="203"/>
      <c r="G307" s="203"/>
      <c r="H307" s="203"/>
      <c r="I307" s="203"/>
      <c r="J307" s="203"/>
      <c r="K307" s="203"/>
      <c r="L307" s="203"/>
      <c r="M307" s="203"/>
      <c r="N307" s="203"/>
      <c r="O307" s="203"/>
      <c r="P307" s="203"/>
      <c r="Q307" s="203"/>
    </row>
    <row r="308" spans="1:17" ht="15.75" customHeight="1">
      <c r="A308" s="203"/>
      <c r="B308" s="203"/>
      <c r="C308" s="211"/>
      <c r="D308" s="211"/>
      <c r="E308" s="211"/>
      <c r="F308" s="203"/>
      <c r="G308" s="203"/>
      <c r="H308" s="203"/>
      <c r="I308" s="203"/>
      <c r="J308" s="203"/>
      <c r="K308" s="203"/>
      <c r="L308" s="203"/>
      <c r="M308" s="203"/>
      <c r="N308" s="203"/>
      <c r="O308" s="203"/>
      <c r="P308" s="203"/>
      <c r="Q308" s="203"/>
    </row>
    <row r="309" spans="1:17" ht="15.75" customHeight="1">
      <c r="A309" s="203"/>
      <c r="B309" s="203"/>
      <c r="C309" s="211"/>
      <c r="D309" s="211"/>
      <c r="E309" s="211"/>
      <c r="F309" s="203"/>
      <c r="G309" s="203"/>
      <c r="H309" s="203"/>
      <c r="I309" s="203"/>
      <c r="J309" s="203"/>
      <c r="K309" s="203"/>
      <c r="L309" s="203"/>
      <c r="M309" s="203"/>
      <c r="N309" s="203"/>
      <c r="O309" s="203"/>
      <c r="P309" s="203"/>
      <c r="Q309" s="203"/>
    </row>
    <row r="310" spans="1:17" ht="15.75" customHeight="1">
      <c r="A310" s="203"/>
      <c r="B310" s="203"/>
      <c r="C310" s="211"/>
      <c r="D310" s="211"/>
      <c r="E310" s="211"/>
      <c r="F310" s="203"/>
      <c r="G310" s="203"/>
      <c r="H310" s="203"/>
      <c r="I310" s="203"/>
      <c r="J310" s="203"/>
      <c r="K310" s="203"/>
      <c r="L310" s="203"/>
      <c r="M310" s="203"/>
      <c r="N310" s="203"/>
      <c r="O310" s="203"/>
      <c r="P310" s="203"/>
      <c r="Q310" s="203"/>
    </row>
    <row r="311" spans="1:17" ht="15.75" customHeight="1">
      <c r="A311" s="203"/>
      <c r="B311" s="203"/>
      <c r="C311" s="211"/>
      <c r="D311" s="211"/>
      <c r="E311" s="211"/>
      <c r="F311" s="203"/>
      <c r="G311" s="203"/>
      <c r="H311" s="203"/>
      <c r="I311" s="203"/>
      <c r="J311" s="203"/>
      <c r="K311" s="203"/>
      <c r="L311" s="203"/>
      <c r="M311" s="203"/>
      <c r="N311" s="203"/>
      <c r="O311" s="203"/>
      <c r="P311" s="203"/>
      <c r="Q311" s="203"/>
    </row>
    <row r="312" spans="1:17" ht="15.75" customHeight="1">
      <c r="A312" s="203"/>
      <c r="B312" s="203"/>
      <c r="C312" s="211"/>
      <c r="D312" s="211"/>
      <c r="E312" s="211"/>
      <c r="F312" s="203"/>
      <c r="G312" s="203"/>
      <c r="H312" s="203"/>
      <c r="I312" s="203"/>
      <c r="J312" s="203"/>
      <c r="K312" s="203"/>
      <c r="L312" s="203"/>
      <c r="M312" s="203"/>
      <c r="N312" s="203"/>
      <c r="O312" s="203"/>
      <c r="P312" s="203"/>
      <c r="Q312" s="203"/>
    </row>
    <row r="313" spans="1:17" ht="15.75" customHeight="1">
      <c r="A313" s="203"/>
      <c r="B313" s="203"/>
      <c r="C313" s="211"/>
      <c r="D313" s="211"/>
      <c r="E313" s="211"/>
      <c r="F313" s="203"/>
      <c r="G313" s="203"/>
      <c r="H313" s="203"/>
      <c r="I313" s="203"/>
      <c r="J313" s="203"/>
      <c r="K313" s="203"/>
      <c r="L313" s="203"/>
      <c r="M313" s="203"/>
      <c r="N313" s="203"/>
      <c r="O313" s="203"/>
      <c r="P313" s="203"/>
      <c r="Q313" s="203"/>
    </row>
    <row r="314" spans="1:17" ht="15.75" customHeight="1">
      <c r="A314" s="203"/>
      <c r="B314" s="203"/>
      <c r="C314" s="211"/>
      <c r="D314" s="211"/>
      <c r="E314" s="211"/>
      <c r="F314" s="203"/>
      <c r="G314" s="203"/>
      <c r="H314" s="203"/>
      <c r="I314" s="203"/>
      <c r="J314" s="203"/>
      <c r="K314" s="203"/>
      <c r="L314" s="203"/>
      <c r="M314" s="203"/>
      <c r="N314" s="203"/>
      <c r="O314" s="203"/>
      <c r="P314" s="203"/>
      <c r="Q314" s="203"/>
    </row>
    <row r="315" spans="1:17" ht="15.75" customHeight="1">
      <c r="A315" s="203"/>
      <c r="B315" s="203"/>
      <c r="C315" s="211"/>
      <c r="D315" s="211"/>
      <c r="E315" s="211"/>
      <c r="F315" s="203"/>
      <c r="G315" s="203"/>
      <c r="H315" s="203"/>
      <c r="I315" s="203"/>
      <c r="J315" s="203"/>
      <c r="K315" s="203"/>
      <c r="L315" s="203"/>
      <c r="M315" s="203"/>
      <c r="N315" s="203"/>
      <c r="O315" s="203"/>
      <c r="P315" s="203"/>
      <c r="Q315" s="203"/>
    </row>
    <row r="316" spans="1:17" ht="15.75" customHeight="1">
      <c r="A316" s="203"/>
      <c r="B316" s="203"/>
      <c r="C316" s="211"/>
      <c r="D316" s="211"/>
      <c r="E316" s="211"/>
      <c r="F316" s="203"/>
      <c r="G316" s="203"/>
      <c r="H316" s="203"/>
      <c r="I316" s="203"/>
      <c r="J316" s="203"/>
      <c r="K316" s="203"/>
      <c r="L316" s="203"/>
      <c r="M316" s="203"/>
      <c r="N316" s="203"/>
      <c r="O316" s="203"/>
      <c r="P316" s="203"/>
      <c r="Q316" s="203"/>
    </row>
    <row r="317" spans="1:17" ht="15.75" customHeight="1">
      <c r="A317" s="203"/>
      <c r="B317" s="203"/>
      <c r="C317" s="211"/>
      <c r="D317" s="211"/>
      <c r="E317" s="211"/>
      <c r="F317" s="203"/>
      <c r="G317" s="203"/>
      <c r="H317" s="203"/>
      <c r="I317" s="203"/>
      <c r="J317" s="203"/>
      <c r="K317" s="203"/>
      <c r="L317" s="203"/>
      <c r="M317" s="203"/>
      <c r="N317" s="203"/>
      <c r="O317" s="203"/>
      <c r="P317" s="203"/>
      <c r="Q317" s="203"/>
    </row>
    <row r="318" spans="1:17" ht="15.75" customHeight="1">
      <c r="A318" s="203"/>
      <c r="B318" s="203"/>
      <c r="C318" s="211"/>
      <c r="D318" s="211"/>
      <c r="E318" s="211"/>
      <c r="F318" s="203"/>
      <c r="G318" s="203"/>
      <c r="H318" s="203"/>
      <c r="I318" s="203"/>
      <c r="J318" s="203"/>
      <c r="K318" s="203"/>
      <c r="L318" s="203"/>
      <c r="M318" s="203"/>
      <c r="N318" s="203"/>
      <c r="O318" s="203"/>
      <c r="P318" s="203"/>
      <c r="Q318" s="203"/>
    </row>
    <row r="319" spans="1:17" ht="15.75" customHeight="1">
      <c r="A319" s="203"/>
      <c r="B319" s="203"/>
      <c r="C319" s="211"/>
      <c r="D319" s="211"/>
      <c r="E319" s="211"/>
      <c r="F319" s="203"/>
      <c r="G319" s="203"/>
      <c r="H319" s="203"/>
      <c r="I319" s="203"/>
      <c r="J319" s="203"/>
      <c r="K319" s="203"/>
      <c r="L319" s="203"/>
      <c r="M319" s="203"/>
      <c r="N319" s="203"/>
      <c r="O319" s="203"/>
      <c r="P319" s="203"/>
      <c r="Q319" s="203"/>
    </row>
    <row r="320" spans="1:17" ht="15.75" customHeight="1">
      <c r="A320" s="203"/>
      <c r="B320" s="203"/>
      <c r="C320" s="211"/>
      <c r="D320" s="211"/>
      <c r="E320" s="211"/>
      <c r="F320" s="203"/>
      <c r="G320" s="203"/>
      <c r="H320" s="203"/>
      <c r="I320" s="203"/>
      <c r="J320" s="203"/>
      <c r="K320" s="203"/>
      <c r="L320" s="203"/>
      <c r="M320" s="203"/>
      <c r="N320" s="203"/>
      <c r="O320" s="203"/>
      <c r="P320" s="203"/>
      <c r="Q320" s="203"/>
    </row>
    <row r="321" spans="1:17" ht="15.75" customHeight="1">
      <c r="A321" s="203"/>
      <c r="B321" s="203"/>
      <c r="C321" s="211"/>
      <c r="D321" s="211"/>
      <c r="E321" s="211"/>
      <c r="F321" s="203"/>
      <c r="G321" s="203"/>
      <c r="H321" s="203"/>
      <c r="I321" s="203"/>
      <c r="J321" s="203"/>
      <c r="K321" s="203"/>
      <c r="L321" s="203"/>
      <c r="M321" s="203"/>
      <c r="N321" s="203"/>
      <c r="O321" s="203"/>
      <c r="P321" s="203"/>
      <c r="Q321" s="203"/>
    </row>
    <row r="322" spans="1:17" ht="15.75" customHeight="1">
      <c r="A322" s="203"/>
      <c r="B322" s="203"/>
      <c r="C322" s="211"/>
      <c r="D322" s="211"/>
      <c r="E322" s="211"/>
      <c r="F322" s="203"/>
      <c r="G322" s="203"/>
      <c r="H322" s="203"/>
      <c r="I322" s="203"/>
      <c r="J322" s="203"/>
      <c r="K322" s="203"/>
      <c r="L322" s="203"/>
      <c r="M322" s="203"/>
      <c r="N322" s="203"/>
      <c r="O322" s="203"/>
      <c r="P322" s="203"/>
      <c r="Q322" s="203"/>
    </row>
    <row r="323" spans="1:17" ht="15.75" customHeight="1">
      <c r="A323" s="203"/>
      <c r="B323" s="203"/>
      <c r="C323" s="211"/>
      <c r="D323" s="211"/>
      <c r="E323" s="211"/>
      <c r="F323" s="203"/>
      <c r="G323" s="203"/>
      <c r="H323" s="203"/>
      <c r="I323" s="203"/>
      <c r="J323" s="203"/>
      <c r="K323" s="203"/>
      <c r="L323" s="203"/>
      <c r="M323" s="203"/>
      <c r="N323" s="203"/>
      <c r="O323" s="203"/>
      <c r="P323" s="203"/>
      <c r="Q323" s="203"/>
    </row>
    <row r="324" spans="1:17" ht="15.75" customHeight="1">
      <c r="A324" s="203"/>
      <c r="B324" s="203"/>
      <c r="C324" s="211"/>
      <c r="D324" s="211"/>
      <c r="E324" s="211"/>
      <c r="F324" s="203"/>
      <c r="G324" s="203"/>
      <c r="H324" s="203"/>
      <c r="I324" s="203"/>
      <c r="J324" s="203"/>
      <c r="K324" s="203"/>
      <c r="L324" s="203"/>
      <c r="M324" s="203"/>
      <c r="N324" s="203"/>
      <c r="O324" s="203"/>
      <c r="P324" s="203"/>
      <c r="Q324" s="203"/>
    </row>
    <row r="325" spans="1:17" ht="15.75" customHeight="1">
      <c r="A325" s="203"/>
      <c r="B325" s="203"/>
      <c r="C325" s="211"/>
      <c r="D325" s="211"/>
      <c r="E325" s="211"/>
      <c r="F325" s="203"/>
      <c r="G325" s="203"/>
      <c r="H325" s="203"/>
      <c r="I325" s="203"/>
      <c r="J325" s="203"/>
      <c r="K325" s="203"/>
      <c r="L325" s="203"/>
      <c r="M325" s="203"/>
      <c r="N325" s="203"/>
      <c r="O325" s="203"/>
      <c r="P325" s="203"/>
      <c r="Q325" s="203"/>
    </row>
    <row r="326" spans="1:17" ht="15.75" customHeight="1">
      <c r="A326" s="203"/>
      <c r="B326" s="203"/>
      <c r="C326" s="211"/>
      <c r="D326" s="211"/>
      <c r="E326" s="211"/>
      <c r="F326" s="203"/>
      <c r="G326" s="203"/>
      <c r="H326" s="203"/>
      <c r="I326" s="203"/>
      <c r="J326" s="203"/>
      <c r="K326" s="203"/>
      <c r="L326" s="203"/>
      <c r="M326" s="203"/>
      <c r="N326" s="203"/>
      <c r="O326" s="203"/>
      <c r="P326" s="203"/>
      <c r="Q326" s="203"/>
    </row>
    <row r="327" spans="1:17" ht="15.75" customHeight="1">
      <c r="A327" s="203"/>
      <c r="B327" s="203"/>
      <c r="C327" s="211"/>
      <c r="D327" s="211"/>
      <c r="E327" s="211"/>
      <c r="F327" s="203"/>
      <c r="G327" s="203"/>
      <c r="H327" s="203"/>
      <c r="I327" s="203"/>
      <c r="J327" s="203"/>
      <c r="K327" s="203"/>
      <c r="L327" s="203"/>
      <c r="M327" s="203"/>
      <c r="N327" s="203"/>
      <c r="O327" s="203"/>
      <c r="P327" s="203"/>
      <c r="Q327" s="203"/>
    </row>
    <row r="328" spans="1:17" ht="15.75" customHeight="1">
      <c r="A328" s="203"/>
      <c r="B328" s="203"/>
      <c r="C328" s="211"/>
      <c r="D328" s="211"/>
      <c r="E328" s="211"/>
      <c r="F328" s="203"/>
      <c r="G328" s="203"/>
      <c r="H328" s="203"/>
      <c r="I328" s="203"/>
      <c r="J328" s="203"/>
      <c r="K328" s="203"/>
      <c r="L328" s="203"/>
      <c r="M328" s="203"/>
      <c r="N328" s="203"/>
      <c r="O328" s="203"/>
      <c r="P328" s="203"/>
      <c r="Q328" s="203"/>
    </row>
    <row r="329" spans="1:17" ht="15.75" customHeight="1">
      <c r="A329" s="203"/>
      <c r="B329" s="203"/>
      <c r="C329" s="211"/>
      <c r="D329" s="211"/>
      <c r="E329" s="211"/>
      <c r="F329" s="203"/>
      <c r="G329" s="203"/>
      <c r="H329" s="203"/>
      <c r="I329" s="203"/>
      <c r="J329" s="203"/>
      <c r="K329" s="203"/>
      <c r="L329" s="203"/>
      <c r="M329" s="203"/>
      <c r="N329" s="203"/>
      <c r="O329" s="203"/>
      <c r="P329" s="203"/>
      <c r="Q329" s="203"/>
    </row>
    <row r="330" spans="1:17" ht="15.75" customHeight="1">
      <c r="A330" s="203"/>
      <c r="B330" s="203"/>
      <c r="C330" s="211"/>
      <c r="D330" s="211"/>
      <c r="E330" s="211"/>
      <c r="F330" s="203"/>
      <c r="G330" s="203"/>
      <c r="H330" s="203"/>
      <c r="I330" s="203"/>
      <c r="J330" s="203"/>
      <c r="K330" s="203"/>
      <c r="L330" s="203"/>
      <c r="M330" s="203"/>
      <c r="N330" s="203"/>
      <c r="O330" s="203"/>
      <c r="P330" s="203"/>
      <c r="Q330" s="203"/>
    </row>
    <row r="331" spans="1:17" ht="15.75" customHeight="1">
      <c r="A331" s="203"/>
      <c r="B331" s="203"/>
      <c r="C331" s="211"/>
      <c r="D331" s="211"/>
      <c r="E331" s="211"/>
      <c r="F331" s="203"/>
      <c r="G331" s="203"/>
      <c r="H331" s="203"/>
      <c r="I331" s="203"/>
      <c r="J331" s="203"/>
      <c r="K331" s="203"/>
      <c r="L331" s="203"/>
      <c r="M331" s="203"/>
      <c r="N331" s="203"/>
      <c r="O331" s="203"/>
      <c r="P331" s="203"/>
      <c r="Q331" s="203"/>
    </row>
    <row r="332" spans="1:17" ht="15.75" customHeight="1">
      <c r="A332" s="203"/>
      <c r="B332" s="203"/>
      <c r="C332" s="211"/>
      <c r="D332" s="211"/>
      <c r="E332" s="211"/>
      <c r="F332" s="203"/>
      <c r="G332" s="203"/>
      <c r="H332" s="203"/>
      <c r="I332" s="203"/>
      <c r="J332" s="203"/>
      <c r="K332" s="203"/>
      <c r="L332" s="203"/>
      <c r="M332" s="203"/>
      <c r="N332" s="203"/>
      <c r="O332" s="203"/>
      <c r="P332" s="203"/>
      <c r="Q332" s="203"/>
    </row>
    <row r="333" spans="1:17" ht="15.75" customHeight="1">
      <c r="A333" s="203"/>
      <c r="B333" s="203"/>
      <c r="C333" s="211"/>
      <c r="D333" s="211"/>
      <c r="E333" s="211"/>
      <c r="F333" s="203"/>
      <c r="G333" s="203"/>
      <c r="H333" s="203"/>
      <c r="I333" s="203"/>
      <c r="J333" s="203"/>
      <c r="K333" s="203"/>
      <c r="L333" s="203"/>
      <c r="M333" s="203"/>
      <c r="N333" s="203"/>
      <c r="O333" s="203"/>
      <c r="P333" s="203"/>
      <c r="Q333" s="203"/>
    </row>
    <row r="334" spans="1:17" ht="15.75" customHeight="1">
      <c r="A334" s="203"/>
      <c r="B334" s="203"/>
      <c r="C334" s="211"/>
      <c r="D334" s="211"/>
      <c r="E334" s="211"/>
      <c r="F334" s="203"/>
      <c r="G334" s="203"/>
      <c r="H334" s="203"/>
      <c r="I334" s="203"/>
      <c r="J334" s="203"/>
      <c r="K334" s="203"/>
      <c r="L334" s="203"/>
      <c r="M334" s="203"/>
      <c r="N334" s="203"/>
      <c r="O334" s="203"/>
      <c r="P334" s="203"/>
      <c r="Q334" s="203"/>
    </row>
    <row r="335" spans="1:17" ht="15.75" customHeight="1">
      <c r="A335" s="203"/>
      <c r="B335" s="203"/>
      <c r="C335" s="211"/>
      <c r="D335" s="211"/>
      <c r="E335" s="211"/>
      <c r="F335" s="203"/>
      <c r="G335" s="203"/>
      <c r="H335" s="203"/>
      <c r="I335" s="203"/>
      <c r="J335" s="203"/>
      <c r="K335" s="203"/>
      <c r="L335" s="203"/>
      <c r="M335" s="203"/>
      <c r="N335" s="203"/>
      <c r="O335" s="203"/>
      <c r="P335" s="203"/>
      <c r="Q335" s="203"/>
    </row>
    <row r="336" spans="1:17" ht="15.75" customHeight="1">
      <c r="A336" s="203"/>
      <c r="B336" s="203"/>
      <c r="C336" s="211"/>
      <c r="D336" s="211"/>
      <c r="E336" s="211"/>
      <c r="F336" s="203"/>
      <c r="G336" s="203"/>
      <c r="H336" s="203"/>
      <c r="I336" s="203"/>
      <c r="J336" s="203"/>
      <c r="K336" s="203"/>
      <c r="L336" s="203"/>
      <c r="M336" s="203"/>
      <c r="N336" s="203"/>
      <c r="O336" s="203"/>
      <c r="P336" s="203"/>
      <c r="Q336" s="203"/>
    </row>
    <row r="337" spans="1:17" ht="15.75" customHeight="1">
      <c r="A337" s="203"/>
      <c r="B337" s="203"/>
      <c r="C337" s="211"/>
      <c r="D337" s="211"/>
      <c r="E337" s="211"/>
      <c r="F337" s="203"/>
      <c r="G337" s="203"/>
      <c r="H337" s="203"/>
      <c r="I337" s="203"/>
      <c r="J337" s="203"/>
      <c r="K337" s="203"/>
      <c r="L337" s="203"/>
      <c r="M337" s="203"/>
      <c r="N337" s="203"/>
      <c r="O337" s="203"/>
      <c r="P337" s="203"/>
      <c r="Q337" s="203"/>
    </row>
    <row r="338" spans="1:17" ht="15.75" customHeight="1">
      <c r="A338" s="203"/>
      <c r="B338" s="203"/>
      <c r="C338" s="211"/>
      <c r="D338" s="211"/>
      <c r="E338" s="211"/>
      <c r="F338" s="203"/>
      <c r="G338" s="203"/>
      <c r="H338" s="203"/>
      <c r="I338" s="203"/>
      <c r="J338" s="203"/>
      <c r="K338" s="203"/>
      <c r="L338" s="203"/>
      <c r="M338" s="203"/>
      <c r="N338" s="203"/>
      <c r="O338" s="203"/>
      <c r="P338" s="203"/>
      <c r="Q338" s="203"/>
    </row>
    <row r="339" spans="1:17" ht="15.75" customHeight="1">
      <c r="A339" s="203"/>
      <c r="B339" s="203"/>
      <c r="C339" s="211"/>
      <c r="D339" s="211"/>
      <c r="E339" s="211"/>
      <c r="F339" s="203"/>
      <c r="G339" s="203"/>
      <c r="H339" s="203"/>
      <c r="I339" s="203"/>
      <c r="J339" s="203"/>
      <c r="K339" s="203"/>
      <c r="L339" s="203"/>
      <c r="M339" s="203"/>
      <c r="N339" s="203"/>
      <c r="O339" s="203"/>
      <c r="P339" s="203"/>
      <c r="Q339" s="203"/>
    </row>
    <row r="340" spans="1:17" ht="15.75" customHeight="1">
      <c r="A340" s="203"/>
      <c r="B340" s="203"/>
      <c r="C340" s="211"/>
      <c r="D340" s="211"/>
      <c r="E340" s="211"/>
      <c r="F340" s="203"/>
      <c r="G340" s="203"/>
      <c r="H340" s="203"/>
      <c r="I340" s="203"/>
      <c r="J340" s="203"/>
      <c r="K340" s="203"/>
      <c r="L340" s="203"/>
      <c r="M340" s="203"/>
      <c r="N340" s="203"/>
      <c r="O340" s="203"/>
      <c r="P340" s="203"/>
      <c r="Q340" s="203"/>
    </row>
    <row r="341" spans="1:17" ht="15.75" customHeight="1">
      <c r="A341" s="203"/>
      <c r="B341" s="203"/>
      <c r="C341" s="211"/>
      <c r="D341" s="211"/>
      <c r="E341" s="211"/>
      <c r="F341" s="203"/>
      <c r="G341" s="203"/>
      <c r="H341" s="203"/>
      <c r="I341" s="203"/>
      <c r="J341" s="203"/>
      <c r="K341" s="203"/>
      <c r="L341" s="203"/>
      <c r="M341" s="203"/>
      <c r="N341" s="203"/>
      <c r="O341" s="203"/>
      <c r="P341" s="203"/>
      <c r="Q341" s="203"/>
    </row>
    <row r="342" spans="1:17" ht="15.75" customHeight="1">
      <c r="A342" s="203"/>
      <c r="B342" s="203"/>
      <c r="C342" s="211"/>
      <c r="D342" s="211"/>
      <c r="E342" s="211"/>
      <c r="F342" s="203"/>
      <c r="G342" s="203"/>
      <c r="H342" s="203"/>
      <c r="I342" s="203"/>
      <c r="J342" s="203"/>
      <c r="K342" s="203"/>
      <c r="L342" s="203"/>
      <c r="M342" s="203"/>
      <c r="N342" s="203"/>
      <c r="O342" s="203"/>
      <c r="P342" s="203"/>
      <c r="Q342" s="203"/>
    </row>
    <row r="343" spans="1:17" ht="15.75" customHeight="1">
      <c r="A343" s="203"/>
      <c r="B343" s="203"/>
      <c r="C343" s="211"/>
      <c r="D343" s="211"/>
      <c r="E343" s="211"/>
      <c r="F343" s="203"/>
      <c r="G343" s="203"/>
      <c r="H343" s="203"/>
      <c r="I343" s="203"/>
      <c r="J343" s="203"/>
      <c r="K343" s="203"/>
      <c r="L343" s="203"/>
      <c r="M343" s="203"/>
      <c r="N343" s="203"/>
      <c r="O343" s="203"/>
      <c r="P343" s="203"/>
      <c r="Q343" s="203"/>
    </row>
    <row r="344" spans="1:17" ht="15.75" customHeight="1">
      <c r="A344" s="203"/>
      <c r="B344" s="203"/>
      <c r="C344" s="211"/>
      <c r="D344" s="211"/>
      <c r="E344" s="211"/>
      <c r="F344" s="203"/>
      <c r="G344" s="203"/>
      <c r="H344" s="203"/>
      <c r="I344" s="203"/>
      <c r="J344" s="203"/>
      <c r="K344" s="203"/>
      <c r="L344" s="203"/>
      <c r="M344" s="203"/>
      <c r="N344" s="203"/>
      <c r="O344" s="203"/>
      <c r="P344" s="203"/>
      <c r="Q344" s="203"/>
    </row>
    <row r="345" spans="1:17" ht="15.75" customHeight="1">
      <c r="A345" s="203"/>
      <c r="B345" s="203"/>
      <c r="C345" s="211"/>
      <c r="D345" s="211"/>
      <c r="E345" s="211"/>
      <c r="F345" s="203"/>
      <c r="G345" s="203"/>
      <c r="H345" s="203"/>
      <c r="I345" s="203"/>
      <c r="J345" s="203"/>
      <c r="K345" s="203"/>
      <c r="L345" s="203"/>
      <c r="M345" s="203"/>
      <c r="N345" s="203"/>
      <c r="O345" s="203"/>
      <c r="P345" s="203"/>
      <c r="Q345" s="203"/>
    </row>
    <row r="346" spans="1:17" ht="15.75" customHeight="1">
      <c r="A346" s="203"/>
      <c r="B346" s="203"/>
      <c r="C346" s="211"/>
      <c r="D346" s="211"/>
      <c r="E346" s="211"/>
      <c r="F346" s="203"/>
      <c r="G346" s="203"/>
      <c r="H346" s="203"/>
      <c r="I346" s="203"/>
      <c r="J346" s="203"/>
      <c r="K346" s="203"/>
      <c r="L346" s="203"/>
      <c r="M346" s="203"/>
      <c r="N346" s="203"/>
      <c r="O346" s="203"/>
      <c r="P346" s="203"/>
      <c r="Q346" s="203"/>
    </row>
    <row r="347" spans="1:17" ht="15.75" customHeight="1">
      <c r="A347" s="203"/>
      <c r="B347" s="203"/>
      <c r="C347" s="211"/>
      <c r="D347" s="211"/>
      <c r="E347" s="211"/>
      <c r="F347" s="203"/>
      <c r="G347" s="203"/>
      <c r="H347" s="203"/>
      <c r="I347" s="203"/>
      <c r="J347" s="203"/>
      <c r="K347" s="203"/>
      <c r="L347" s="203"/>
      <c r="M347" s="203"/>
      <c r="N347" s="203"/>
      <c r="O347" s="203"/>
      <c r="P347" s="203"/>
      <c r="Q347" s="203"/>
    </row>
    <row r="348" spans="1:17" ht="15.75" customHeight="1">
      <c r="A348" s="203"/>
      <c r="B348" s="203"/>
      <c r="C348" s="211"/>
      <c r="D348" s="211"/>
      <c r="E348" s="211"/>
      <c r="F348" s="203"/>
      <c r="G348" s="203"/>
      <c r="H348" s="203"/>
      <c r="I348" s="203"/>
      <c r="J348" s="203"/>
      <c r="K348" s="203"/>
      <c r="L348" s="203"/>
      <c r="M348" s="203"/>
      <c r="N348" s="203"/>
      <c r="O348" s="203"/>
      <c r="P348" s="203"/>
      <c r="Q348" s="203"/>
    </row>
    <row r="349" spans="1:17" ht="15.75" customHeight="1">
      <c r="A349" s="203"/>
      <c r="B349" s="203"/>
      <c r="C349" s="211"/>
      <c r="D349" s="211"/>
      <c r="E349" s="211"/>
      <c r="F349" s="203"/>
      <c r="G349" s="203"/>
      <c r="H349" s="203"/>
      <c r="I349" s="203"/>
      <c r="J349" s="203"/>
      <c r="K349" s="203"/>
      <c r="L349" s="203"/>
      <c r="M349" s="203"/>
      <c r="N349" s="203"/>
      <c r="O349" s="203"/>
      <c r="P349" s="203"/>
      <c r="Q349" s="203"/>
    </row>
    <row r="350" spans="1:17" ht="15.75" customHeight="1">
      <c r="A350" s="203"/>
      <c r="B350" s="203"/>
      <c r="C350" s="211"/>
      <c r="D350" s="211"/>
      <c r="E350" s="211"/>
      <c r="F350" s="203"/>
      <c r="G350" s="203"/>
      <c r="H350" s="203"/>
      <c r="I350" s="203"/>
      <c r="J350" s="203"/>
      <c r="K350" s="203"/>
      <c r="L350" s="203"/>
      <c r="M350" s="203"/>
      <c r="N350" s="203"/>
      <c r="O350" s="203"/>
      <c r="P350" s="203"/>
      <c r="Q350" s="203"/>
    </row>
    <row r="351" spans="1:17" ht="15.75" customHeight="1">
      <c r="A351" s="203"/>
      <c r="B351" s="203"/>
      <c r="C351" s="211"/>
      <c r="D351" s="211"/>
      <c r="E351" s="211"/>
      <c r="F351" s="203"/>
      <c r="G351" s="203"/>
      <c r="H351" s="203"/>
      <c r="I351" s="203"/>
      <c r="J351" s="203"/>
      <c r="K351" s="203"/>
      <c r="L351" s="203"/>
      <c r="M351" s="203"/>
      <c r="N351" s="203"/>
      <c r="O351" s="203"/>
      <c r="P351" s="203"/>
      <c r="Q351" s="203"/>
    </row>
    <row r="352" spans="1:17" ht="15.75" customHeight="1">
      <c r="A352" s="203"/>
      <c r="B352" s="203"/>
      <c r="C352" s="211"/>
      <c r="D352" s="211"/>
      <c r="E352" s="211"/>
      <c r="F352" s="203"/>
      <c r="G352" s="203"/>
      <c r="H352" s="203"/>
      <c r="I352" s="203"/>
      <c r="J352" s="203"/>
      <c r="K352" s="203"/>
      <c r="L352" s="203"/>
      <c r="M352" s="203"/>
      <c r="N352" s="203"/>
      <c r="O352" s="203"/>
      <c r="P352" s="203"/>
      <c r="Q352" s="203"/>
    </row>
    <row r="353" spans="1:17" ht="15.75" customHeight="1">
      <c r="A353" s="203"/>
      <c r="B353" s="203"/>
      <c r="C353" s="211"/>
      <c r="D353" s="211"/>
      <c r="E353" s="211"/>
      <c r="F353" s="203"/>
      <c r="G353" s="203"/>
      <c r="H353" s="203"/>
      <c r="I353" s="203"/>
      <c r="J353" s="203"/>
      <c r="K353" s="203"/>
      <c r="L353" s="203"/>
      <c r="M353" s="203"/>
      <c r="N353" s="203"/>
      <c r="O353" s="203"/>
      <c r="P353" s="203"/>
      <c r="Q353" s="203"/>
    </row>
    <row r="354" spans="1:17" ht="15.75" customHeight="1">
      <c r="A354" s="203"/>
      <c r="B354" s="203"/>
      <c r="C354" s="211"/>
      <c r="D354" s="211"/>
      <c r="E354" s="211"/>
      <c r="F354" s="203"/>
      <c r="G354" s="203"/>
      <c r="H354" s="203"/>
      <c r="I354" s="203"/>
      <c r="J354" s="203"/>
      <c r="K354" s="203"/>
      <c r="L354" s="203"/>
      <c r="M354" s="203"/>
      <c r="N354" s="203"/>
      <c r="O354" s="203"/>
      <c r="P354" s="203"/>
      <c r="Q354" s="203"/>
    </row>
    <row r="355" spans="1:17" ht="15.75" customHeight="1">
      <c r="A355" s="203"/>
      <c r="B355" s="203"/>
      <c r="C355" s="211"/>
      <c r="D355" s="211"/>
      <c r="E355" s="211"/>
      <c r="F355" s="203"/>
      <c r="G355" s="203"/>
      <c r="H355" s="203"/>
      <c r="I355" s="203"/>
      <c r="J355" s="203"/>
      <c r="K355" s="203"/>
      <c r="L355" s="203"/>
      <c r="M355" s="203"/>
      <c r="N355" s="203"/>
      <c r="O355" s="203"/>
      <c r="P355" s="203"/>
      <c r="Q355" s="203"/>
    </row>
    <row r="356" spans="1:17" ht="15.75" customHeight="1">
      <c r="A356" s="203"/>
      <c r="B356" s="203"/>
      <c r="C356" s="211"/>
      <c r="D356" s="211"/>
      <c r="E356" s="211"/>
      <c r="F356" s="203"/>
      <c r="G356" s="203"/>
      <c r="H356" s="203"/>
      <c r="I356" s="203"/>
      <c r="J356" s="203"/>
      <c r="K356" s="203"/>
      <c r="L356" s="203"/>
      <c r="M356" s="203"/>
      <c r="N356" s="203"/>
      <c r="O356" s="203"/>
      <c r="P356" s="203"/>
      <c r="Q356" s="203"/>
    </row>
    <row r="357" spans="1:17" ht="15.75" customHeight="1">
      <c r="A357" s="203"/>
      <c r="B357" s="203"/>
      <c r="C357" s="211"/>
      <c r="D357" s="211"/>
      <c r="E357" s="211"/>
      <c r="F357" s="203"/>
      <c r="G357" s="203"/>
      <c r="H357" s="203"/>
      <c r="I357" s="203"/>
      <c r="J357" s="203"/>
      <c r="K357" s="203"/>
      <c r="L357" s="203"/>
      <c r="M357" s="203"/>
      <c r="N357" s="203"/>
      <c r="O357" s="203"/>
      <c r="P357" s="203"/>
      <c r="Q357" s="203"/>
    </row>
    <row r="358" spans="1:17" ht="15.75" customHeight="1">
      <c r="A358" s="203"/>
      <c r="B358" s="203"/>
      <c r="C358" s="211"/>
      <c r="D358" s="211"/>
      <c r="E358" s="211"/>
      <c r="F358" s="203"/>
      <c r="G358" s="203"/>
      <c r="H358" s="203"/>
      <c r="I358" s="203"/>
      <c r="J358" s="203"/>
      <c r="K358" s="203"/>
      <c r="L358" s="203"/>
      <c r="M358" s="203"/>
      <c r="N358" s="203"/>
      <c r="O358" s="203"/>
      <c r="P358" s="203"/>
      <c r="Q358" s="203"/>
    </row>
    <row r="359" spans="1:17" ht="15.75" customHeight="1">
      <c r="A359" s="203"/>
      <c r="B359" s="203"/>
      <c r="C359" s="211"/>
      <c r="D359" s="211"/>
      <c r="E359" s="211"/>
      <c r="F359" s="203"/>
      <c r="G359" s="203"/>
      <c r="H359" s="203"/>
      <c r="I359" s="203"/>
      <c r="J359" s="203"/>
      <c r="K359" s="203"/>
      <c r="L359" s="203"/>
      <c r="M359" s="203"/>
      <c r="N359" s="203"/>
      <c r="O359" s="203"/>
      <c r="P359" s="203"/>
      <c r="Q359" s="203"/>
    </row>
    <row r="360" spans="1:17" ht="15.75" customHeight="1">
      <c r="A360" s="203"/>
      <c r="B360" s="203"/>
      <c r="C360" s="211"/>
      <c r="D360" s="211"/>
      <c r="E360" s="211"/>
      <c r="F360" s="203"/>
      <c r="G360" s="203"/>
      <c r="H360" s="203"/>
      <c r="I360" s="203"/>
      <c r="J360" s="203"/>
      <c r="K360" s="203"/>
      <c r="L360" s="203"/>
      <c r="M360" s="203"/>
      <c r="N360" s="203"/>
      <c r="O360" s="203"/>
      <c r="P360" s="203"/>
      <c r="Q360" s="203"/>
    </row>
    <row r="361" spans="1:17" ht="15.75" customHeight="1">
      <c r="A361" s="203"/>
      <c r="B361" s="203"/>
      <c r="C361" s="211"/>
      <c r="D361" s="211"/>
      <c r="E361" s="211"/>
      <c r="F361" s="203"/>
      <c r="G361" s="203"/>
      <c r="H361" s="203"/>
      <c r="I361" s="203"/>
      <c r="J361" s="203"/>
      <c r="K361" s="203"/>
      <c r="L361" s="203"/>
      <c r="M361" s="203"/>
      <c r="N361" s="203"/>
      <c r="O361" s="203"/>
      <c r="P361" s="203"/>
      <c r="Q361" s="203"/>
    </row>
    <row r="362" spans="1:17" ht="15.75" customHeight="1">
      <c r="A362" s="203"/>
      <c r="B362" s="203"/>
      <c r="C362" s="211"/>
      <c r="D362" s="211"/>
      <c r="E362" s="211"/>
      <c r="F362" s="203"/>
      <c r="G362" s="203"/>
      <c r="H362" s="203"/>
      <c r="I362" s="203"/>
      <c r="J362" s="203"/>
      <c r="K362" s="203"/>
      <c r="L362" s="203"/>
      <c r="M362" s="203"/>
      <c r="N362" s="203"/>
      <c r="O362" s="203"/>
      <c r="P362" s="203"/>
      <c r="Q362" s="203"/>
    </row>
    <row r="363" spans="1:17" ht="15.75" customHeight="1">
      <c r="A363" s="203"/>
      <c r="B363" s="203"/>
      <c r="C363" s="211"/>
      <c r="D363" s="211"/>
      <c r="E363" s="211"/>
      <c r="F363" s="203"/>
      <c r="G363" s="203"/>
      <c r="H363" s="203"/>
      <c r="I363" s="203"/>
      <c r="J363" s="203"/>
      <c r="K363" s="203"/>
      <c r="L363" s="203"/>
      <c r="M363" s="203"/>
      <c r="N363" s="203"/>
      <c r="O363" s="203"/>
      <c r="P363" s="203"/>
      <c r="Q363" s="203"/>
    </row>
    <row r="364" spans="1:17" ht="15.75" customHeight="1">
      <c r="A364" s="203"/>
      <c r="B364" s="203"/>
      <c r="C364" s="211"/>
      <c r="D364" s="211"/>
      <c r="E364" s="211"/>
      <c r="F364" s="203"/>
      <c r="G364" s="203"/>
      <c r="H364" s="203"/>
      <c r="I364" s="203"/>
      <c r="J364" s="203"/>
      <c r="K364" s="203"/>
      <c r="L364" s="203"/>
      <c r="M364" s="203"/>
      <c r="N364" s="203"/>
      <c r="O364" s="203"/>
      <c r="P364" s="203"/>
      <c r="Q364" s="203"/>
    </row>
    <row r="365" spans="1:17" ht="15.75" customHeight="1">
      <c r="A365" s="203"/>
      <c r="B365" s="203"/>
      <c r="C365" s="211"/>
      <c r="D365" s="211"/>
      <c r="E365" s="211"/>
      <c r="F365" s="203"/>
      <c r="G365" s="203"/>
      <c r="H365" s="203"/>
      <c r="I365" s="203"/>
      <c r="J365" s="203"/>
      <c r="K365" s="203"/>
      <c r="L365" s="203"/>
      <c r="M365" s="203"/>
      <c r="N365" s="203"/>
      <c r="O365" s="203"/>
      <c r="P365" s="203"/>
      <c r="Q365" s="203"/>
    </row>
    <row r="366" spans="1:17" ht="15.75" customHeight="1">
      <c r="A366" s="203"/>
      <c r="B366" s="203"/>
      <c r="C366" s="211"/>
      <c r="D366" s="211"/>
      <c r="E366" s="211"/>
      <c r="F366" s="203"/>
      <c r="G366" s="203"/>
      <c r="H366" s="203"/>
      <c r="I366" s="203"/>
      <c r="J366" s="203"/>
      <c r="K366" s="203"/>
      <c r="L366" s="203"/>
      <c r="M366" s="203"/>
      <c r="N366" s="203"/>
      <c r="O366" s="203"/>
      <c r="P366" s="203"/>
      <c r="Q366" s="203"/>
    </row>
    <row r="367" spans="1:17" ht="15.75" customHeight="1">
      <c r="A367" s="203"/>
      <c r="B367" s="203"/>
      <c r="C367" s="211"/>
      <c r="D367" s="211"/>
      <c r="E367" s="211"/>
      <c r="F367" s="203"/>
      <c r="G367" s="203"/>
      <c r="H367" s="203"/>
      <c r="I367" s="203"/>
      <c r="J367" s="203"/>
      <c r="K367" s="203"/>
      <c r="L367" s="203"/>
      <c r="M367" s="203"/>
      <c r="N367" s="203"/>
      <c r="O367" s="203"/>
      <c r="P367" s="203"/>
      <c r="Q367" s="203"/>
    </row>
    <row r="368" spans="1:17" ht="15.75" customHeight="1">
      <c r="A368" s="203"/>
      <c r="B368" s="203"/>
      <c r="C368" s="211"/>
      <c r="D368" s="211"/>
      <c r="E368" s="211"/>
      <c r="F368" s="203"/>
      <c r="G368" s="203"/>
      <c r="H368" s="203"/>
      <c r="I368" s="203"/>
      <c r="J368" s="203"/>
      <c r="K368" s="203"/>
      <c r="L368" s="203"/>
      <c r="M368" s="203"/>
      <c r="N368" s="203"/>
      <c r="O368" s="203"/>
      <c r="P368" s="203"/>
      <c r="Q368" s="203"/>
    </row>
    <row r="369" spans="1:17" ht="15.75" customHeight="1">
      <c r="A369" s="203"/>
      <c r="B369" s="203"/>
      <c r="C369" s="211"/>
      <c r="D369" s="211"/>
      <c r="E369" s="211"/>
      <c r="F369" s="203"/>
      <c r="G369" s="203"/>
      <c r="H369" s="203"/>
      <c r="I369" s="203"/>
      <c r="J369" s="203"/>
      <c r="K369" s="203"/>
      <c r="L369" s="203"/>
      <c r="M369" s="203"/>
      <c r="N369" s="203"/>
      <c r="O369" s="203"/>
      <c r="P369" s="203"/>
      <c r="Q369" s="203"/>
    </row>
    <row r="370" spans="1:17" ht="15.75" customHeight="1">
      <c r="A370" s="203"/>
      <c r="B370" s="203"/>
      <c r="C370" s="211"/>
      <c r="D370" s="211"/>
      <c r="E370" s="211"/>
      <c r="F370" s="203"/>
      <c r="G370" s="203"/>
      <c r="H370" s="203"/>
      <c r="I370" s="203"/>
      <c r="J370" s="203"/>
      <c r="K370" s="203"/>
      <c r="L370" s="203"/>
      <c r="M370" s="203"/>
      <c r="N370" s="203"/>
      <c r="O370" s="203"/>
      <c r="P370" s="203"/>
      <c r="Q370" s="203"/>
    </row>
    <row r="371" spans="1:17" ht="15.75" customHeight="1">
      <c r="A371" s="203"/>
      <c r="B371" s="203"/>
      <c r="C371" s="211"/>
      <c r="D371" s="211"/>
      <c r="E371" s="211"/>
      <c r="F371" s="203"/>
      <c r="G371" s="203"/>
      <c r="H371" s="203"/>
      <c r="I371" s="203"/>
      <c r="J371" s="203"/>
      <c r="K371" s="203"/>
      <c r="L371" s="203"/>
      <c r="M371" s="203"/>
      <c r="N371" s="203"/>
      <c r="O371" s="203"/>
      <c r="P371" s="203"/>
      <c r="Q371" s="203"/>
    </row>
    <row r="372" spans="1:17" ht="15.75" customHeight="1">
      <c r="A372" s="203"/>
      <c r="B372" s="203"/>
      <c r="C372" s="211"/>
      <c r="D372" s="211"/>
      <c r="E372" s="211"/>
      <c r="F372" s="203"/>
      <c r="G372" s="203"/>
      <c r="H372" s="203"/>
      <c r="I372" s="203"/>
      <c r="J372" s="203"/>
      <c r="K372" s="203"/>
      <c r="L372" s="203"/>
      <c r="M372" s="203"/>
      <c r="N372" s="203"/>
      <c r="O372" s="203"/>
      <c r="P372" s="203"/>
      <c r="Q372" s="203"/>
    </row>
    <row r="373" spans="1:17" ht="15.75" customHeight="1">
      <c r="A373" s="203"/>
      <c r="B373" s="203"/>
      <c r="C373" s="211"/>
      <c r="D373" s="211"/>
      <c r="E373" s="211"/>
      <c r="F373" s="203"/>
      <c r="G373" s="203"/>
      <c r="H373" s="203"/>
      <c r="I373" s="203"/>
      <c r="J373" s="203"/>
      <c r="K373" s="203"/>
      <c r="L373" s="203"/>
      <c r="M373" s="203"/>
      <c r="N373" s="203"/>
      <c r="O373" s="203"/>
      <c r="P373" s="203"/>
      <c r="Q373" s="203"/>
    </row>
    <row r="374" spans="1:17" ht="15.75" customHeight="1">
      <c r="A374" s="203"/>
      <c r="B374" s="203"/>
      <c r="C374" s="211"/>
      <c r="D374" s="211"/>
      <c r="E374" s="211"/>
      <c r="F374" s="203"/>
      <c r="G374" s="203"/>
      <c r="H374" s="203"/>
      <c r="I374" s="203"/>
      <c r="J374" s="203"/>
      <c r="K374" s="203"/>
      <c r="L374" s="203"/>
      <c r="M374" s="203"/>
      <c r="N374" s="203"/>
      <c r="O374" s="203"/>
      <c r="P374" s="203"/>
      <c r="Q374" s="203"/>
    </row>
    <row r="375" spans="1:17" ht="15.75" customHeight="1">
      <c r="A375" s="203"/>
      <c r="B375" s="203"/>
      <c r="C375" s="211"/>
      <c r="D375" s="211"/>
      <c r="E375" s="211"/>
      <c r="F375" s="203"/>
      <c r="G375" s="203"/>
      <c r="H375" s="203"/>
      <c r="I375" s="203"/>
      <c r="J375" s="203"/>
      <c r="K375" s="203"/>
      <c r="L375" s="203"/>
      <c r="M375" s="203"/>
      <c r="N375" s="203"/>
      <c r="O375" s="203"/>
      <c r="P375" s="203"/>
      <c r="Q375" s="203"/>
    </row>
    <row r="376" spans="1:17" ht="15.75" customHeight="1">
      <c r="A376" s="203"/>
      <c r="B376" s="203"/>
      <c r="C376" s="211"/>
      <c r="D376" s="211"/>
      <c r="E376" s="211"/>
      <c r="F376" s="203"/>
      <c r="G376" s="203"/>
      <c r="H376" s="203"/>
      <c r="I376" s="203"/>
      <c r="J376" s="203"/>
      <c r="K376" s="203"/>
      <c r="L376" s="203"/>
      <c r="M376" s="203"/>
      <c r="N376" s="203"/>
      <c r="O376" s="203"/>
      <c r="P376" s="203"/>
      <c r="Q376" s="203"/>
    </row>
    <row r="377" spans="1:17" ht="15.75" customHeight="1">
      <c r="A377" s="203"/>
      <c r="B377" s="203"/>
      <c r="C377" s="211"/>
      <c r="D377" s="211"/>
      <c r="E377" s="211"/>
      <c r="F377" s="203"/>
      <c r="G377" s="203"/>
      <c r="H377" s="203"/>
      <c r="I377" s="203"/>
      <c r="J377" s="203"/>
      <c r="K377" s="203"/>
      <c r="L377" s="203"/>
      <c r="M377" s="203"/>
      <c r="N377" s="203"/>
      <c r="O377" s="203"/>
      <c r="P377" s="203"/>
      <c r="Q377" s="203"/>
    </row>
    <row r="378" spans="1:17" ht="15.75" customHeight="1">
      <c r="A378" s="203"/>
      <c r="B378" s="203"/>
      <c r="C378" s="211"/>
      <c r="D378" s="211"/>
      <c r="E378" s="211"/>
      <c r="F378" s="203"/>
      <c r="G378" s="203"/>
      <c r="H378" s="203"/>
      <c r="I378" s="203"/>
      <c r="J378" s="203"/>
      <c r="K378" s="203"/>
      <c r="L378" s="203"/>
      <c r="M378" s="203"/>
      <c r="N378" s="203"/>
      <c r="O378" s="203"/>
      <c r="P378" s="203"/>
      <c r="Q378" s="203"/>
    </row>
    <row r="379" spans="1:17" ht="15.75" customHeight="1">
      <c r="A379" s="203"/>
      <c r="B379" s="203"/>
      <c r="C379" s="211"/>
      <c r="D379" s="211"/>
      <c r="E379" s="211"/>
      <c r="F379" s="203"/>
      <c r="G379" s="203"/>
      <c r="H379" s="203"/>
      <c r="I379" s="203"/>
      <c r="J379" s="203"/>
      <c r="K379" s="203"/>
      <c r="L379" s="203"/>
      <c r="M379" s="203"/>
      <c r="N379" s="203"/>
      <c r="O379" s="203"/>
      <c r="P379" s="203"/>
      <c r="Q379" s="203"/>
    </row>
    <row r="380" spans="1:17" ht="15.75" customHeight="1">
      <c r="A380" s="203"/>
      <c r="B380" s="203"/>
      <c r="C380" s="211"/>
      <c r="D380" s="211"/>
      <c r="E380" s="211"/>
      <c r="F380" s="203"/>
      <c r="G380" s="203"/>
      <c r="H380" s="203"/>
      <c r="I380" s="203"/>
      <c r="J380" s="203"/>
      <c r="K380" s="203"/>
      <c r="L380" s="203"/>
      <c r="M380" s="203"/>
      <c r="N380" s="203"/>
      <c r="O380" s="203"/>
      <c r="P380" s="203"/>
      <c r="Q380" s="203"/>
    </row>
    <row r="381" spans="1:17" ht="15.75" customHeight="1">
      <c r="A381" s="203"/>
      <c r="B381" s="203"/>
      <c r="C381" s="211"/>
      <c r="D381" s="211"/>
      <c r="E381" s="211"/>
      <c r="F381" s="203"/>
      <c r="G381" s="203"/>
      <c r="H381" s="203"/>
      <c r="I381" s="203"/>
      <c r="J381" s="203"/>
      <c r="K381" s="203"/>
      <c r="L381" s="203"/>
      <c r="M381" s="203"/>
      <c r="N381" s="203"/>
      <c r="O381" s="203"/>
      <c r="P381" s="203"/>
      <c r="Q381" s="203"/>
    </row>
    <row r="382" spans="1:17" ht="15.75" customHeight="1">
      <c r="A382" s="203"/>
      <c r="B382" s="203"/>
      <c r="C382" s="211"/>
      <c r="D382" s="211"/>
      <c r="E382" s="211"/>
      <c r="F382" s="203"/>
      <c r="G382" s="203"/>
      <c r="H382" s="203"/>
      <c r="I382" s="203"/>
      <c r="J382" s="203"/>
      <c r="K382" s="203"/>
      <c r="L382" s="203"/>
      <c r="M382" s="203"/>
      <c r="N382" s="203"/>
      <c r="O382" s="203"/>
      <c r="P382" s="203"/>
      <c r="Q382" s="203"/>
    </row>
    <row r="383" spans="1:17" ht="15.75" customHeight="1">
      <c r="A383" s="203"/>
      <c r="B383" s="203"/>
      <c r="C383" s="211"/>
      <c r="D383" s="211"/>
      <c r="E383" s="211"/>
      <c r="F383" s="203"/>
      <c r="G383" s="203"/>
      <c r="H383" s="203"/>
      <c r="I383" s="203"/>
      <c r="J383" s="203"/>
      <c r="K383" s="203"/>
      <c r="L383" s="203"/>
      <c r="M383" s="203"/>
      <c r="N383" s="203"/>
      <c r="O383" s="203"/>
      <c r="P383" s="203"/>
      <c r="Q383" s="203"/>
    </row>
    <row r="384" spans="1:17" ht="15.75" customHeight="1">
      <c r="A384" s="203"/>
      <c r="B384" s="203"/>
      <c r="C384" s="211"/>
      <c r="D384" s="211"/>
      <c r="E384" s="211"/>
      <c r="F384" s="203"/>
      <c r="G384" s="203"/>
      <c r="H384" s="203"/>
      <c r="I384" s="203"/>
      <c r="J384" s="203"/>
      <c r="K384" s="203"/>
      <c r="L384" s="203"/>
      <c r="M384" s="203"/>
      <c r="N384" s="203"/>
      <c r="O384" s="203"/>
      <c r="P384" s="203"/>
      <c r="Q384" s="203"/>
    </row>
    <row r="385" spans="1:17" ht="15.75" customHeight="1">
      <c r="A385" s="203"/>
      <c r="B385" s="203"/>
      <c r="C385" s="211"/>
      <c r="D385" s="211"/>
      <c r="E385" s="211"/>
      <c r="F385" s="203"/>
      <c r="G385" s="203"/>
      <c r="H385" s="203"/>
      <c r="I385" s="203"/>
      <c r="J385" s="203"/>
      <c r="K385" s="203"/>
      <c r="L385" s="203"/>
      <c r="M385" s="203"/>
      <c r="N385" s="203"/>
      <c r="O385" s="203"/>
      <c r="P385" s="203"/>
      <c r="Q385" s="203"/>
    </row>
    <row r="386" spans="1:17" ht="15.75" customHeight="1">
      <c r="A386" s="203"/>
      <c r="B386" s="203"/>
      <c r="C386" s="211"/>
      <c r="D386" s="211"/>
      <c r="E386" s="211"/>
      <c r="F386" s="203"/>
      <c r="G386" s="203"/>
      <c r="H386" s="203"/>
      <c r="I386" s="203"/>
      <c r="J386" s="203"/>
      <c r="K386" s="203"/>
      <c r="L386" s="203"/>
      <c r="M386" s="203"/>
      <c r="N386" s="203"/>
      <c r="O386" s="203"/>
      <c r="P386" s="203"/>
      <c r="Q386" s="203"/>
    </row>
    <row r="387" spans="1:17" ht="15.75" customHeight="1">
      <c r="A387" s="203"/>
      <c r="B387" s="203"/>
      <c r="C387" s="211"/>
      <c r="D387" s="211"/>
      <c r="E387" s="211"/>
      <c r="F387" s="203"/>
      <c r="G387" s="203"/>
      <c r="H387" s="203"/>
      <c r="I387" s="203"/>
      <c r="J387" s="203"/>
      <c r="K387" s="203"/>
      <c r="L387" s="203"/>
      <c r="M387" s="203"/>
      <c r="N387" s="203"/>
      <c r="O387" s="203"/>
      <c r="P387" s="203"/>
      <c r="Q387" s="203"/>
    </row>
    <row r="388" spans="1:17" ht="15.75" customHeight="1">
      <c r="A388" s="203"/>
      <c r="B388" s="203"/>
      <c r="C388" s="211"/>
      <c r="D388" s="211"/>
      <c r="E388" s="211"/>
      <c r="F388" s="203"/>
      <c r="G388" s="203"/>
      <c r="H388" s="203"/>
      <c r="I388" s="203"/>
      <c r="J388" s="203"/>
      <c r="K388" s="203"/>
      <c r="L388" s="203"/>
      <c r="M388" s="203"/>
      <c r="N388" s="203"/>
      <c r="O388" s="203"/>
      <c r="P388" s="203"/>
      <c r="Q388" s="203"/>
    </row>
    <row r="389" spans="1:17" ht="15.75" customHeight="1">
      <c r="A389" s="203"/>
      <c r="B389" s="203"/>
      <c r="C389" s="211"/>
      <c r="D389" s="211"/>
      <c r="E389" s="211"/>
      <c r="F389" s="203"/>
      <c r="G389" s="203"/>
      <c r="H389" s="203"/>
      <c r="I389" s="203"/>
      <c r="J389" s="203"/>
      <c r="K389" s="203"/>
      <c r="L389" s="203"/>
      <c r="M389" s="203"/>
      <c r="N389" s="203"/>
      <c r="O389" s="203"/>
      <c r="P389" s="203"/>
      <c r="Q389" s="203"/>
    </row>
    <row r="390" spans="1:17" ht="15.75" customHeight="1">
      <c r="A390" s="203"/>
      <c r="B390" s="203"/>
      <c r="C390" s="211"/>
      <c r="D390" s="211"/>
      <c r="E390" s="211"/>
      <c r="F390" s="203"/>
      <c r="G390" s="203"/>
      <c r="H390" s="203"/>
      <c r="I390" s="203"/>
      <c r="J390" s="203"/>
      <c r="K390" s="203"/>
      <c r="L390" s="203"/>
      <c r="M390" s="203"/>
      <c r="N390" s="203"/>
      <c r="O390" s="203"/>
      <c r="P390" s="203"/>
      <c r="Q390" s="203"/>
    </row>
    <row r="391" spans="1:17" ht="15.75" customHeight="1">
      <c r="A391" s="203"/>
      <c r="B391" s="203"/>
      <c r="C391" s="211"/>
      <c r="D391" s="211"/>
      <c r="E391" s="211"/>
      <c r="F391" s="203"/>
      <c r="G391" s="203"/>
      <c r="H391" s="203"/>
      <c r="I391" s="203"/>
      <c r="J391" s="203"/>
      <c r="K391" s="203"/>
      <c r="L391" s="203"/>
      <c r="M391" s="203"/>
      <c r="N391" s="203"/>
      <c r="O391" s="203"/>
      <c r="P391" s="203"/>
      <c r="Q391" s="203"/>
    </row>
    <row r="392" spans="1:17" ht="15.75" customHeight="1">
      <c r="A392" s="203"/>
      <c r="B392" s="203"/>
      <c r="C392" s="211"/>
      <c r="D392" s="211"/>
      <c r="E392" s="211"/>
      <c r="F392" s="203"/>
      <c r="G392" s="203"/>
      <c r="H392" s="203"/>
      <c r="I392" s="203"/>
      <c r="J392" s="203"/>
      <c r="K392" s="203"/>
      <c r="L392" s="203"/>
      <c r="M392" s="203"/>
      <c r="N392" s="203"/>
      <c r="O392" s="203"/>
      <c r="P392" s="203"/>
      <c r="Q392" s="203"/>
    </row>
    <row r="393" spans="1:17" ht="15.75" customHeight="1">
      <c r="A393" s="203"/>
      <c r="B393" s="203"/>
      <c r="C393" s="211"/>
      <c r="D393" s="211"/>
      <c r="E393" s="211"/>
      <c r="F393" s="203"/>
      <c r="G393" s="203"/>
      <c r="H393" s="203"/>
      <c r="I393" s="203"/>
      <c r="J393" s="203"/>
      <c r="K393" s="203"/>
      <c r="L393" s="203"/>
      <c r="M393" s="203"/>
      <c r="N393" s="203"/>
      <c r="O393" s="203"/>
      <c r="P393" s="203"/>
      <c r="Q393" s="203"/>
    </row>
    <row r="394" spans="1:17" ht="15.75" customHeight="1">
      <c r="A394" s="203"/>
      <c r="B394" s="203"/>
      <c r="C394" s="211"/>
      <c r="D394" s="211"/>
      <c r="E394" s="211"/>
      <c r="F394" s="203"/>
      <c r="G394" s="203"/>
      <c r="H394" s="203"/>
      <c r="I394" s="203"/>
      <c r="J394" s="203"/>
      <c r="K394" s="203"/>
      <c r="L394" s="203"/>
      <c r="M394" s="203"/>
      <c r="N394" s="203"/>
      <c r="O394" s="203"/>
      <c r="P394" s="203"/>
      <c r="Q394" s="203"/>
    </row>
    <row r="395" spans="1:17" ht="15.75" customHeight="1">
      <c r="A395" s="203"/>
      <c r="B395" s="203"/>
      <c r="C395" s="211"/>
      <c r="D395" s="211"/>
      <c r="E395" s="211"/>
      <c r="F395" s="203"/>
      <c r="G395" s="203"/>
      <c r="H395" s="203"/>
      <c r="I395" s="203"/>
      <c r="J395" s="203"/>
      <c r="K395" s="203"/>
      <c r="L395" s="203"/>
      <c r="M395" s="203"/>
      <c r="N395" s="203"/>
      <c r="O395" s="203"/>
      <c r="P395" s="203"/>
      <c r="Q395" s="203"/>
    </row>
    <row r="396" spans="1:17" ht="15.75" customHeight="1">
      <c r="A396" s="203"/>
      <c r="B396" s="203"/>
      <c r="C396" s="211"/>
      <c r="D396" s="211"/>
      <c r="E396" s="211"/>
      <c r="F396" s="203"/>
      <c r="G396" s="203"/>
      <c r="H396" s="203"/>
      <c r="I396" s="203"/>
      <c r="J396" s="203"/>
      <c r="K396" s="203"/>
      <c r="L396" s="203"/>
      <c r="M396" s="203"/>
      <c r="N396" s="203"/>
      <c r="O396" s="203"/>
      <c r="P396" s="203"/>
      <c r="Q396" s="203"/>
    </row>
    <row r="397" spans="1:17" ht="15.75" customHeight="1">
      <c r="A397" s="203"/>
      <c r="B397" s="203"/>
      <c r="C397" s="211"/>
      <c r="D397" s="211"/>
      <c r="E397" s="211"/>
      <c r="F397" s="203"/>
      <c r="G397" s="203"/>
      <c r="H397" s="203"/>
      <c r="I397" s="203"/>
      <c r="J397" s="203"/>
      <c r="K397" s="203"/>
      <c r="L397" s="203"/>
      <c r="M397" s="203"/>
      <c r="N397" s="203"/>
      <c r="O397" s="203"/>
      <c r="P397" s="203"/>
      <c r="Q397" s="203"/>
    </row>
    <row r="398" spans="1:17" ht="15.75" customHeight="1">
      <c r="A398" s="203"/>
      <c r="B398" s="203"/>
      <c r="C398" s="211"/>
      <c r="D398" s="211"/>
      <c r="E398" s="211"/>
      <c r="F398" s="203"/>
      <c r="G398" s="203"/>
      <c r="H398" s="203"/>
      <c r="I398" s="203"/>
      <c r="J398" s="203"/>
      <c r="K398" s="203"/>
      <c r="L398" s="203"/>
      <c r="M398" s="203"/>
      <c r="N398" s="203"/>
      <c r="O398" s="203"/>
      <c r="P398" s="203"/>
      <c r="Q398" s="203"/>
    </row>
    <row r="399" spans="1:17" ht="15.75" customHeight="1">
      <c r="A399" s="203"/>
      <c r="B399" s="203"/>
      <c r="C399" s="211"/>
      <c r="D399" s="211"/>
      <c r="E399" s="211"/>
      <c r="F399" s="203"/>
      <c r="G399" s="203"/>
      <c r="H399" s="203"/>
      <c r="I399" s="203"/>
      <c r="J399" s="203"/>
      <c r="K399" s="203"/>
      <c r="L399" s="203"/>
      <c r="M399" s="203"/>
      <c r="N399" s="203"/>
      <c r="O399" s="203"/>
      <c r="P399" s="203"/>
      <c r="Q399" s="203"/>
    </row>
    <row r="400" spans="1:17" ht="15.75" customHeight="1">
      <c r="A400" s="203"/>
      <c r="B400" s="203"/>
      <c r="C400" s="211"/>
      <c r="D400" s="211"/>
      <c r="E400" s="211"/>
      <c r="F400" s="203"/>
      <c r="G400" s="203"/>
      <c r="H400" s="203"/>
      <c r="I400" s="203"/>
      <c r="J400" s="203"/>
      <c r="K400" s="203"/>
      <c r="L400" s="203"/>
      <c r="M400" s="203"/>
      <c r="N400" s="203"/>
      <c r="O400" s="203"/>
      <c r="P400" s="203"/>
      <c r="Q400" s="203"/>
    </row>
    <row r="401" spans="1:17" ht="15.75" customHeight="1">
      <c r="A401" s="203"/>
      <c r="B401" s="203"/>
      <c r="C401" s="211"/>
      <c r="D401" s="211"/>
      <c r="E401" s="211"/>
      <c r="F401" s="203"/>
      <c r="G401" s="203"/>
      <c r="H401" s="203"/>
      <c r="I401" s="203"/>
      <c r="J401" s="203"/>
      <c r="K401" s="203"/>
      <c r="L401" s="203"/>
      <c r="M401" s="203"/>
      <c r="N401" s="203"/>
      <c r="O401" s="203"/>
      <c r="P401" s="203"/>
      <c r="Q401" s="203"/>
    </row>
    <row r="402" spans="1:17" ht="15.75" customHeight="1">
      <c r="A402" s="203"/>
      <c r="B402" s="203"/>
      <c r="C402" s="211"/>
      <c r="D402" s="211"/>
      <c r="E402" s="211"/>
      <c r="F402" s="203"/>
      <c r="G402" s="203"/>
      <c r="H402" s="203"/>
      <c r="I402" s="203"/>
      <c r="J402" s="203"/>
      <c r="K402" s="203"/>
      <c r="L402" s="203"/>
      <c r="M402" s="203"/>
      <c r="N402" s="203"/>
      <c r="O402" s="203"/>
      <c r="P402" s="203"/>
      <c r="Q402" s="203"/>
    </row>
    <row r="403" spans="1:17" ht="15.75" customHeight="1">
      <c r="A403" s="203"/>
      <c r="B403" s="203"/>
      <c r="C403" s="211"/>
      <c r="D403" s="211"/>
      <c r="E403" s="211"/>
      <c r="F403" s="203"/>
      <c r="G403" s="203"/>
      <c r="H403" s="203"/>
      <c r="I403" s="203"/>
      <c r="J403" s="203"/>
      <c r="K403" s="203"/>
      <c r="L403" s="203"/>
      <c r="M403" s="203"/>
      <c r="N403" s="203"/>
      <c r="O403" s="203"/>
      <c r="P403" s="203"/>
      <c r="Q403" s="203"/>
    </row>
    <row r="404" spans="1:17" ht="15.75" customHeight="1">
      <c r="A404" s="203"/>
      <c r="B404" s="203"/>
      <c r="C404" s="211"/>
      <c r="D404" s="211"/>
      <c r="E404" s="211"/>
      <c r="F404" s="203"/>
      <c r="G404" s="203"/>
      <c r="H404" s="203"/>
      <c r="I404" s="203"/>
      <c r="J404" s="203"/>
      <c r="K404" s="203"/>
      <c r="L404" s="203"/>
      <c r="M404" s="203"/>
      <c r="N404" s="203"/>
      <c r="O404" s="203"/>
      <c r="P404" s="203"/>
      <c r="Q404" s="203"/>
    </row>
    <row r="405" spans="1:17" ht="15.75" customHeight="1">
      <c r="A405" s="203"/>
      <c r="B405" s="203"/>
      <c r="C405" s="211"/>
      <c r="D405" s="211"/>
      <c r="E405" s="211"/>
      <c r="F405" s="203"/>
      <c r="G405" s="203"/>
      <c r="H405" s="203"/>
      <c r="I405" s="203"/>
      <c r="J405" s="203"/>
      <c r="K405" s="203"/>
      <c r="L405" s="203"/>
      <c r="M405" s="203"/>
      <c r="N405" s="203"/>
      <c r="O405" s="203"/>
      <c r="P405" s="203"/>
      <c r="Q405" s="203"/>
    </row>
    <row r="406" spans="1:17" ht="15.75" customHeight="1">
      <c r="A406" s="203"/>
      <c r="B406" s="203"/>
      <c r="C406" s="211"/>
      <c r="D406" s="211"/>
      <c r="E406" s="211"/>
      <c r="F406" s="203"/>
      <c r="G406" s="203"/>
      <c r="H406" s="203"/>
      <c r="I406" s="203"/>
      <c r="J406" s="203"/>
      <c r="K406" s="203"/>
      <c r="L406" s="203"/>
      <c r="M406" s="203"/>
      <c r="N406" s="203"/>
      <c r="O406" s="203"/>
      <c r="P406" s="203"/>
      <c r="Q406" s="203"/>
    </row>
    <row r="407" spans="1:17" ht="15.75" customHeight="1">
      <c r="A407" s="203"/>
      <c r="B407" s="203"/>
      <c r="C407" s="211"/>
      <c r="D407" s="211"/>
      <c r="E407" s="211"/>
      <c r="F407" s="203"/>
      <c r="G407" s="203"/>
      <c r="H407" s="203"/>
      <c r="I407" s="203"/>
      <c r="J407" s="203"/>
      <c r="K407" s="203"/>
      <c r="L407" s="203"/>
      <c r="M407" s="203"/>
      <c r="N407" s="203"/>
      <c r="O407" s="203"/>
      <c r="P407" s="203"/>
      <c r="Q407" s="203"/>
    </row>
    <row r="408" spans="1:17" ht="15.75" customHeight="1">
      <c r="A408" s="203"/>
      <c r="B408" s="203"/>
      <c r="C408" s="211"/>
      <c r="D408" s="211"/>
      <c r="E408" s="211"/>
      <c r="F408" s="203"/>
      <c r="G408" s="203"/>
      <c r="H408" s="203"/>
      <c r="I408" s="203"/>
      <c r="J408" s="203"/>
      <c r="K408" s="203"/>
      <c r="L408" s="203"/>
      <c r="M408" s="203"/>
      <c r="N408" s="203"/>
      <c r="O408" s="203"/>
      <c r="P408" s="203"/>
      <c r="Q408" s="203"/>
    </row>
    <row r="409" spans="1:17" ht="15.75" customHeight="1">
      <c r="A409" s="203"/>
      <c r="B409" s="203"/>
      <c r="C409" s="211"/>
      <c r="D409" s="211"/>
      <c r="E409" s="211"/>
      <c r="F409" s="203"/>
      <c r="G409" s="203"/>
      <c r="H409" s="203"/>
      <c r="I409" s="203"/>
      <c r="J409" s="203"/>
      <c r="K409" s="203"/>
      <c r="L409" s="203"/>
      <c r="M409" s="203"/>
      <c r="N409" s="203"/>
      <c r="O409" s="203"/>
      <c r="P409" s="203"/>
      <c r="Q409" s="203"/>
    </row>
    <row r="410" spans="1:17" ht="15.75" customHeight="1">
      <c r="A410" s="203"/>
      <c r="B410" s="203"/>
      <c r="C410" s="211"/>
      <c r="D410" s="211"/>
      <c r="E410" s="211"/>
      <c r="F410" s="203"/>
      <c r="G410" s="203"/>
      <c r="H410" s="203"/>
      <c r="I410" s="203"/>
      <c r="J410" s="203"/>
      <c r="K410" s="203"/>
      <c r="L410" s="203"/>
      <c r="M410" s="203"/>
      <c r="N410" s="203"/>
      <c r="O410" s="203"/>
      <c r="P410" s="203"/>
      <c r="Q410" s="203"/>
    </row>
    <row r="411" spans="1:17" ht="15.75" customHeight="1">
      <c r="A411" s="203"/>
      <c r="B411" s="203"/>
      <c r="C411" s="211"/>
      <c r="D411" s="211"/>
      <c r="E411" s="211"/>
      <c r="F411" s="203"/>
      <c r="G411" s="203"/>
      <c r="H411" s="203"/>
      <c r="I411" s="203"/>
      <c r="J411" s="203"/>
      <c r="K411" s="203"/>
      <c r="L411" s="203"/>
      <c r="M411" s="203"/>
      <c r="N411" s="203"/>
      <c r="O411" s="203"/>
      <c r="P411" s="203"/>
      <c r="Q411" s="203"/>
    </row>
    <row r="412" spans="1:17" ht="15.75" customHeight="1">
      <c r="A412" s="203"/>
      <c r="B412" s="203"/>
      <c r="C412" s="211"/>
      <c r="D412" s="211"/>
      <c r="E412" s="211"/>
      <c r="F412" s="203"/>
      <c r="G412" s="203"/>
      <c r="H412" s="203"/>
      <c r="I412" s="203"/>
      <c r="J412" s="203"/>
      <c r="K412" s="203"/>
      <c r="L412" s="203"/>
      <c r="M412" s="203"/>
      <c r="N412" s="203"/>
      <c r="O412" s="203"/>
      <c r="P412" s="203"/>
      <c r="Q412" s="203"/>
    </row>
    <row r="413" spans="1:17" ht="15.75" customHeight="1">
      <c r="A413" s="203"/>
      <c r="B413" s="203"/>
      <c r="C413" s="211"/>
      <c r="D413" s="211"/>
      <c r="E413" s="211"/>
      <c r="F413" s="203"/>
      <c r="G413" s="203"/>
      <c r="H413" s="203"/>
      <c r="I413" s="203"/>
      <c r="J413" s="203"/>
      <c r="K413" s="203"/>
      <c r="L413" s="203"/>
      <c r="M413" s="203"/>
      <c r="N413" s="203"/>
      <c r="O413" s="203"/>
      <c r="P413" s="203"/>
      <c r="Q413" s="203"/>
    </row>
    <row r="414" spans="1:17" ht="15.75" customHeight="1">
      <c r="A414" s="203"/>
      <c r="B414" s="203"/>
      <c r="C414" s="211"/>
      <c r="D414" s="211"/>
      <c r="E414" s="211"/>
      <c r="F414" s="203"/>
      <c r="G414" s="203"/>
      <c r="H414" s="203"/>
      <c r="I414" s="203"/>
      <c r="J414" s="203"/>
      <c r="K414" s="203"/>
      <c r="L414" s="203"/>
      <c r="M414" s="203"/>
      <c r="N414" s="203"/>
      <c r="O414" s="203"/>
      <c r="P414" s="203"/>
      <c r="Q414" s="203"/>
    </row>
    <row r="415" spans="1:17" ht="15.75" customHeight="1">
      <c r="A415" s="203"/>
      <c r="B415" s="203"/>
      <c r="C415" s="211"/>
      <c r="D415" s="211"/>
      <c r="E415" s="211"/>
      <c r="F415" s="203"/>
      <c r="G415" s="203"/>
      <c r="H415" s="203"/>
      <c r="I415" s="203"/>
      <c r="J415" s="203"/>
      <c r="K415" s="203"/>
      <c r="L415" s="203"/>
      <c r="M415" s="203"/>
      <c r="N415" s="203"/>
      <c r="O415" s="203"/>
      <c r="P415" s="203"/>
      <c r="Q415" s="203"/>
    </row>
    <row r="416" spans="1:17" ht="15.75" customHeight="1">
      <c r="A416" s="203"/>
      <c r="B416" s="203"/>
      <c r="C416" s="211"/>
      <c r="D416" s="211"/>
      <c r="E416" s="211"/>
      <c r="F416" s="203"/>
      <c r="G416" s="203"/>
      <c r="H416" s="203"/>
      <c r="I416" s="203"/>
      <c r="J416" s="203"/>
      <c r="K416" s="203"/>
      <c r="L416" s="203"/>
      <c r="M416" s="203"/>
      <c r="N416" s="203"/>
      <c r="O416" s="203"/>
      <c r="P416" s="203"/>
      <c r="Q416" s="203"/>
    </row>
    <row r="417" spans="1:17" ht="15.75" customHeight="1">
      <c r="A417" s="203"/>
      <c r="B417" s="203"/>
      <c r="C417" s="211"/>
      <c r="D417" s="211"/>
      <c r="E417" s="211"/>
      <c r="F417" s="203"/>
      <c r="G417" s="203"/>
      <c r="H417" s="203"/>
      <c r="I417" s="203"/>
      <c r="J417" s="203"/>
      <c r="K417" s="203"/>
      <c r="L417" s="203"/>
      <c r="M417" s="203"/>
      <c r="N417" s="203"/>
      <c r="O417" s="203"/>
      <c r="P417" s="203"/>
      <c r="Q417" s="203"/>
    </row>
    <row r="418" spans="1:17" ht="15.75" customHeight="1">
      <c r="A418" s="203"/>
      <c r="B418" s="203"/>
      <c r="C418" s="211"/>
      <c r="D418" s="211"/>
      <c r="E418" s="211"/>
      <c r="F418" s="203"/>
      <c r="G418" s="203"/>
      <c r="H418" s="203"/>
      <c r="I418" s="203"/>
      <c r="J418" s="203"/>
      <c r="K418" s="203"/>
      <c r="L418" s="203"/>
      <c r="M418" s="203"/>
      <c r="N418" s="203"/>
      <c r="O418" s="203"/>
      <c r="P418" s="203"/>
      <c r="Q418" s="203"/>
    </row>
    <row r="419" spans="1:17" ht="15.75" customHeight="1">
      <c r="A419" s="203"/>
      <c r="B419" s="203"/>
      <c r="C419" s="211"/>
      <c r="D419" s="211"/>
      <c r="E419" s="211"/>
      <c r="F419" s="203"/>
      <c r="G419" s="203"/>
      <c r="H419" s="203"/>
      <c r="I419" s="203"/>
      <c r="J419" s="203"/>
      <c r="K419" s="203"/>
      <c r="L419" s="203"/>
      <c r="M419" s="203"/>
      <c r="N419" s="203"/>
      <c r="O419" s="203"/>
      <c r="P419" s="203"/>
      <c r="Q419" s="203"/>
    </row>
    <row r="420" spans="1:17" ht="15.75" customHeight="1">
      <c r="A420" s="203"/>
      <c r="B420" s="203"/>
      <c r="C420" s="211"/>
      <c r="D420" s="211"/>
      <c r="E420" s="211"/>
      <c r="F420" s="203"/>
      <c r="G420" s="203"/>
      <c r="H420" s="203"/>
      <c r="I420" s="203"/>
      <c r="J420" s="203"/>
      <c r="K420" s="203"/>
      <c r="L420" s="203"/>
      <c r="M420" s="203"/>
      <c r="N420" s="203"/>
      <c r="O420" s="203"/>
      <c r="P420" s="203"/>
      <c r="Q420" s="203"/>
    </row>
    <row r="421" spans="1:17" ht="15.75" customHeight="1">
      <c r="A421" s="203"/>
      <c r="B421" s="203"/>
      <c r="C421" s="211"/>
      <c r="D421" s="211"/>
      <c r="E421" s="211"/>
      <c r="F421" s="203"/>
      <c r="G421" s="203"/>
      <c r="H421" s="203"/>
      <c r="I421" s="203"/>
      <c r="J421" s="203"/>
      <c r="K421" s="203"/>
      <c r="L421" s="203"/>
      <c r="M421" s="203"/>
      <c r="N421" s="203"/>
      <c r="O421" s="203"/>
      <c r="P421" s="203"/>
      <c r="Q421" s="203"/>
    </row>
    <row r="422" spans="1:17" ht="15.75" customHeight="1">
      <c r="A422" s="203"/>
      <c r="B422" s="203"/>
      <c r="C422" s="211"/>
      <c r="D422" s="211"/>
      <c r="E422" s="211"/>
      <c r="F422" s="203"/>
      <c r="G422" s="203"/>
      <c r="H422" s="203"/>
      <c r="I422" s="203"/>
      <c r="J422" s="203"/>
      <c r="K422" s="203"/>
      <c r="L422" s="203"/>
      <c r="M422" s="203"/>
      <c r="N422" s="203"/>
      <c r="O422" s="203"/>
      <c r="P422" s="203"/>
      <c r="Q422" s="203"/>
    </row>
    <row r="423" spans="1:17" ht="15.75" customHeight="1">
      <c r="A423" s="203"/>
      <c r="B423" s="203"/>
      <c r="C423" s="211"/>
      <c r="D423" s="211"/>
      <c r="E423" s="211"/>
      <c r="F423" s="203"/>
      <c r="G423" s="203"/>
      <c r="H423" s="203"/>
      <c r="I423" s="203"/>
      <c r="J423" s="203"/>
      <c r="K423" s="203"/>
      <c r="L423" s="203"/>
      <c r="M423" s="203"/>
      <c r="N423" s="203"/>
      <c r="O423" s="203"/>
      <c r="P423" s="203"/>
      <c r="Q423" s="203"/>
    </row>
    <row r="424" spans="1:17" ht="15.75" customHeight="1">
      <c r="A424" s="203"/>
      <c r="B424" s="203"/>
      <c r="C424" s="211"/>
      <c r="D424" s="211"/>
      <c r="E424" s="211"/>
      <c r="F424" s="203"/>
      <c r="G424" s="203"/>
      <c r="H424" s="203"/>
      <c r="I424" s="203"/>
      <c r="J424" s="203"/>
      <c r="K424" s="203"/>
      <c r="L424" s="203"/>
      <c r="M424" s="203"/>
      <c r="N424" s="203"/>
      <c r="O424" s="203"/>
      <c r="P424" s="203"/>
      <c r="Q424" s="203"/>
    </row>
    <row r="425" spans="1:17" ht="15.75" customHeight="1">
      <c r="A425" s="203"/>
      <c r="B425" s="203"/>
      <c r="C425" s="211"/>
      <c r="D425" s="211"/>
      <c r="E425" s="211"/>
      <c r="F425" s="203"/>
      <c r="G425" s="203"/>
      <c r="H425" s="203"/>
      <c r="I425" s="203"/>
      <c r="J425" s="203"/>
      <c r="K425" s="203"/>
      <c r="L425" s="203"/>
      <c r="M425" s="203"/>
      <c r="N425" s="203"/>
      <c r="O425" s="203"/>
      <c r="P425" s="203"/>
      <c r="Q425" s="203"/>
    </row>
    <row r="426" spans="1:17" ht="15.75" customHeight="1">
      <c r="A426" s="203"/>
      <c r="B426" s="203"/>
      <c r="C426" s="211"/>
      <c r="D426" s="211"/>
      <c r="E426" s="211"/>
      <c r="F426" s="203"/>
      <c r="G426" s="203"/>
      <c r="H426" s="203"/>
      <c r="I426" s="203"/>
      <c r="J426" s="203"/>
      <c r="K426" s="203"/>
      <c r="L426" s="203"/>
      <c r="M426" s="203"/>
      <c r="N426" s="203"/>
      <c r="O426" s="203"/>
      <c r="P426" s="203"/>
      <c r="Q426" s="203"/>
    </row>
    <row r="427" spans="1:17" ht="15.75" customHeight="1">
      <c r="A427" s="203"/>
      <c r="B427" s="203"/>
      <c r="C427" s="211"/>
      <c r="D427" s="211"/>
      <c r="E427" s="211"/>
      <c r="F427" s="203"/>
      <c r="G427" s="203"/>
      <c r="H427" s="203"/>
      <c r="I427" s="203"/>
      <c r="J427" s="203"/>
      <c r="K427" s="203"/>
      <c r="L427" s="203"/>
      <c r="M427" s="203"/>
      <c r="N427" s="203"/>
      <c r="O427" s="203"/>
      <c r="P427" s="203"/>
      <c r="Q427" s="203"/>
    </row>
    <row r="428" spans="1:17" ht="15.75" customHeight="1">
      <c r="A428" s="203"/>
      <c r="B428" s="203"/>
      <c r="C428" s="211"/>
      <c r="D428" s="211"/>
      <c r="E428" s="211"/>
      <c r="F428" s="203"/>
      <c r="G428" s="203"/>
      <c r="H428" s="203"/>
      <c r="I428" s="203"/>
      <c r="J428" s="203"/>
      <c r="K428" s="203"/>
      <c r="L428" s="203"/>
      <c r="M428" s="203"/>
      <c r="N428" s="203"/>
      <c r="O428" s="203"/>
      <c r="P428" s="203"/>
      <c r="Q428" s="203"/>
    </row>
    <row r="429" spans="1:17" ht="15.75" customHeight="1">
      <c r="A429" s="203"/>
      <c r="B429" s="203"/>
      <c r="C429" s="211"/>
      <c r="D429" s="211"/>
      <c r="E429" s="211"/>
      <c r="F429" s="203"/>
      <c r="G429" s="203"/>
      <c r="H429" s="203"/>
      <c r="I429" s="203"/>
      <c r="J429" s="203"/>
      <c r="K429" s="203"/>
      <c r="L429" s="203"/>
      <c r="M429" s="203"/>
      <c r="N429" s="203"/>
      <c r="O429" s="203"/>
      <c r="P429" s="203"/>
      <c r="Q429" s="203"/>
    </row>
    <row r="430" spans="1:17" ht="15.75" customHeight="1">
      <c r="A430" s="203"/>
      <c r="B430" s="203"/>
      <c r="C430" s="211"/>
      <c r="D430" s="211"/>
      <c r="E430" s="211"/>
      <c r="F430" s="203"/>
      <c r="G430" s="203"/>
      <c r="H430" s="203"/>
      <c r="I430" s="203"/>
      <c r="J430" s="203"/>
      <c r="K430" s="203"/>
      <c r="L430" s="203"/>
      <c r="M430" s="203"/>
      <c r="N430" s="203"/>
      <c r="O430" s="203"/>
      <c r="P430" s="203"/>
      <c r="Q430" s="203"/>
    </row>
    <row r="431" spans="1:17" ht="15.75" customHeight="1">
      <c r="A431" s="203"/>
      <c r="B431" s="203"/>
      <c r="C431" s="211"/>
      <c r="D431" s="211"/>
      <c r="E431" s="211"/>
      <c r="F431" s="203"/>
      <c r="G431" s="203"/>
      <c r="H431" s="203"/>
      <c r="I431" s="203"/>
      <c r="J431" s="203"/>
      <c r="K431" s="203"/>
      <c r="L431" s="203"/>
      <c r="M431" s="203"/>
      <c r="N431" s="203"/>
      <c r="O431" s="203"/>
      <c r="P431" s="203"/>
      <c r="Q431" s="203"/>
    </row>
    <row r="432" spans="1:17" ht="15.75" customHeight="1">
      <c r="A432" s="203"/>
      <c r="B432" s="203"/>
      <c r="C432" s="211"/>
      <c r="D432" s="211"/>
      <c r="E432" s="211"/>
      <c r="F432" s="203"/>
      <c r="G432" s="203"/>
      <c r="H432" s="203"/>
      <c r="I432" s="203"/>
      <c r="J432" s="203"/>
      <c r="K432" s="203"/>
      <c r="L432" s="203"/>
      <c r="M432" s="203"/>
      <c r="N432" s="203"/>
      <c r="O432" s="203"/>
      <c r="P432" s="203"/>
      <c r="Q432" s="203"/>
    </row>
    <row r="433" spans="1:17" ht="15.75" customHeight="1">
      <c r="A433" s="203"/>
      <c r="B433" s="203"/>
      <c r="C433" s="211"/>
      <c r="D433" s="211"/>
      <c r="E433" s="211"/>
      <c r="F433" s="203"/>
      <c r="G433" s="203"/>
      <c r="H433" s="203"/>
      <c r="I433" s="203"/>
      <c r="J433" s="203"/>
      <c r="K433" s="203"/>
      <c r="L433" s="203"/>
      <c r="M433" s="203"/>
      <c r="N433" s="203"/>
      <c r="O433" s="203"/>
      <c r="P433" s="203"/>
      <c r="Q433" s="203"/>
    </row>
    <row r="434" spans="1:17" ht="15.75" customHeight="1">
      <c r="A434" s="203"/>
      <c r="B434" s="203"/>
      <c r="C434" s="211"/>
      <c r="D434" s="211"/>
      <c r="E434" s="211"/>
      <c r="F434" s="203"/>
      <c r="G434" s="203"/>
      <c r="H434" s="203"/>
      <c r="I434" s="203"/>
      <c r="J434" s="203"/>
      <c r="K434" s="203"/>
      <c r="L434" s="203"/>
      <c r="M434" s="203"/>
      <c r="N434" s="203"/>
      <c r="O434" s="203"/>
      <c r="P434" s="203"/>
      <c r="Q434" s="203"/>
    </row>
    <row r="435" spans="1:17" ht="15.75" customHeight="1">
      <c r="A435" s="203"/>
      <c r="B435" s="203"/>
      <c r="C435" s="211"/>
      <c r="D435" s="211"/>
      <c r="E435" s="211"/>
      <c r="F435" s="203"/>
      <c r="G435" s="203"/>
      <c r="H435" s="203"/>
      <c r="I435" s="203"/>
      <c r="J435" s="203"/>
      <c r="K435" s="203"/>
      <c r="L435" s="203"/>
      <c r="M435" s="203"/>
      <c r="N435" s="203"/>
      <c r="O435" s="203"/>
      <c r="P435" s="203"/>
      <c r="Q435" s="203"/>
    </row>
    <row r="436" spans="1:17" ht="15.75" customHeight="1">
      <c r="A436" s="203"/>
      <c r="B436" s="203"/>
      <c r="C436" s="211"/>
      <c r="D436" s="211"/>
      <c r="E436" s="211"/>
      <c r="F436" s="203"/>
      <c r="G436" s="203"/>
      <c r="H436" s="203"/>
      <c r="I436" s="203"/>
      <c r="J436" s="203"/>
      <c r="K436" s="203"/>
      <c r="L436" s="203"/>
      <c r="M436" s="203"/>
      <c r="N436" s="203"/>
      <c r="O436" s="203"/>
      <c r="P436" s="203"/>
      <c r="Q436" s="203"/>
    </row>
    <row r="437" spans="1:17" ht="15.75" customHeight="1">
      <c r="A437" s="203"/>
      <c r="B437" s="203"/>
      <c r="C437" s="211"/>
      <c r="D437" s="211"/>
      <c r="E437" s="211"/>
      <c r="F437" s="203"/>
      <c r="G437" s="203"/>
      <c r="H437" s="203"/>
      <c r="I437" s="203"/>
      <c r="J437" s="203"/>
      <c r="K437" s="203"/>
      <c r="L437" s="203"/>
      <c r="M437" s="203"/>
      <c r="N437" s="203"/>
      <c r="O437" s="203"/>
      <c r="P437" s="203"/>
      <c r="Q437" s="203"/>
    </row>
    <row r="438" spans="1:17" ht="15.75" customHeight="1">
      <c r="A438" s="203"/>
      <c r="B438" s="203"/>
      <c r="C438" s="211"/>
      <c r="D438" s="211"/>
      <c r="E438" s="211"/>
      <c r="F438" s="203"/>
      <c r="G438" s="203"/>
      <c r="H438" s="203"/>
      <c r="I438" s="203"/>
      <c r="J438" s="203"/>
      <c r="K438" s="203"/>
      <c r="L438" s="203"/>
      <c r="M438" s="203"/>
      <c r="N438" s="203"/>
      <c r="O438" s="203"/>
      <c r="P438" s="203"/>
      <c r="Q438" s="203"/>
    </row>
    <row r="439" spans="1:17" ht="15.75" customHeight="1">
      <c r="A439" s="203"/>
      <c r="B439" s="203"/>
      <c r="C439" s="211"/>
      <c r="D439" s="211"/>
      <c r="E439" s="211"/>
      <c r="F439" s="203"/>
      <c r="G439" s="203"/>
      <c r="H439" s="203"/>
      <c r="I439" s="203"/>
      <c r="J439" s="203"/>
      <c r="K439" s="203"/>
      <c r="L439" s="203"/>
      <c r="M439" s="203"/>
      <c r="N439" s="203"/>
      <c r="O439" s="203"/>
      <c r="P439" s="203"/>
      <c r="Q439" s="203"/>
    </row>
    <row r="440" spans="1:17" ht="15.75" customHeight="1">
      <c r="A440" s="203"/>
      <c r="B440" s="203"/>
      <c r="C440" s="211"/>
      <c r="D440" s="211"/>
      <c r="E440" s="211"/>
      <c r="F440" s="203"/>
      <c r="G440" s="203"/>
      <c r="H440" s="203"/>
      <c r="I440" s="203"/>
      <c r="J440" s="203"/>
      <c r="K440" s="203"/>
      <c r="L440" s="203"/>
      <c r="M440" s="203"/>
      <c r="N440" s="203"/>
      <c r="O440" s="203"/>
      <c r="P440" s="203"/>
      <c r="Q440" s="203"/>
    </row>
    <row r="441" spans="1:17" ht="15.75" customHeight="1">
      <c r="A441" s="203"/>
      <c r="B441" s="203"/>
      <c r="C441" s="211"/>
      <c r="D441" s="211"/>
      <c r="E441" s="211"/>
      <c r="F441" s="203"/>
      <c r="G441" s="203"/>
      <c r="H441" s="203"/>
      <c r="I441" s="203"/>
      <c r="J441" s="203"/>
      <c r="K441" s="203"/>
      <c r="L441" s="203"/>
      <c r="M441" s="203"/>
      <c r="N441" s="203"/>
      <c r="O441" s="203"/>
      <c r="P441" s="203"/>
      <c r="Q441" s="203"/>
    </row>
    <row r="442" spans="1:17" ht="15.75" customHeight="1">
      <c r="A442" s="203"/>
      <c r="B442" s="203"/>
      <c r="C442" s="211"/>
      <c r="D442" s="211"/>
      <c r="E442" s="211"/>
      <c r="F442" s="203"/>
      <c r="G442" s="203"/>
      <c r="H442" s="203"/>
      <c r="I442" s="203"/>
      <c r="J442" s="203"/>
      <c r="K442" s="203"/>
      <c r="L442" s="203"/>
      <c r="M442" s="203"/>
      <c r="N442" s="203"/>
      <c r="O442" s="203"/>
      <c r="P442" s="203"/>
      <c r="Q442" s="203"/>
    </row>
    <row r="443" spans="1:17" ht="15.75" customHeight="1">
      <c r="A443" s="203"/>
      <c r="B443" s="203"/>
      <c r="C443" s="211"/>
      <c r="D443" s="211"/>
      <c r="E443" s="211"/>
      <c r="F443" s="203"/>
      <c r="G443" s="203"/>
      <c r="H443" s="203"/>
      <c r="I443" s="203"/>
      <c r="J443" s="203"/>
      <c r="K443" s="203"/>
      <c r="L443" s="203"/>
      <c r="M443" s="203"/>
      <c r="N443" s="203"/>
      <c r="O443" s="203"/>
      <c r="P443" s="203"/>
      <c r="Q443" s="203"/>
    </row>
    <row r="444" spans="1:17" ht="15.75" customHeight="1">
      <c r="A444" s="203"/>
      <c r="B444" s="203"/>
      <c r="C444" s="211"/>
      <c r="D444" s="211"/>
      <c r="E444" s="211"/>
      <c r="F444" s="203"/>
      <c r="G444" s="203"/>
      <c r="H444" s="203"/>
      <c r="I444" s="203"/>
      <c r="J444" s="203"/>
      <c r="K444" s="203"/>
      <c r="L444" s="203"/>
      <c r="M444" s="203"/>
      <c r="N444" s="203"/>
      <c r="O444" s="203"/>
      <c r="P444" s="203"/>
      <c r="Q444" s="203"/>
    </row>
    <row r="445" spans="1:17" ht="15.75" customHeight="1">
      <c r="A445" s="203"/>
      <c r="B445" s="203"/>
      <c r="C445" s="211"/>
      <c r="D445" s="211"/>
      <c r="E445" s="211"/>
      <c r="F445" s="203"/>
      <c r="G445" s="203"/>
      <c r="H445" s="203"/>
      <c r="I445" s="203"/>
      <c r="J445" s="203"/>
      <c r="K445" s="203"/>
      <c r="L445" s="203"/>
      <c r="M445" s="203"/>
      <c r="N445" s="203"/>
      <c r="O445" s="203"/>
      <c r="P445" s="203"/>
      <c r="Q445" s="203"/>
    </row>
    <row r="446" spans="1:17" ht="15.75" customHeight="1">
      <c r="A446" s="203"/>
      <c r="B446" s="203"/>
      <c r="C446" s="211"/>
      <c r="D446" s="211"/>
      <c r="E446" s="211"/>
      <c r="F446" s="203"/>
      <c r="G446" s="203"/>
      <c r="H446" s="203"/>
      <c r="I446" s="203"/>
      <c r="J446" s="203"/>
      <c r="K446" s="203"/>
      <c r="L446" s="203"/>
      <c r="M446" s="203"/>
      <c r="N446" s="203"/>
      <c r="O446" s="203"/>
      <c r="P446" s="203"/>
      <c r="Q446" s="203"/>
    </row>
    <row r="447" spans="1:17" ht="15.75" customHeight="1">
      <c r="A447" s="203"/>
      <c r="B447" s="203"/>
      <c r="C447" s="211"/>
      <c r="D447" s="211"/>
      <c r="E447" s="211"/>
      <c r="F447" s="203"/>
      <c r="G447" s="203"/>
      <c r="H447" s="203"/>
      <c r="I447" s="203"/>
      <c r="J447" s="203"/>
      <c r="K447" s="203"/>
      <c r="L447" s="203"/>
      <c r="M447" s="203"/>
      <c r="N447" s="203"/>
      <c r="O447" s="203"/>
      <c r="P447" s="203"/>
      <c r="Q447" s="203"/>
    </row>
    <row r="448" spans="1:17" ht="15.75" customHeight="1">
      <c r="A448" s="203"/>
      <c r="B448" s="203"/>
      <c r="C448" s="211"/>
      <c r="D448" s="211"/>
      <c r="E448" s="211"/>
      <c r="F448" s="203"/>
      <c r="G448" s="203"/>
      <c r="H448" s="203"/>
      <c r="I448" s="203"/>
      <c r="J448" s="203"/>
      <c r="K448" s="203"/>
      <c r="L448" s="203"/>
      <c r="M448" s="203"/>
      <c r="N448" s="203"/>
      <c r="O448" s="203"/>
      <c r="P448" s="203"/>
      <c r="Q448" s="203"/>
    </row>
    <row r="449" spans="1:17" ht="15.75" customHeight="1">
      <c r="A449" s="203"/>
      <c r="B449" s="203"/>
      <c r="C449" s="211"/>
      <c r="D449" s="211"/>
      <c r="E449" s="211"/>
      <c r="F449" s="203"/>
      <c r="G449" s="203"/>
      <c r="H449" s="203"/>
      <c r="I449" s="203"/>
      <c r="J449" s="203"/>
      <c r="K449" s="203"/>
      <c r="L449" s="203"/>
      <c r="M449" s="203"/>
      <c r="N449" s="203"/>
      <c r="O449" s="203"/>
      <c r="P449" s="203"/>
      <c r="Q449" s="203"/>
    </row>
    <row r="450" spans="1:17" ht="15.75" customHeight="1">
      <c r="A450" s="203"/>
      <c r="B450" s="203"/>
      <c r="C450" s="211"/>
      <c r="D450" s="211"/>
      <c r="E450" s="211"/>
      <c r="F450" s="203"/>
      <c r="G450" s="203"/>
      <c r="H450" s="203"/>
      <c r="I450" s="203"/>
      <c r="J450" s="203"/>
      <c r="K450" s="203"/>
      <c r="L450" s="203"/>
      <c r="M450" s="203"/>
      <c r="N450" s="203"/>
      <c r="O450" s="203"/>
      <c r="P450" s="203"/>
      <c r="Q450" s="203"/>
    </row>
    <row r="451" spans="1:17" ht="15.75" customHeight="1">
      <c r="A451" s="203"/>
      <c r="B451" s="203"/>
      <c r="C451" s="211"/>
      <c r="D451" s="211"/>
      <c r="E451" s="211"/>
      <c r="F451" s="203"/>
      <c r="G451" s="203"/>
      <c r="H451" s="203"/>
      <c r="I451" s="203"/>
      <c r="J451" s="203"/>
      <c r="K451" s="203"/>
      <c r="L451" s="203"/>
      <c r="M451" s="203"/>
      <c r="N451" s="203"/>
      <c r="O451" s="203"/>
      <c r="P451" s="203"/>
      <c r="Q451" s="203"/>
    </row>
    <row r="452" spans="1:17" ht="15.75" customHeight="1">
      <c r="A452" s="203"/>
      <c r="B452" s="203"/>
      <c r="C452" s="211"/>
      <c r="D452" s="211"/>
      <c r="E452" s="211"/>
      <c r="F452" s="203"/>
      <c r="G452" s="203"/>
      <c r="H452" s="203"/>
      <c r="I452" s="203"/>
      <c r="J452" s="203"/>
      <c r="K452" s="203"/>
      <c r="L452" s="203"/>
      <c r="M452" s="203"/>
      <c r="N452" s="203"/>
      <c r="O452" s="203"/>
      <c r="P452" s="203"/>
      <c r="Q452" s="203"/>
    </row>
    <row r="453" spans="1:17" ht="15.75" customHeight="1">
      <c r="A453" s="203"/>
      <c r="B453" s="203"/>
      <c r="C453" s="211"/>
      <c r="D453" s="211"/>
      <c r="E453" s="211"/>
      <c r="F453" s="203"/>
      <c r="G453" s="203"/>
      <c r="H453" s="203"/>
      <c r="I453" s="203"/>
      <c r="J453" s="203"/>
      <c r="K453" s="203"/>
      <c r="L453" s="203"/>
      <c r="M453" s="203"/>
      <c r="N453" s="203"/>
      <c r="O453" s="203"/>
      <c r="P453" s="203"/>
      <c r="Q453" s="203"/>
    </row>
    <row r="454" spans="1:17" ht="15.75" customHeight="1">
      <c r="A454" s="203"/>
      <c r="B454" s="203"/>
      <c r="C454" s="211"/>
      <c r="D454" s="211"/>
      <c r="E454" s="211"/>
      <c r="F454" s="203"/>
      <c r="G454" s="203"/>
      <c r="H454" s="203"/>
      <c r="I454" s="203"/>
      <c r="J454" s="203"/>
      <c r="K454" s="203"/>
      <c r="L454" s="203"/>
      <c r="M454" s="203"/>
      <c r="N454" s="203"/>
      <c r="O454" s="203"/>
      <c r="P454" s="203"/>
      <c r="Q454" s="203"/>
    </row>
    <row r="455" spans="1:17" ht="15.75" customHeight="1">
      <c r="A455" s="203"/>
      <c r="B455" s="203"/>
      <c r="C455" s="211"/>
      <c r="D455" s="211"/>
      <c r="E455" s="211"/>
      <c r="F455" s="203"/>
      <c r="G455" s="203"/>
      <c r="H455" s="203"/>
      <c r="I455" s="203"/>
      <c r="J455" s="203"/>
      <c r="K455" s="203"/>
      <c r="L455" s="203"/>
      <c r="M455" s="203"/>
      <c r="N455" s="203"/>
      <c r="O455" s="203"/>
      <c r="P455" s="203"/>
      <c r="Q455" s="203"/>
    </row>
    <row r="456" spans="1:17" ht="15.75" customHeight="1">
      <c r="A456" s="203"/>
      <c r="B456" s="203"/>
      <c r="C456" s="211"/>
      <c r="D456" s="211"/>
      <c r="E456" s="211"/>
      <c r="F456" s="203"/>
      <c r="G456" s="203"/>
      <c r="H456" s="203"/>
      <c r="I456" s="203"/>
      <c r="J456" s="203"/>
      <c r="K456" s="203"/>
      <c r="L456" s="203"/>
      <c r="M456" s="203"/>
      <c r="N456" s="203"/>
      <c r="O456" s="203"/>
      <c r="P456" s="203"/>
      <c r="Q456" s="203"/>
    </row>
    <row r="457" spans="1:17" ht="15.75" customHeight="1">
      <c r="A457" s="203"/>
      <c r="B457" s="203"/>
      <c r="C457" s="211"/>
      <c r="D457" s="211"/>
      <c r="E457" s="211"/>
      <c r="F457" s="203"/>
      <c r="G457" s="203"/>
      <c r="H457" s="203"/>
      <c r="I457" s="203"/>
      <c r="J457" s="203"/>
      <c r="K457" s="203"/>
      <c r="L457" s="203"/>
      <c r="M457" s="203"/>
      <c r="N457" s="203"/>
      <c r="O457" s="203"/>
      <c r="P457" s="203"/>
      <c r="Q457" s="203"/>
    </row>
    <row r="458" spans="1:17" ht="15.75" customHeight="1">
      <c r="A458" s="203"/>
      <c r="B458" s="203"/>
      <c r="C458" s="211"/>
      <c r="D458" s="211"/>
      <c r="E458" s="211"/>
      <c r="F458" s="203"/>
      <c r="G458" s="203"/>
      <c r="H458" s="203"/>
      <c r="I458" s="203"/>
      <c r="J458" s="203"/>
      <c r="K458" s="203"/>
      <c r="L458" s="203"/>
      <c r="M458" s="203"/>
      <c r="N458" s="203"/>
      <c r="O458" s="203"/>
      <c r="P458" s="203"/>
      <c r="Q458" s="203"/>
    </row>
    <row r="459" spans="1:17" ht="15.75" customHeight="1">
      <c r="A459" s="203"/>
      <c r="B459" s="203"/>
      <c r="C459" s="211"/>
      <c r="D459" s="211"/>
      <c r="E459" s="211"/>
      <c r="F459" s="203"/>
      <c r="G459" s="203"/>
      <c r="H459" s="203"/>
      <c r="I459" s="203"/>
      <c r="J459" s="203"/>
      <c r="K459" s="203"/>
      <c r="L459" s="203"/>
      <c r="M459" s="203"/>
      <c r="N459" s="203"/>
      <c r="O459" s="203"/>
      <c r="P459" s="203"/>
      <c r="Q459" s="203"/>
    </row>
    <row r="460" spans="1:17" ht="15.75" customHeight="1">
      <c r="A460" s="203"/>
      <c r="B460" s="203"/>
      <c r="C460" s="211"/>
      <c r="D460" s="211"/>
      <c r="E460" s="211"/>
      <c r="F460" s="203"/>
      <c r="G460" s="203"/>
      <c r="H460" s="203"/>
      <c r="I460" s="203"/>
      <c r="J460" s="203"/>
      <c r="K460" s="203"/>
      <c r="L460" s="203"/>
      <c r="M460" s="203"/>
      <c r="N460" s="203"/>
      <c r="O460" s="203"/>
      <c r="P460" s="203"/>
      <c r="Q460" s="203"/>
    </row>
    <row r="461" spans="1:17" ht="15.75" customHeight="1">
      <c r="A461" s="203"/>
      <c r="B461" s="203"/>
      <c r="C461" s="211"/>
      <c r="D461" s="211"/>
      <c r="E461" s="211"/>
      <c r="F461" s="203"/>
      <c r="G461" s="203"/>
      <c r="H461" s="203"/>
      <c r="I461" s="203"/>
      <c r="J461" s="203"/>
      <c r="K461" s="203"/>
      <c r="L461" s="203"/>
      <c r="M461" s="203"/>
      <c r="N461" s="203"/>
      <c r="O461" s="203"/>
      <c r="P461" s="203"/>
      <c r="Q461" s="203"/>
    </row>
    <row r="462" spans="1:17" ht="15.75" customHeight="1">
      <c r="A462" s="203"/>
      <c r="B462" s="203"/>
      <c r="C462" s="211"/>
      <c r="D462" s="211"/>
      <c r="E462" s="211"/>
      <c r="F462" s="203"/>
      <c r="G462" s="203"/>
      <c r="H462" s="203"/>
      <c r="I462" s="203"/>
      <c r="J462" s="203"/>
      <c r="K462" s="203"/>
      <c r="L462" s="203"/>
      <c r="M462" s="203"/>
      <c r="N462" s="203"/>
      <c r="O462" s="203"/>
      <c r="P462" s="203"/>
      <c r="Q462" s="203"/>
    </row>
    <row r="463" spans="1:17" ht="15.75" customHeight="1">
      <c r="A463" s="203"/>
      <c r="B463" s="203"/>
      <c r="C463" s="211"/>
      <c r="D463" s="211"/>
      <c r="E463" s="211"/>
      <c r="F463" s="203"/>
      <c r="G463" s="203"/>
      <c r="H463" s="203"/>
      <c r="I463" s="203"/>
      <c r="J463" s="203"/>
      <c r="K463" s="203"/>
      <c r="L463" s="203"/>
      <c r="M463" s="203"/>
      <c r="N463" s="203"/>
      <c r="O463" s="203"/>
      <c r="P463" s="203"/>
      <c r="Q463" s="203"/>
    </row>
    <row r="464" spans="1:17" ht="15.75" customHeight="1">
      <c r="A464" s="203"/>
      <c r="B464" s="203"/>
      <c r="C464" s="211"/>
      <c r="D464" s="211"/>
      <c r="E464" s="211"/>
      <c r="F464" s="203"/>
      <c r="G464" s="203"/>
      <c r="H464" s="203"/>
      <c r="I464" s="203"/>
      <c r="J464" s="203"/>
      <c r="K464" s="203"/>
      <c r="L464" s="203"/>
      <c r="M464" s="203"/>
      <c r="N464" s="203"/>
      <c r="O464" s="203"/>
      <c r="P464" s="203"/>
      <c r="Q464" s="203"/>
    </row>
    <row r="465" spans="1:17" ht="15.75" customHeight="1">
      <c r="A465" s="203"/>
      <c r="B465" s="203"/>
      <c r="C465" s="211"/>
      <c r="D465" s="211"/>
      <c r="E465" s="211"/>
      <c r="F465" s="203"/>
      <c r="G465" s="203"/>
      <c r="H465" s="203"/>
      <c r="I465" s="203"/>
      <c r="J465" s="203"/>
      <c r="K465" s="203"/>
      <c r="L465" s="203"/>
      <c r="M465" s="203"/>
      <c r="N465" s="203"/>
      <c r="O465" s="203"/>
      <c r="P465" s="203"/>
      <c r="Q465" s="203"/>
    </row>
    <row r="466" spans="1:17" ht="15.75" customHeight="1">
      <c r="A466" s="203"/>
      <c r="B466" s="203"/>
      <c r="C466" s="211"/>
      <c r="D466" s="211"/>
      <c r="E466" s="211"/>
      <c r="F466" s="203"/>
      <c r="G466" s="203"/>
      <c r="H466" s="203"/>
      <c r="I466" s="203"/>
      <c r="J466" s="203"/>
      <c r="K466" s="203"/>
      <c r="L466" s="203"/>
      <c r="M466" s="203"/>
      <c r="N466" s="203"/>
      <c r="O466" s="203"/>
      <c r="P466" s="203"/>
      <c r="Q466" s="203"/>
    </row>
    <row r="467" spans="1:17" ht="15.75" customHeight="1">
      <c r="A467" s="203"/>
      <c r="B467" s="203"/>
      <c r="C467" s="211"/>
      <c r="D467" s="211"/>
      <c r="E467" s="211"/>
      <c r="F467" s="203"/>
      <c r="G467" s="203"/>
      <c r="H467" s="203"/>
      <c r="I467" s="203"/>
      <c r="J467" s="203"/>
      <c r="K467" s="203"/>
      <c r="L467" s="203"/>
      <c r="M467" s="203"/>
      <c r="N467" s="203"/>
      <c r="O467" s="203"/>
      <c r="P467" s="203"/>
      <c r="Q467" s="203"/>
    </row>
    <row r="468" spans="1:17" ht="15.75" customHeight="1">
      <c r="A468" s="203"/>
      <c r="B468" s="203"/>
      <c r="C468" s="211"/>
      <c r="D468" s="211"/>
      <c r="E468" s="211"/>
      <c r="F468" s="203"/>
      <c r="G468" s="203"/>
      <c r="H468" s="203"/>
      <c r="I468" s="203"/>
      <c r="J468" s="203"/>
      <c r="K468" s="203"/>
      <c r="L468" s="203"/>
      <c r="M468" s="203"/>
      <c r="N468" s="203"/>
      <c r="O468" s="203"/>
      <c r="P468" s="203"/>
      <c r="Q468" s="203"/>
    </row>
    <row r="469" spans="1:17" ht="15.75" customHeight="1">
      <c r="A469" s="203"/>
      <c r="B469" s="203"/>
      <c r="C469" s="211"/>
      <c r="D469" s="211"/>
      <c r="E469" s="211"/>
      <c r="F469" s="203"/>
      <c r="G469" s="203"/>
      <c r="H469" s="203"/>
      <c r="I469" s="203"/>
      <c r="J469" s="203"/>
      <c r="K469" s="203"/>
      <c r="L469" s="203"/>
      <c r="M469" s="203"/>
      <c r="N469" s="203"/>
      <c r="O469" s="203"/>
      <c r="P469" s="203"/>
      <c r="Q469" s="203"/>
    </row>
    <row r="470" spans="1:17" ht="15.75" customHeight="1">
      <c r="A470" s="203"/>
      <c r="B470" s="203"/>
      <c r="C470" s="211"/>
      <c r="D470" s="211"/>
      <c r="E470" s="211"/>
      <c r="F470" s="203"/>
      <c r="G470" s="203"/>
      <c r="H470" s="203"/>
      <c r="I470" s="203"/>
      <c r="J470" s="203"/>
      <c r="K470" s="203"/>
      <c r="L470" s="203"/>
      <c r="M470" s="203"/>
      <c r="N470" s="203"/>
      <c r="O470" s="203"/>
      <c r="P470" s="203"/>
      <c r="Q470" s="203"/>
    </row>
    <row r="471" spans="1:17" ht="15.75" customHeight="1">
      <c r="A471" s="203"/>
      <c r="B471" s="203"/>
      <c r="C471" s="211"/>
      <c r="D471" s="211"/>
      <c r="E471" s="211"/>
      <c r="F471" s="203"/>
      <c r="G471" s="203"/>
      <c r="H471" s="203"/>
      <c r="I471" s="203"/>
      <c r="J471" s="203"/>
      <c r="K471" s="203"/>
      <c r="L471" s="203"/>
      <c r="M471" s="203"/>
      <c r="N471" s="203"/>
      <c r="O471" s="203"/>
      <c r="P471" s="203"/>
      <c r="Q471" s="203"/>
    </row>
    <row r="472" spans="1:17" ht="15.75" customHeight="1">
      <c r="A472" s="203"/>
      <c r="B472" s="203"/>
      <c r="C472" s="211"/>
      <c r="D472" s="211"/>
      <c r="E472" s="211"/>
      <c r="F472" s="203"/>
      <c r="G472" s="203"/>
      <c r="H472" s="203"/>
      <c r="I472" s="203"/>
      <c r="J472" s="203"/>
      <c r="K472" s="203"/>
      <c r="L472" s="203"/>
      <c r="M472" s="203"/>
      <c r="N472" s="203"/>
      <c r="O472" s="203"/>
      <c r="P472" s="203"/>
      <c r="Q472" s="203"/>
    </row>
    <row r="473" spans="1:17" ht="15.75" customHeight="1">
      <c r="A473" s="203"/>
      <c r="B473" s="203"/>
      <c r="C473" s="211"/>
      <c r="D473" s="211"/>
      <c r="E473" s="211"/>
      <c r="F473" s="203"/>
      <c r="G473" s="203"/>
      <c r="H473" s="203"/>
      <c r="I473" s="203"/>
      <c r="J473" s="203"/>
      <c r="K473" s="203"/>
      <c r="L473" s="203"/>
      <c r="M473" s="203"/>
      <c r="N473" s="203"/>
      <c r="O473" s="203"/>
      <c r="P473" s="203"/>
      <c r="Q473" s="203"/>
    </row>
    <row r="474" spans="1:17" ht="15.75" customHeight="1">
      <c r="A474" s="203"/>
      <c r="B474" s="203"/>
      <c r="C474" s="211"/>
      <c r="D474" s="211"/>
      <c r="E474" s="211"/>
      <c r="F474" s="203"/>
      <c r="G474" s="203"/>
      <c r="H474" s="203"/>
      <c r="I474" s="203"/>
      <c r="J474" s="203"/>
      <c r="K474" s="203"/>
      <c r="L474" s="203"/>
      <c r="M474" s="203"/>
      <c r="N474" s="203"/>
      <c r="O474" s="203"/>
      <c r="P474" s="203"/>
      <c r="Q474" s="203"/>
    </row>
    <row r="475" spans="1:17" ht="15.75" customHeight="1">
      <c r="A475" s="203"/>
      <c r="B475" s="203"/>
      <c r="C475" s="211"/>
      <c r="D475" s="211"/>
      <c r="E475" s="211"/>
      <c r="F475" s="203"/>
      <c r="G475" s="203"/>
      <c r="H475" s="203"/>
      <c r="I475" s="203"/>
      <c r="J475" s="203"/>
      <c r="K475" s="203"/>
      <c r="L475" s="203"/>
      <c r="M475" s="203"/>
      <c r="N475" s="203"/>
      <c r="O475" s="203"/>
      <c r="P475" s="203"/>
      <c r="Q475" s="203"/>
    </row>
    <row r="476" spans="1:17" ht="15.75" customHeight="1">
      <c r="A476" s="203"/>
      <c r="B476" s="203"/>
      <c r="C476" s="211"/>
      <c r="D476" s="211"/>
      <c r="E476" s="211"/>
      <c r="F476" s="203"/>
      <c r="G476" s="203"/>
      <c r="H476" s="203"/>
      <c r="I476" s="203"/>
      <c r="J476" s="203"/>
      <c r="K476" s="203"/>
      <c r="L476" s="203"/>
      <c r="M476" s="203"/>
      <c r="N476" s="203"/>
      <c r="O476" s="203"/>
      <c r="P476" s="203"/>
      <c r="Q476" s="203"/>
    </row>
    <row r="477" spans="1:17" ht="15.75" customHeight="1">
      <c r="A477" s="203"/>
      <c r="B477" s="203"/>
      <c r="C477" s="211"/>
      <c r="D477" s="211"/>
      <c r="E477" s="211"/>
      <c r="F477" s="203"/>
      <c r="G477" s="203"/>
      <c r="H477" s="203"/>
      <c r="I477" s="203"/>
      <c r="J477" s="203"/>
      <c r="K477" s="203"/>
      <c r="L477" s="203"/>
      <c r="M477" s="203"/>
      <c r="N477" s="203"/>
      <c r="O477" s="203"/>
      <c r="P477" s="203"/>
      <c r="Q477" s="203"/>
    </row>
    <row r="478" spans="1:17" ht="15.75" customHeight="1">
      <c r="A478" s="203"/>
      <c r="B478" s="203"/>
      <c r="C478" s="211"/>
      <c r="D478" s="211"/>
      <c r="E478" s="211"/>
      <c r="F478" s="203"/>
      <c r="G478" s="203"/>
      <c r="H478" s="203"/>
      <c r="I478" s="203"/>
      <c r="J478" s="203"/>
      <c r="K478" s="203"/>
      <c r="L478" s="203"/>
      <c r="M478" s="203"/>
      <c r="N478" s="203"/>
      <c r="O478" s="203"/>
      <c r="P478" s="203"/>
      <c r="Q478" s="203"/>
    </row>
    <row r="479" spans="1:17" ht="15.75" customHeight="1">
      <c r="A479" s="203"/>
      <c r="B479" s="203"/>
      <c r="C479" s="211"/>
      <c r="D479" s="211"/>
      <c r="E479" s="211"/>
      <c r="F479" s="203"/>
      <c r="G479" s="203"/>
      <c r="H479" s="203"/>
      <c r="I479" s="203"/>
      <c r="J479" s="203"/>
      <c r="K479" s="203"/>
      <c r="L479" s="203"/>
      <c r="M479" s="203"/>
      <c r="N479" s="203"/>
      <c r="O479" s="203"/>
      <c r="P479" s="203"/>
      <c r="Q479" s="203"/>
    </row>
    <row r="480" spans="1:17" ht="15.75" customHeight="1">
      <c r="A480" s="203"/>
      <c r="B480" s="203"/>
      <c r="C480" s="211"/>
      <c r="D480" s="211"/>
      <c r="E480" s="211"/>
      <c r="F480" s="203"/>
      <c r="G480" s="203"/>
      <c r="H480" s="203"/>
      <c r="I480" s="203"/>
      <c r="J480" s="203"/>
      <c r="K480" s="203"/>
      <c r="L480" s="203"/>
      <c r="M480" s="203"/>
      <c r="N480" s="203"/>
      <c r="O480" s="203"/>
      <c r="P480" s="203"/>
      <c r="Q480" s="203"/>
    </row>
    <row r="481" spans="1:17" ht="15.75" customHeight="1">
      <c r="A481" s="203"/>
      <c r="B481" s="203"/>
      <c r="C481" s="211"/>
      <c r="D481" s="211"/>
      <c r="E481" s="211"/>
      <c r="F481" s="203"/>
      <c r="G481" s="203"/>
      <c r="H481" s="203"/>
      <c r="I481" s="203"/>
      <c r="J481" s="203"/>
      <c r="K481" s="203"/>
      <c r="L481" s="203"/>
      <c r="M481" s="203"/>
      <c r="N481" s="203"/>
      <c r="O481" s="203"/>
      <c r="P481" s="203"/>
      <c r="Q481" s="203"/>
    </row>
    <row r="482" spans="1:17" ht="15.75" customHeight="1">
      <c r="A482" s="203"/>
      <c r="B482" s="203"/>
      <c r="C482" s="211"/>
      <c r="D482" s="211"/>
      <c r="E482" s="211"/>
      <c r="F482" s="203"/>
      <c r="G482" s="203"/>
      <c r="H482" s="203"/>
      <c r="I482" s="203"/>
      <c r="J482" s="203"/>
      <c r="K482" s="203"/>
      <c r="L482" s="203"/>
      <c r="M482" s="203"/>
      <c r="N482" s="203"/>
      <c r="O482" s="203"/>
      <c r="P482" s="203"/>
      <c r="Q482" s="203"/>
    </row>
    <row r="483" spans="1:17" ht="15.75" customHeight="1">
      <c r="A483" s="203"/>
      <c r="B483" s="203"/>
      <c r="C483" s="211"/>
      <c r="D483" s="211"/>
      <c r="E483" s="211"/>
      <c r="F483" s="203"/>
      <c r="G483" s="203"/>
      <c r="H483" s="203"/>
      <c r="I483" s="203"/>
      <c r="J483" s="203"/>
      <c r="K483" s="203"/>
      <c r="L483" s="203"/>
      <c r="M483" s="203"/>
      <c r="N483" s="203"/>
      <c r="O483" s="203"/>
      <c r="P483" s="203"/>
      <c r="Q483" s="203"/>
    </row>
    <row r="484" spans="1:17" ht="15.75" customHeight="1">
      <c r="A484" s="203"/>
      <c r="B484" s="203"/>
      <c r="C484" s="211"/>
      <c r="D484" s="211"/>
      <c r="E484" s="211"/>
      <c r="F484" s="203"/>
      <c r="G484" s="203"/>
      <c r="H484" s="203"/>
      <c r="I484" s="203"/>
      <c r="J484" s="203"/>
      <c r="K484" s="203"/>
      <c r="L484" s="203"/>
      <c r="M484" s="203"/>
      <c r="N484" s="203"/>
      <c r="O484" s="203"/>
      <c r="P484" s="203"/>
      <c r="Q484" s="203"/>
    </row>
    <row r="485" spans="1:17" ht="15.75" customHeight="1">
      <c r="A485" s="203"/>
      <c r="B485" s="203"/>
      <c r="C485" s="211"/>
      <c r="D485" s="211"/>
      <c r="E485" s="211"/>
      <c r="F485" s="203"/>
      <c r="G485" s="203"/>
      <c r="H485" s="203"/>
      <c r="I485" s="203"/>
      <c r="J485" s="203"/>
      <c r="K485" s="203"/>
      <c r="L485" s="203"/>
      <c r="M485" s="203"/>
      <c r="N485" s="203"/>
      <c r="O485" s="203"/>
      <c r="P485" s="203"/>
      <c r="Q485" s="203"/>
    </row>
    <row r="486" spans="1:17" ht="15.75" customHeight="1">
      <c r="A486" s="203"/>
      <c r="B486" s="203"/>
      <c r="C486" s="211"/>
      <c r="D486" s="211"/>
      <c r="E486" s="211"/>
      <c r="F486" s="203"/>
      <c r="G486" s="203"/>
      <c r="H486" s="203"/>
      <c r="I486" s="203"/>
      <c r="J486" s="203"/>
      <c r="K486" s="203"/>
      <c r="L486" s="203"/>
      <c r="M486" s="203"/>
      <c r="N486" s="203"/>
      <c r="O486" s="203"/>
      <c r="P486" s="203"/>
      <c r="Q486" s="203"/>
    </row>
    <row r="487" spans="1:17" ht="15.75" customHeight="1">
      <c r="A487" s="203"/>
      <c r="B487" s="203"/>
      <c r="C487" s="211"/>
      <c r="D487" s="211"/>
      <c r="E487" s="211"/>
      <c r="F487" s="203"/>
      <c r="G487" s="203"/>
      <c r="H487" s="203"/>
      <c r="I487" s="203"/>
      <c r="J487" s="203"/>
      <c r="K487" s="203"/>
      <c r="L487" s="203"/>
      <c r="M487" s="203"/>
      <c r="N487" s="203"/>
      <c r="O487" s="203"/>
      <c r="P487" s="203"/>
      <c r="Q487" s="203"/>
    </row>
    <row r="488" spans="1:17" ht="15.75" customHeight="1">
      <c r="A488" s="203"/>
      <c r="B488" s="203"/>
      <c r="C488" s="211"/>
      <c r="D488" s="211"/>
      <c r="E488" s="211"/>
      <c r="F488" s="203"/>
      <c r="G488" s="203"/>
      <c r="H488" s="203"/>
      <c r="I488" s="203"/>
      <c r="J488" s="203"/>
      <c r="K488" s="203"/>
      <c r="L488" s="203"/>
      <c r="M488" s="203"/>
      <c r="N488" s="203"/>
      <c r="O488" s="203"/>
      <c r="P488" s="203"/>
      <c r="Q488" s="203"/>
    </row>
    <row r="489" spans="1:17" ht="15.75" customHeight="1">
      <c r="A489" s="203"/>
      <c r="B489" s="203"/>
      <c r="C489" s="211"/>
      <c r="D489" s="211"/>
      <c r="E489" s="211"/>
      <c r="F489" s="203"/>
      <c r="G489" s="203"/>
      <c r="H489" s="203"/>
      <c r="I489" s="203"/>
      <c r="J489" s="203"/>
      <c r="K489" s="203"/>
      <c r="L489" s="203"/>
      <c r="M489" s="203"/>
      <c r="N489" s="203"/>
      <c r="O489" s="203"/>
      <c r="P489" s="203"/>
      <c r="Q489" s="203"/>
    </row>
    <row r="490" spans="1:17" ht="15.75" customHeight="1">
      <c r="A490" s="203"/>
      <c r="B490" s="203"/>
      <c r="C490" s="211"/>
      <c r="D490" s="211"/>
      <c r="E490" s="211"/>
      <c r="F490" s="203"/>
      <c r="G490" s="203"/>
      <c r="H490" s="203"/>
      <c r="I490" s="203"/>
      <c r="J490" s="203"/>
      <c r="K490" s="203"/>
      <c r="L490" s="203"/>
      <c r="M490" s="203"/>
      <c r="N490" s="203"/>
      <c r="O490" s="203"/>
      <c r="P490" s="203"/>
      <c r="Q490" s="203"/>
    </row>
    <row r="491" spans="1:17" ht="15.75" customHeight="1">
      <c r="A491" s="203"/>
      <c r="B491" s="203"/>
      <c r="C491" s="211"/>
      <c r="D491" s="211"/>
      <c r="E491" s="211"/>
      <c r="F491" s="203"/>
      <c r="G491" s="203"/>
      <c r="H491" s="203"/>
      <c r="I491" s="203"/>
      <c r="J491" s="203"/>
      <c r="K491" s="203"/>
      <c r="L491" s="203"/>
      <c r="M491" s="203"/>
      <c r="N491" s="203"/>
      <c r="O491" s="203"/>
      <c r="P491" s="203"/>
      <c r="Q491" s="203"/>
    </row>
    <row r="492" spans="1:17" ht="15.75" customHeight="1">
      <c r="A492" s="203"/>
      <c r="B492" s="203"/>
      <c r="C492" s="211"/>
      <c r="D492" s="211"/>
      <c r="E492" s="211"/>
      <c r="F492" s="203"/>
      <c r="G492" s="203"/>
      <c r="H492" s="203"/>
      <c r="I492" s="203"/>
      <c r="J492" s="203"/>
      <c r="K492" s="203"/>
      <c r="L492" s="203"/>
      <c r="M492" s="203"/>
      <c r="N492" s="203"/>
      <c r="O492" s="203"/>
      <c r="P492" s="203"/>
      <c r="Q492" s="203"/>
    </row>
    <row r="493" spans="1:17" ht="15.75" customHeight="1">
      <c r="A493" s="203"/>
      <c r="B493" s="203"/>
      <c r="C493" s="211"/>
      <c r="D493" s="211"/>
      <c r="E493" s="211"/>
      <c r="F493" s="203"/>
      <c r="G493" s="203"/>
      <c r="H493" s="203"/>
      <c r="I493" s="203"/>
      <c r="J493" s="203"/>
      <c r="K493" s="203"/>
      <c r="L493" s="203"/>
      <c r="M493" s="203"/>
      <c r="N493" s="203"/>
      <c r="O493" s="203"/>
      <c r="P493" s="203"/>
      <c r="Q493" s="203"/>
    </row>
    <row r="494" spans="1:17" ht="15.75" customHeight="1">
      <c r="A494" s="203"/>
      <c r="B494" s="203"/>
      <c r="C494" s="211"/>
      <c r="D494" s="211"/>
      <c r="E494" s="211"/>
      <c r="F494" s="203"/>
      <c r="G494" s="203"/>
      <c r="H494" s="203"/>
      <c r="I494" s="203"/>
      <c r="J494" s="203"/>
      <c r="K494" s="203"/>
      <c r="L494" s="203"/>
      <c r="M494" s="203"/>
      <c r="N494" s="203"/>
      <c r="O494" s="203"/>
      <c r="P494" s="203"/>
      <c r="Q494" s="203"/>
    </row>
    <row r="495" spans="1:17" ht="15.75" customHeight="1">
      <c r="A495" s="203"/>
      <c r="B495" s="203"/>
      <c r="C495" s="211"/>
      <c r="D495" s="211"/>
      <c r="E495" s="211"/>
      <c r="F495" s="203"/>
      <c r="G495" s="203"/>
      <c r="H495" s="203"/>
      <c r="I495" s="203"/>
      <c r="J495" s="203"/>
      <c r="K495" s="203"/>
      <c r="L495" s="203"/>
      <c r="M495" s="203"/>
      <c r="N495" s="203"/>
      <c r="O495" s="203"/>
      <c r="P495" s="203"/>
      <c r="Q495" s="203"/>
    </row>
    <row r="496" spans="1:17" ht="15.75" customHeight="1">
      <c r="A496" s="203"/>
      <c r="B496" s="203"/>
      <c r="C496" s="211"/>
      <c r="D496" s="211"/>
      <c r="E496" s="211"/>
      <c r="F496" s="203"/>
      <c r="G496" s="203"/>
      <c r="H496" s="203"/>
      <c r="I496" s="203"/>
      <c r="J496" s="203"/>
      <c r="K496" s="203"/>
      <c r="L496" s="203"/>
      <c r="M496" s="203"/>
      <c r="N496" s="203"/>
      <c r="O496" s="203"/>
      <c r="P496" s="203"/>
      <c r="Q496" s="203"/>
    </row>
    <row r="497" spans="1:17" ht="15.75" customHeight="1">
      <c r="A497" s="203"/>
      <c r="B497" s="203"/>
      <c r="C497" s="211"/>
      <c r="D497" s="211"/>
      <c r="E497" s="211"/>
      <c r="F497" s="203"/>
      <c r="G497" s="203"/>
      <c r="H497" s="203"/>
      <c r="I497" s="203"/>
      <c r="J497" s="203"/>
      <c r="K497" s="203"/>
      <c r="L497" s="203"/>
      <c r="M497" s="203"/>
      <c r="N497" s="203"/>
      <c r="O497" s="203"/>
      <c r="P497" s="203"/>
      <c r="Q497" s="203"/>
    </row>
    <row r="498" spans="1:17" ht="15.75" customHeight="1">
      <c r="A498" s="203"/>
      <c r="B498" s="203"/>
      <c r="C498" s="211"/>
      <c r="D498" s="211"/>
      <c r="E498" s="211"/>
      <c r="F498" s="203"/>
      <c r="G498" s="203"/>
      <c r="H498" s="203"/>
      <c r="I498" s="203"/>
      <c r="J498" s="203"/>
      <c r="K498" s="203"/>
      <c r="L498" s="203"/>
      <c r="M498" s="203"/>
      <c r="N498" s="203"/>
      <c r="O498" s="203"/>
      <c r="P498" s="203"/>
      <c r="Q498" s="203"/>
    </row>
    <row r="499" spans="1:17" ht="15.75" customHeight="1">
      <c r="A499" s="203"/>
      <c r="B499" s="203"/>
      <c r="C499" s="211"/>
      <c r="D499" s="211"/>
      <c r="E499" s="211"/>
      <c r="F499" s="203"/>
      <c r="G499" s="203"/>
      <c r="H499" s="203"/>
      <c r="I499" s="203"/>
      <c r="J499" s="203"/>
      <c r="K499" s="203"/>
      <c r="L499" s="203"/>
      <c r="M499" s="203"/>
      <c r="N499" s="203"/>
      <c r="O499" s="203"/>
      <c r="P499" s="203"/>
      <c r="Q499" s="203"/>
    </row>
    <row r="500" spans="1:17" ht="15.75" customHeight="1">
      <c r="A500" s="203"/>
      <c r="B500" s="203"/>
      <c r="C500" s="211"/>
      <c r="D500" s="211"/>
      <c r="E500" s="211"/>
      <c r="F500" s="203"/>
      <c r="G500" s="203"/>
      <c r="H500" s="203"/>
      <c r="I500" s="203"/>
      <c r="J500" s="203"/>
      <c r="K500" s="203"/>
      <c r="L500" s="203"/>
      <c r="M500" s="203"/>
      <c r="N500" s="203"/>
      <c r="O500" s="203"/>
      <c r="P500" s="203"/>
      <c r="Q500" s="203"/>
    </row>
    <row r="501" spans="1:17" ht="15.75" customHeight="1">
      <c r="A501" s="203"/>
      <c r="B501" s="203"/>
      <c r="C501" s="211"/>
      <c r="D501" s="211"/>
      <c r="E501" s="211"/>
      <c r="F501" s="203"/>
      <c r="G501" s="203"/>
      <c r="H501" s="203"/>
      <c r="I501" s="203"/>
      <c r="J501" s="203"/>
      <c r="K501" s="203"/>
      <c r="L501" s="203"/>
      <c r="M501" s="203"/>
      <c r="N501" s="203"/>
      <c r="O501" s="203"/>
      <c r="P501" s="203"/>
      <c r="Q501" s="203"/>
    </row>
    <row r="502" spans="1:17" ht="15.75" customHeight="1">
      <c r="A502" s="203"/>
      <c r="B502" s="203"/>
      <c r="C502" s="211"/>
      <c r="D502" s="211"/>
      <c r="E502" s="211"/>
      <c r="F502" s="203"/>
      <c r="G502" s="203"/>
      <c r="H502" s="203"/>
      <c r="I502" s="203"/>
      <c r="J502" s="203"/>
      <c r="K502" s="203"/>
      <c r="L502" s="203"/>
      <c r="M502" s="203"/>
      <c r="N502" s="203"/>
      <c r="O502" s="203"/>
      <c r="P502" s="203"/>
      <c r="Q502" s="203"/>
    </row>
    <row r="503" spans="1:17" ht="15.75" customHeight="1">
      <c r="A503" s="203"/>
      <c r="B503" s="203"/>
      <c r="C503" s="211"/>
      <c r="D503" s="211"/>
      <c r="E503" s="211"/>
      <c r="F503" s="203"/>
      <c r="G503" s="203"/>
      <c r="H503" s="203"/>
      <c r="I503" s="203"/>
      <c r="J503" s="203"/>
      <c r="K503" s="203"/>
      <c r="L503" s="203"/>
      <c r="M503" s="203"/>
      <c r="N503" s="203"/>
      <c r="O503" s="203"/>
      <c r="P503" s="203"/>
      <c r="Q503" s="203"/>
    </row>
    <row r="504" spans="1:17" ht="15.75" customHeight="1">
      <c r="A504" s="203"/>
      <c r="B504" s="203"/>
      <c r="C504" s="211"/>
      <c r="D504" s="211"/>
      <c r="E504" s="211"/>
      <c r="F504" s="203"/>
      <c r="G504" s="203"/>
      <c r="H504" s="203"/>
      <c r="I504" s="203"/>
      <c r="J504" s="203"/>
      <c r="K504" s="203"/>
      <c r="L504" s="203"/>
      <c r="M504" s="203"/>
      <c r="N504" s="203"/>
      <c r="O504" s="203"/>
      <c r="P504" s="203"/>
      <c r="Q504" s="203"/>
    </row>
    <row r="505" spans="1:17" ht="15.75" customHeight="1">
      <c r="A505" s="203"/>
      <c r="B505" s="203"/>
      <c r="C505" s="211"/>
      <c r="D505" s="211"/>
      <c r="E505" s="211"/>
      <c r="F505" s="203"/>
      <c r="G505" s="203"/>
      <c r="H505" s="203"/>
      <c r="I505" s="203"/>
      <c r="J505" s="203"/>
      <c r="K505" s="203"/>
      <c r="L505" s="203"/>
      <c r="M505" s="203"/>
      <c r="N505" s="203"/>
      <c r="O505" s="203"/>
      <c r="P505" s="203"/>
      <c r="Q505" s="203"/>
    </row>
    <row r="506" spans="1:17" ht="15.75" customHeight="1">
      <c r="A506" s="203"/>
      <c r="B506" s="203"/>
      <c r="C506" s="211"/>
      <c r="D506" s="211"/>
      <c r="E506" s="211"/>
      <c r="F506" s="203"/>
      <c r="G506" s="203"/>
      <c r="H506" s="203"/>
      <c r="I506" s="203"/>
      <c r="J506" s="203"/>
      <c r="K506" s="203"/>
      <c r="L506" s="203"/>
      <c r="M506" s="203"/>
      <c r="N506" s="203"/>
      <c r="O506" s="203"/>
      <c r="P506" s="203"/>
      <c r="Q506" s="203"/>
    </row>
    <row r="507" spans="1:17" ht="15.75" customHeight="1">
      <c r="A507" s="203"/>
      <c r="B507" s="203"/>
      <c r="C507" s="211"/>
      <c r="D507" s="211"/>
      <c r="E507" s="211"/>
      <c r="F507" s="203"/>
      <c r="G507" s="203"/>
      <c r="H507" s="203"/>
      <c r="I507" s="203"/>
      <c r="J507" s="203"/>
      <c r="K507" s="203"/>
      <c r="L507" s="203"/>
      <c r="M507" s="203"/>
      <c r="N507" s="203"/>
      <c r="O507" s="203"/>
      <c r="P507" s="203"/>
      <c r="Q507" s="203"/>
    </row>
    <row r="508" spans="1:17" ht="15.75" customHeight="1">
      <c r="A508" s="203"/>
      <c r="B508" s="203"/>
      <c r="C508" s="211"/>
      <c r="D508" s="211"/>
      <c r="E508" s="211"/>
      <c r="F508" s="203"/>
      <c r="G508" s="203"/>
      <c r="H508" s="203"/>
      <c r="I508" s="203"/>
      <c r="J508" s="203"/>
      <c r="K508" s="203"/>
      <c r="L508" s="203"/>
      <c r="M508" s="203"/>
      <c r="N508" s="203"/>
      <c r="O508" s="203"/>
      <c r="P508" s="203"/>
      <c r="Q508" s="203"/>
    </row>
    <row r="509" spans="1:17" ht="15.75" customHeight="1">
      <c r="A509" s="203"/>
      <c r="B509" s="203"/>
      <c r="C509" s="211"/>
      <c r="D509" s="211"/>
      <c r="E509" s="211"/>
      <c r="F509" s="203"/>
      <c r="G509" s="203"/>
      <c r="H509" s="203"/>
      <c r="I509" s="203"/>
      <c r="J509" s="203"/>
      <c r="K509" s="203"/>
      <c r="L509" s="203"/>
      <c r="M509" s="203"/>
      <c r="N509" s="203"/>
      <c r="O509" s="203"/>
      <c r="P509" s="203"/>
      <c r="Q509" s="203"/>
    </row>
    <row r="510" spans="1:17" ht="15.75" customHeight="1">
      <c r="A510" s="203"/>
      <c r="B510" s="203"/>
      <c r="C510" s="211"/>
      <c r="D510" s="211"/>
      <c r="E510" s="211"/>
      <c r="F510" s="203"/>
      <c r="G510" s="203"/>
      <c r="H510" s="203"/>
      <c r="I510" s="203"/>
      <c r="J510" s="203"/>
      <c r="K510" s="203"/>
      <c r="L510" s="203"/>
      <c r="M510" s="203"/>
      <c r="N510" s="203"/>
      <c r="O510" s="203"/>
      <c r="P510" s="203"/>
      <c r="Q510" s="203"/>
    </row>
    <row r="511" spans="1:17" ht="15.75" customHeight="1">
      <c r="A511" s="203"/>
      <c r="B511" s="203"/>
      <c r="C511" s="211"/>
      <c r="D511" s="211"/>
      <c r="E511" s="211"/>
      <c r="F511" s="203"/>
      <c r="G511" s="203"/>
      <c r="H511" s="203"/>
      <c r="I511" s="203"/>
      <c r="J511" s="203"/>
      <c r="K511" s="203"/>
      <c r="L511" s="203"/>
      <c r="M511" s="203"/>
      <c r="N511" s="203"/>
      <c r="O511" s="203"/>
      <c r="P511" s="203"/>
      <c r="Q511" s="203"/>
    </row>
    <row r="512" spans="1:17" ht="15.75" customHeight="1">
      <c r="A512" s="203"/>
      <c r="B512" s="203"/>
      <c r="C512" s="211"/>
      <c r="D512" s="211"/>
      <c r="E512" s="211"/>
      <c r="F512" s="203"/>
      <c r="G512" s="203"/>
      <c r="H512" s="203"/>
      <c r="I512" s="203"/>
      <c r="J512" s="203"/>
      <c r="K512" s="203"/>
      <c r="L512" s="203"/>
      <c r="M512" s="203"/>
      <c r="N512" s="203"/>
      <c r="O512" s="203"/>
      <c r="P512" s="203"/>
      <c r="Q512" s="203"/>
    </row>
    <row r="513" spans="1:17" ht="15.75" customHeight="1">
      <c r="A513" s="203"/>
      <c r="B513" s="203"/>
      <c r="C513" s="211"/>
      <c r="D513" s="211"/>
      <c r="E513" s="211"/>
      <c r="F513" s="203"/>
      <c r="G513" s="203"/>
      <c r="H513" s="203"/>
      <c r="I513" s="203"/>
      <c r="J513" s="203"/>
      <c r="K513" s="203"/>
      <c r="L513" s="203"/>
      <c r="M513" s="203"/>
      <c r="N513" s="203"/>
      <c r="O513" s="203"/>
      <c r="P513" s="203"/>
      <c r="Q513" s="203"/>
    </row>
    <row r="514" spans="1:17" ht="15.75" customHeight="1">
      <c r="A514" s="203"/>
      <c r="B514" s="203"/>
      <c r="C514" s="211"/>
      <c r="D514" s="211"/>
      <c r="E514" s="211"/>
      <c r="F514" s="203"/>
      <c r="G514" s="203"/>
      <c r="H514" s="203"/>
      <c r="I514" s="203"/>
      <c r="J514" s="203"/>
      <c r="K514" s="203"/>
      <c r="L514" s="203"/>
      <c r="M514" s="203"/>
      <c r="N514" s="203"/>
      <c r="O514" s="203"/>
      <c r="P514" s="203"/>
      <c r="Q514" s="203"/>
    </row>
    <row r="515" spans="1:17" ht="15.75" customHeight="1">
      <c r="A515" s="203"/>
      <c r="B515" s="203"/>
      <c r="C515" s="211"/>
      <c r="D515" s="211"/>
      <c r="E515" s="211"/>
      <c r="F515" s="203"/>
      <c r="G515" s="203"/>
      <c r="H515" s="203"/>
      <c r="I515" s="203"/>
      <c r="J515" s="203"/>
      <c r="K515" s="203"/>
      <c r="L515" s="203"/>
      <c r="M515" s="203"/>
      <c r="N515" s="203"/>
      <c r="O515" s="203"/>
      <c r="P515" s="203"/>
      <c r="Q515" s="203"/>
    </row>
    <row r="516" spans="1:17" ht="15.75" customHeight="1">
      <c r="A516" s="203"/>
      <c r="B516" s="203"/>
      <c r="C516" s="211"/>
      <c r="D516" s="211"/>
      <c r="E516" s="211"/>
      <c r="F516" s="203"/>
      <c r="G516" s="203"/>
      <c r="H516" s="203"/>
      <c r="I516" s="203"/>
      <c r="J516" s="203"/>
      <c r="K516" s="203"/>
      <c r="L516" s="203"/>
      <c r="M516" s="203"/>
      <c r="N516" s="203"/>
      <c r="O516" s="203"/>
      <c r="P516" s="203"/>
      <c r="Q516" s="203"/>
    </row>
    <row r="517" spans="1:17" ht="15.75" customHeight="1">
      <c r="A517" s="203"/>
      <c r="B517" s="203"/>
      <c r="C517" s="211"/>
      <c r="D517" s="211"/>
      <c r="E517" s="211"/>
      <c r="F517" s="203"/>
      <c r="G517" s="203"/>
      <c r="H517" s="203"/>
      <c r="I517" s="203"/>
      <c r="J517" s="203"/>
      <c r="K517" s="203"/>
      <c r="L517" s="203"/>
      <c r="M517" s="203"/>
      <c r="N517" s="203"/>
      <c r="O517" s="203"/>
      <c r="P517" s="203"/>
      <c r="Q517" s="203"/>
    </row>
    <row r="518" spans="1:17" ht="15.75" customHeight="1">
      <c r="A518" s="203"/>
      <c r="B518" s="203"/>
      <c r="C518" s="211"/>
      <c r="D518" s="211"/>
      <c r="E518" s="211"/>
      <c r="F518" s="203"/>
      <c r="G518" s="203"/>
      <c r="H518" s="203"/>
      <c r="I518" s="203"/>
      <c r="J518" s="203"/>
      <c r="K518" s="203"/>
      <c r="L518" s="203"/>
      <c r="M518" s="203"/>
      <c r="N518" s="203"/>
      <c r="O518" s="203"/>
      <c r="P518" s="203"/>
      <c r="Q518" s="203"/>
    </row>
    <row r="519" spans="1:17" ht="15.75" customHeight="1">
      <c r="A519" s="203"/>
      <c r="B519" s="203"/>
      <c r="C519" s="211"/>
      <c r="D519" s="211"/>
      <c r="E519" s="211"/>
      <c r="F519" s="203"/>
      <c r="G519" s="203"/>
      <c r="H519" s="203"/>
      <c r="I519" s="203"/>
      <c r="J519" s="203"/>
      <c r="K519" s="203"/>
      <c r="L519" s="203"/>
      <c r="M519" s="203"/>
      <c r="N519" s="203"/>
      <c r="O519" s="203"/>
      <c r="P519" s="203"/>
      <c r="Q519" s="203"/>
    </row>
    <row r="520" spans="1:17" ht="15.75" customHeight="1">
      <c r="A520" s="203"/>
      <c r="B520" s="203"/>
      <c r="C520" s="211"/>
      <c r="D520" s="211"/>
      <c r="E520" s="211"/>
      <c r="F520" s="203"/>
      <c r="G520" s="203"/>
      <c r="H520" s="203"/>
      <c r="I520" s="203"/>
      <c r="J520" s="203"/>
      <c r="K520" s="203"/>
      <c r="L520" s="203"/>
      <c r="M520" s="203"/>
      <c r="N520" s="203"/>
      <c r="O520" s="203"/>
      <c r="P520" s="203"/>
      <c r="Q520" s="203"/>
    </row>
    <row r="521" spans="1:17" ht="15.75" customHeight="1">
      <c r="A521" s="203"/>
      <c r="B521" s="203"/>
      <c r="C521" s="211"/>
      <c r="D521" s="211"/>
      <c r="E521" s="211"/>
      <c r="F521" s="203"/>
      <c r="G521" s="203"/>
      <c r="H521" s="203"/>
      <c r="I521" s="203"/>
      <c r="J521" s="203"/>
      <c r="K521" s="203"/>
      <c r="L521" s="203"/>
      <c r="M521" s="203"/>
      <c r="N521" s="203"/>
      <c r="O521" s="203"/>
      <c r="P521" s="203"/>
      <c r="Q521" s="203"/>
    </row>
    <row r="522" spans="1:17" ht="15.75" customHeight="1">
      <c r="A522" s="203"/>
      <c r="B522" s="203"/>
      <c r="C522" s="211"/>
      <c r="D522" s="211"/>
      <c r="E522" s="211"/>
      <c r="F522" s="203"/>
      <c r="G522" s="203"/>
      <c r="H522" s="203"/>
      <c r="I522" s="203"/>
      <c r="J522" s="203"/>
      <c r="K522" s="203"/>
      <c r="L522" s="203"/>
      <c r="M522" s="203"/>
      <c r="N522" s="203"/>
      <c r="O522" s="203"/>
      <c r="P522" s="203"/>
      <c r="Q522" s="203"/>
    </row>
    <row r="523" spans="1:17" ht="15.75" customHeight="1">
      <c r="A523" s="203"/>
      <c r="B523" s="203"/>
      <c r="C523" s="211"/>
      <c r="D523" s="211"/>
      <c r="E523" s="211"/>
      <c r="F523" s="203"/>
      <c r="G523" s="203"/>
      <c r="H523" s="203"/>
      <c r="I523" s="203"/>
      <c r="J523" s="203"/>
      <c r="K523" s="203"/>
      <c r="L523" s="203"/>
      <c r="M523" s="203"/>
      <c r="N523" s="203"/>
      <c r="O523" s="203"/>
      <c r="P523" s="203"/>
      <c r="Q523" s="203"/>
    </row>
    <row r="524" spans="1:17" ht="15.75" customHeight="1">
      <c r="A524" s="203"/>
      <c r="B524" s="203"/>
      <c r="C524" s="211"/>
      <c r="D524" s="211"/>
      <c r="E524" s="211"/>
      <c r="F524" s="203"/>
      <c r="G524" s="203"/>
      <c r="H524" s="203"/>
      <c r="I524" s="203"/>
      <c r="J524" s="203"/>
      <c r="K524" s="203"/>
      <c r="L524" s="203"/>
      <c r="M524" s="203"/>
      <c r="N524" s="203"/>
      <c r="O524" s="203"/>
      <c r="P524" s="203"/>
      <c r="Q524" s="203"/>
    </row>
    <row r="525" spans="1:17" ht="15.75" customHeight="1">
      <c r="A525" s="203"/>
      <c r="B525" s="203"/>
      <c r="C525" s="211"/>
      <c r="D525" s="211"/>
      <c r="E525" s="211"/>
      <c r="F525" s="203"/>
      <c r="G525" s="203"/>
      <c r="H525" s="203"/>
      <c r="I525" s="203"/>
      <c r="J525" s="203"/>
      <c r="K525" s="203"/>
      <c r="L525" s="203"/>
      <c r="M525" s="203"/>
      <c r="N525" s="203"/>
      <c r="O525" s="203"/>
      <c r="P525" s="203"/>
      <c r="Q525" s="203"/>
    </row>
    <row r="526" spans="1:17" ht="15.75" customHeight="1">
      <c r="A526" s="203"/>
      <c r="B526" s="203"/>
      <c r="C526" s="211"/>
      <c r="D526" s="211"/>
      <c r="E526" s="211"/>
      <c r="F526" s="203"/>
      <c r="G526" s="203"/>
      <c r="H526" s="203"/>
      <c r="I526" s="203"/>
      <c r="J526" s="203"/>
      <c r="K526" s="203"/>
      <c r="L526" s="203"/>
      <c r="M526" s="203"/>
      <c r="N526" s="203"/>
      <c r="O526" s="203"/>
      <c r="P526" s="203"/>
      <c r="Q526" s="203"/>
    </row>
    <row r="527" spans="1:17" ht="15.75" customHeight="1">
      <c r="A527" s="203"/>
      <c r="B527" s="203"/>
      <c r="C527" s="211"/>
      <c r="D527" s="211"/>
      <c r="E527" s="211"/>
      <c r="F527" s="203"/>
      <c r="G527" s="203"/>
      <c r="H527" s="203"/>
      <c r="I527" s="203"/>
      <c r="J527" s="203"/>
      <c r="K527" s="203"/>
      <c r="L527" s="203"/>
      <c r="M527" s="203"/>
      <c r="N527" s="203"/>
      <c r="O527" s="203"/>
      <c r="P527" s="203"/>
      <c r="Q527" s="203"/>
    </row>
    <row r="528" spans="1:17" ht="15.75" customHeight="1">
      <c r="A528" s="203"/>
      <c r="B528" s="203"/>
      <c r="C528" s="211"/>
      <c r="D528" s="211"/>
      <c r="E528" s="211"/>
      <c r="F528" s="203"/>
      <c r="G528" s="203"/>
      <c r="H528" s="203"/>
      <c r="I528" s="203"/>
      <c r="J528" s="203"/>
      <c r="K528" s="203"/>
      <c r="L528" s="203"/>
      <c r="M528" s="203"/>
      <c r="N528" s="203"/>
      <c r="O528" s="203"/>
      <c r="P528" s="203"/>
      <c r="Q528" s="203"/>
    </row>
    <row r="529" spans="1:17" ht="15.75" customHeight="1">
      <c r="A529" s="203"/>
      <c r="B529" s="203"/>
      <c r="C529" s="211"/>
      <c r="D529" s="211"/>
      <c r="E529" s="211"/>
      <c r="F529" s="203"/>
      <c r="G529" s="203"/>
      <c r="H529" s="203"/>
      <c r="I529" s="203"/>
      <c r="J529" s="203"/>
      <c r="K529" s="203"/>
      <c r="L529" s="203"/>
      <c r="M529" s="203"/>
      <c r="N529" s="203"/>
      <c r="O529" s="203"/>
      <c r="P529" s="203"/>
      <c r="Q529" s="203"/>
    </row>
    <row r="530" spans="1:17" ht="15.75" customHeight="1">
      <c r="A530" s="203"/>
      <c r="B530" s="203"/>
      <c r="C530" s="211"/>
      <c r="D530" s="211"/>
      <c r="E530" s="211"/>
      <c r="F530" s="203"/>
      <c r="G530" s="203"/>
      <c r="H530" s="203"/>
      <c r="I530" s="203"/>
      <c r="J530" s="203"/>
      <c r="K530" s="203"/>
      <c r="L530" s="203"/>
      <c r="M530" s="203"/>
      <c r="N530" s="203"/>
      <c r="O530" s="203"/>
      <c r="P530" s="203"/>
      <c r="Q530" s="203"/>
    </row>
    <row r="531" spans="1:17" ht="15.75" customHeight="1">
      <c r="A531" s="203"/>
      <c r="B531" s="203"/>
      <c r="C531" s="211"/>
      <c r="D531" s="211"/>
      <c r="E531" s="211"/>
      <c r="F531" s="203"/>
      <c r="G531" s="203"/>
      <c r="H531" s="203"/>
      <c r="I531" s="203"/>
      <c r="J531" s="203"/>
      <c r="K531" s="203"/>
      <c r="L531" s="203"/>
      <c r="M531" s="203"/>
      <c r="N531" s="203"/>
      <c r="O531" s="203"/>
      <c r="P531" s="203"/>
      <c r="Q531" s="203"/>
    </row>
    <row r="532" spans="1:17" ht="15.75" customHeight="1">
      <c r="A532" s="203"/>
      <c r="B532" s="203"/>
      <c r="C532" s="211"/>
      <c r="D532" s="211"/>
      <c r="E532" s="211"/>
      <c r="F532" s="203"/>
      <c r="G532" s="203"/>
      <c r="H532" s="203"/>
      <c r="I532" s="203"/>
      <c r="J532" s="203"/>
      <c r="K532" s="203"/>
      <c r="L532" s="203"/>
      <c r="M532" s="203"/>
      <c r="N532" s="203"/>
      <c r="O532" s="203"/>
      <c r="P532" s="203"/>
      <c r="Q532" s="203"/>
    </row>
    <row r="533" spans="1:17" ht="15.75" customHeight="1">
      <c r="A533" s="203"/>
      <c r="B533" s="203"/>
      <c r="C533" s="211"/>
      <c r="D533" s="211"/>
      <c r="E533" s="211"/>
      <c r="F533" s="203"/>
      <c r="G533" s="203"/>
      <c r="H533" s="203"/>
      <c r="I533" s="203"/>
      <c r="J533" s="203"/>
      <c r="K533" s="203"/>
      <c r="L533" s="203"/>
      <c r="M533" s="203"/>
      <c r="N533" s="203"/>
      <c r="O533" s="203"/>
      <c r="P533" s="203"/>
      <c r="Q533" s="203"/>
    </row>
    <row r="534" spans="1:17" ht="15.75" customHeight="1">
      <c r="A534" s="203"/>
      <c r="B534" s="203"/>
      <c r="C534" s="211"/>
      <c r="D534" s="211"/>
      <c r="E534" s="211"/>
      <c r="F534" s="203"/>
      <c r="G534" s="203"/>
      <c r="H534" s="203"/>
      <c r="I534" s="203"/>
      <c r="J534" s="203"/>
      <c r="K534" s="203"/>
      <c r="L534" s="203"/>
      <c r="M534" s="203"/>
      <c r="N534" s="203"/>
      <c r="O534" s="203"/>
      <c r="P534" s="203"/>
      <c r="Q534" s="203"/>
    </row>
    <row r="535" spans="1:17" ht="15.75" customHeight="1">
      <c r="A535" s="203"/>
      <c r="B535" s="203"/>
      <c r="C535" s="211"/>
      <c r="D535" s="211"/>
      <c r="E535" s="211"/>
      <c r="F535" s="203"/>
      <c r="G535" s="203"/>
      <c r="H535" s="203"/>
      <c r="I535" s="203"/>
      <c r="J535" s="203"/>
      <c r="K535" s="203"/>
      <c r="L535" s="203"/>
      <c r="M535" s="203"/>
      <c r="N535" s="203"/>
      <c r="O535" s="203"/>
      <c r="P535" s="203"/>
      <c r="Q535" s="203"/>
    </row>
    <row r="536" spans="1:17" ht="15.75" customHeight="1">
      <c r="A536" s="203"/>
      <c r="B536" s="203"/>
      <c r="C536" s="211"/>
      <c r="D536" s="211"/>
      <c r="E536" s="211"/>
      <c r="F536" s="203"/>
      <c r="G536" s="203"/>
      <c r="H536" s="203"/>
      <c r="I536" s="203"/>
      <c r="J536" s="203"/>
      <c r="K536" s="203"/>
      <c r="L536" s="203"/>
      <c r="M536" s="203"/>
      <c r="N536" s="203"/>
      <c r="O536" s="203"/>
      <c r="P536" s="203"/>
      <c r="Q536" s="203"/>
    </row>
    <row r="537" spans="1:17" ht="15.75" customHeight="1">
      <c r="A537" s="203"/>
      <c r="B537" s="203"/>
      <c r="C537" s="211"/>
      <c r="D537" s="211"/>
      <c r="E537" s="211"/>
      <c r="F537" s="203"/>
      <c r="G537" s="203"/>
      <c r="H537" s="203"/>
      <c r="I537" s="203"/>
      <c r="J537" s="203"/>
      <c r="K537" s="203"/>
      <c r="L537" s="203"/>
      <c r="M537" s="203"/>
      <c r="N537" s="203"/>
      <c r="O537" s="203"/>
      <c r="P537" s="203"/>
      <c r="Q537" s="203"/>
    </row>
    <row r="538" spans="1:17" ht="15.75" customHeight="1">
      <c r="A538" s="203"/>
      <c r="B538" s="203"/>
      <c r="C538" s="211"/>
      <c r="D538" s="211"/>
      <c r="E538" s="211"/>
      <c r="F538" s="203"/>
      <c r="G538" s="203"/>
      <c r="H538" s="203"/>
      <c r="I538" s="203"/>
      <c r="J538" s="203"/>
      <c r="K538" s="203"/>
      <c r="L538" s="203"/>
      <c r="M538" s="203"/>
      <c r="N538" s="203"/>
      <c r="O538" s="203"/>
      <c r="P538" s="203"/>
      <c r="Q538" s="203"/>
    </row>
    <row r="539" spans="1:17" ht="15.75" customHeight="1">
      <c r="A539" s="203"/>
      <c r="B539" s="203"/>
      <c r="C539" s="211"/>
      <c r="D539" s="211"/>
      <c r="E539" s="211"/>
      <c r="F539" s="203"/>
      <c r="G539" s="203"/>
      <c r="H539" s="203"/>
      <c r="I539" s="203"/>
      <c r="J539" s="203"/>
      <c r="K539" s="203"/>
      <c r="L539" s="203"/>
      <c r="M539" s="203"/>
      <c r="N539" s="203"/>
      <c r="O539" s="203"/>
      <c r="P539" s="203"/>
      <c r="Q539" s="203"/>
    </row>
    <row r="540" spans="1:17" ht="15.75" customHeight="1">
      <c r="A540" s="203"/>
      <c r="B540" s="203"/>
      <c r="C540" s="211"/>
      <c r="D540" s="211"/>
      <c r="E540" s="211"/>
      <c r="F540" s="203"/>
      <c r="G540" s="203"/>
      <c r="H540" s="203"/>
      <c r="I540" s="203"/>
      <c r="J540" s="203"/>
      <c r="K540" s="203"/>
      <c r="L540" s="203"/>
      <c r="M540" s="203"/>
      <c r="N540" s="203"/>
      <c r="O540" s="203"/>
      <c r="P540" s="203"/>
      <c r="Q540" s="203"/>
    </row>
    <row r="541" spans="1:17" ht="15.75" customHeight="1">
      <c r="A541" s="203"/>
      <c r="B541" s="203"/>
      <c r="C541" s="211"/>
      <c r="D541" s="211"/>
      <c r="E541" s="211"/>
      <c r="F541" s="203"/>
      <c r="G541" s="203"/>
      <c r="H541" s="203"/>
      <c r="I541" s="203"/>
      <c r="J541" s="203"/>
      <c r="K541" s="203"/>
      <c r="L541" s="203"/>
      <c r="M541" s="203"/>
      <c r="N541" s="203"/>
      <c r="O541" s="203"/>
      <c r="P541" s="203"/>
      <c r="Q541" s="203"/>
    </row>
    <row r="542" spans="1:17" ht="15.75" customHeight="1">
      <c r="A542" s="203"/>
      <c r="B542" s="203"/>
      <c r="C542" s="211"/>
      <c r="D542" s="211"/>
      <c r="E542" s="211"/>
      <c r="F542" s="203"/>
      <c r="G542" s="203"/>
      <c r="H542" s="203"/>
      <c r="I542" s="203"/>
      <c r="J542" s="203"/>
      <c r="K542" s="203"/>
      <c r="L542" s="203"/>
      <c r="M542" s="203"/>
      <c r="N542" s="203"/>
      <c r="O542" s="203"/>
      <c r="P542" s="203"/>
      <c r="Q542" s="203"/>
    </row>
    <row r="543" spans="1:17" ht="15.75" customHeight="1">
      <c r="A543" s="203"/>
      <c r="B543" s="203"/>
      <c r="C543" s="211"/>
      <c r="D543" s="211"/>
      <c r="E543" s="211"/>
      <c r="F543" s="203"/>
      <c r="G543" s="203"/>
      <c r="H543" s="203"/>
      <c r="I543" s="203"/>
      <c r="J543" s="203"/>
      <c r="K543" s="203"/>
      <c r="L543" s="203"/>
      <c r="M543" s="203"/>
      <c r="N543" s="203"/>
      <c r="O543" s="203"/>
      <c r="P543" s="203"/>
      <c r="Q543" s="203"/>
    </row>
    <row r="544" spans="1:17" ht="15.75" customHeight="1">
      <c r="A544" s="203"/>
      <c r="B544" s="203"/>
      <c r="C544" s="211"/>
      <c r="D544" s="211"/>
      <c r="E544" s="211"/>
      <c r="F544" s="203"/>
      <c r="G544" s="203"/>
      <c r="H544" s="203"/>
      <c r="I544" s="203"/>
      <c r="J544" s="203"/>
      <c r="K544" s="203"/>
      <c r="L544" s="203"/>
      <c r="M544" s="203"/>
      <c r="N544" s="203"/>
      <c r="O544" s="203"/>
      <c r="P544" s="203"/>
      <c r="Q544" s="203"/>
    </row>
    <row r="545" spans="1:17" ht="15.75" customHeight="1">
      <c r="A545" s="203"/>
      <c r="B545" s="203"/>
      <c r="C545" s="211"/>
      <c r="D545" s="211"/>
      <c r="E545" s="211"/>
      <c r="F545" s="203"/>
      <c r="G545" s="203"/>
      <c r="H545" s="203"/>
      <c r="I545" s="203"/>
      <c r="J545" s="203"/>
      <c r="K545" s="203"/>
      <c r="L545" s="203"/>
      <c r="M545" s="203"/>
      <c r="N545" s="203"/>
      <c r="O545" s="203"/>
      <c r="P545" s="203"/>
      <c r="Q545" s="203"/>
    </row>
    <row r="546" spans="1:17" ht="15.75" customHeight="1">
      <c r="A546" s="203"/>
      <c r="B546" s="203"/>
      <c r="C546" s="211"/>
      <c r="D546" s="211"/>
      <c r="E546" s="211"/>
      <c r="F546" s="203"/>
      <c r="G546" s="203"/>
      <c r="H546" s="203"/>
      <c r="I546" s="203"/>
      <c r="J546" s="203"/>
      <c r="K546" s="203"/>
      <c r="L546" s="203"/>
      <c r="M546" s="203"/>
      <c r="N546" s="203"/>
      <c r="O546" s="203"/>
      <c r="P546" s="203"/>
      <c r="Q546" s="203"/>
    </row>
    <row r="547" spans="1:17" ht="15.75" customHeight="1">
      <c r="A547" s="203"/>
      <c r="B547" s="203"/>
      <c r="C547" s="211"/>
      <c r="D547" s="211"/>
      <c r="E547" s="211"/>
      <c r="F547" s="203"/>
      <c r="G547" s="203"/>
      <c r="H547" s="203"/>
      <c r="I547" s="203"/>
      <c r="J547" s="203"/>
      <c r="K547" s="203"/>
      <c r="L547" s="203"/>
      <c r="M547" s="203"/>
      <c r="N547" s="203"/>
      <c r="O547" s="203"/>
      <c r="P547" s="203"/>
      <c r="Q547" s="203"/>
    </row>
    <row r="548" spans="1:17" ht="15.75" customHeight="1">
      <c r="A548" s="203"/>
      <c r="B548" s="203"/>
      <c r="C548" s="211"/>
      <c r="D548" s="211"/>
      <c r="E548" s="211"/>
      <c r="F548" s="203"/>
      <c r="G548" s="203"/>
      <c r="H548" s="203"/>
      <c r="I548" s="203"/>
      <c r="J548" s="203"/>
      <c r="K548" s="203"/>
      <c r="L548" s="203"/>
      <c r="M548" s="203"/>
      <c r="N548" s="203"/>
      <c r="O548" s="203"/>
      <c r="P548" s="203"/>
      <c r="Q548" s="203"/>
    </row>
    <row r="549" spans="1:17" ht="15.75" customHeight="1">
      <c r="A549" s="203"/>
      <c r="B549" s="203"/>
      <c r="C549" s="211"/>
      <c r="D549" s="211"/>
      <c r="E549" s="211"/>
      <c r="F549" s="203"/>
      <c r="G549" s="203"/>
      <c r="H549" s="203"/>
      <c r="I549" s="203"/>
      <c r="J549" s="203"/>
      <c r="K549" s="203"/>
      <c r="L549" s="203"/>
      <c r="M549" s="203"/>
      <c r="N549" s="203"/>
      <c r="O549" s="203"/>
      <c r="P549" s="203"/>
      <c r="Q549" s="203"/>
    </row>
    <row r="550" spans="1:17" ht="15.75" customHeight="1">
      <c r="A550" s="203"/>
      <c r="B550" s="203"/>
      <c r="C550" s="211"/>
      <c r="D550" s="211"/>
      <c r="E550" s="211"/>
      <c r="F550" s="203"/>
      <c r="G550" s="203"/>
      <c r="H550" s="203"/>
      <c r="I550" s="203"/>
      <c r="J550" s="203"/>
      <c r="K550" s="203"/>
      <c r="L550" s="203"/>
      <c r="M550" s="203"/>
      <c r="N550" s="203"/>
      <c r="O550" s="203"/>
      <c r="P550" s="203"/>
      <c r="Q550" s="203"/>
    </row>
    <row r="551" spans="1:17" ht="15.75" customHeight="1">
      <c r="A551" s="203"/>
      <c r="B551" s="203"/>
      <c r="C551" s="211"/>
      <c r="D551" s="211"/>
      <c r="E551" s="211"/>
      <c r="F551" s="203"/>
      <c r="G551" s="203"/>
      <c r="H551" s="203"/>
      <c r="I551" s="203"/>
      <c r="J551" s="203"/>
      <c r="K551" s="203"/>
      <c r="L551" s="203"/>
      <c r="M551" s="203"/>
      <c r="N551" s="203"/>
      <c r="O551" s="203"/>
      <c r="P551" s="203"/>
      <c r="Q551" s="203"/>
    </row>
    <row r="552" spans="1:17" ht="15.75" customHeight="1">
      <c r="A552" s="203"/>
      <c r="B552" s="203"/>
      <c r="C552" s="211"/>
      <c r="D552" s="211"/>
      <c r="E552" s="211"/>
      <c r="F552" s="203"/>
      <c r="G552" s="203"/>
      <c r="H552" s="203"/>
      <c r="I552" s="203"/>
      <c r="J552" s="203"/>
      <c r="K552" s="203"/>
      <c r="L552" s="203"/>
      <c r="M552" s="203"/>
      <c r="N552" s="203"/>
      <c r="O552" s="203"/>
      <c r="P552" s="203"/>
      <c r="Q552" s="203"/>
    </row>
    <row r="553" spans="1:17" ht="15.75" customHeight="1">
      <c r="A553" s="203"/>
      <c r="B553" s="203"/>
      <c r="C553" s="211"/>
      <c r="D553" s="211"/>
      <c r="E553" s="211"/>
      <c r="F553" s="203"/>
      <c r="G553" s="203"/>
      <c r="H553" s="203"/>
      <c r="I553" s="203"/>
      <c r="J553" s="203"/>
      <c r="K553" s="203"/>
      <c r="L553" s="203"/>
      <c r="M553" s="203"/>
      <c r="N553" s="203"/>
      <c r="O553" s="203"/>
      <c r="P553" s="203"/>
      <c r="Q553" s="203"/>
    </row>
    <row r="554" spans="1:17" ht="15.75" customHeight="1">
      <c r="A554" s="203"/>
      <c r="B554" s="203"/>
      <c r="C554" s="211"/>
      <c r="D554" s="211"/>
      <c r="E554" s="211"/>
      <c r="F554" s="203"/>
      <c r="G554" s="203"/>
      <c r="H554" s="203"/>
      <c r="I554" s="203"/>
      <c r="J554" s="203"/>
      <c r="K554" s="203"/>
      <c r="L554" s="203"/>
      <c r="M554" s="203"/>
      <c r="N554" s="203"/>
      <c r="O554" s="203"/>
      <c r="P554" s="203"/>
      <c r="Q554" s="203"/>
    </row>
    <row r="555" spans="1:17" ht="15.75" customHeight="1">
      <c r="A555" s="203"/>
      <c r="B555" s="203"/>
      <c r="C555" s="211"/>
      <c r="D555" s="211"/>
      <c r="E555" s="211"/>
      <c r="F555" s="203"/>
      <c r="G555" s="203"/>
      <c r="H555" s="203"/>
      <c r="I555" s="203"/>
      <c r="J555" s="203"/>
      <c r="K555" s="203"/>
      <c r="L555" s="203"/>
      <c r="M555" s="203"/>
      <c r="N555" s="203"/>
      <c r="O555" s="203"/>
      <c r="P555" s="203"/>
      <c r="Q555" s="203"/>
    </row>
    <row r="556" spans="1:17" ht="15.75" customHeight="1">
      <c r="A556" s="203"/>
      <c r="B556" s="203"/>
      <c r="C556" s="211"/>
      <c r="D556" s="211"/>
      <c r="E556" s="211"/>
      <c r="F556" s="203"/>
      <c r="G556" s="203"/>
      <c r="H556" s="203"/>
      <c r="I556" s="203"/>
      <c r="J556" s="203"/>
      <c r="K556" s="203"/>
      <c r="L556" s="203"/>
      <c r="M556" s="203"/>
      <c r="N556" s="203"/>
      <c r="O556" s="203"/>
      <c r="P556" s="203"/>
      <c r="Q556" s="203"/>
    </row>
    <row r="557" spans="1:17" ht="15.75" customHeight="1">
      <c r="A557" s="203"/>
      <c r="B557" s="203"/>
      <c r="C557" s="211"/>
      <c r="D557" s="211"/>
      <c r="E557" s="211"/>
      <c r="F557" s="203"/>
      <c r="G557" s="203"/>
      <c r="H557" s="203"/>
      <c r="I557" s="203"/>
      <c r="J557" s="203"/>
      <c r="K557" s="203"/>
      <c r="L557" s="203"/>
      <c r="M557" s="203"/>
      <c r="N557" s="203"/>
      <c r="O557" s="203"/>
      <c r="P557" s="203"/>
      <c r="Q557" s="203"/>
    </row>
    <row r="558" spans="1:17" ht="15.75" customHeight="1">
      <c r="A558" s="203"/>
      <c r="B558" s="203"/>
      <c r="C558" s="211"/>
      <c r="D558" s="211"/>
      <c r="E558" s="211"/>
      <c r="F558" s="203"/>
      <c r="G558" s="203"/>
      <c r="H558" s="203"/>
      <c r="I558" s="203"/>
      <c r="J558" s="203"/>
      <c r="K558" s="203"/>
      <c r="L558" s="203"/>
      <c r="M558" s="203"/>
      <c r="N558" s="203"/>
      <c r="O558" s="203"/>
      <c r="P558" s="203"/>
      <c r="Q558" s="203"/>
    </row>
    <row r="559" spans="1:17" ht="15.75" customHeight="1">
      <c r="A559" s="203"/>
      <c r="B559" s="203"/>
      <c r="C559" s="211"/>
      <c r="D559" s="211"/>
      <c r="E559" s="211"/>
      <c r="F559" s="203"/>
      <c r="G559" s="203"/>
      <c r="H559" s="203"/>
      <c r="I559" s="203"/>
      <c r="J559" s="203"/>
      <c r="K559" s="203"/>
      <c r="L559" s="203"/>
      <c r="M559" s="203"/>
      <c r="N559" s="203"/>
      <c r="O559" s="203"/>
      <c r="P559" s="203"/>
      <c r="Q559" s="203"/>
    </row>
    <row r="560" spans="1:17" ht="15.75" customHeight="1">
      <c r="A560" s="203"/>
      <c r="B560" s="203"/>
      <c r="C560" s="211"/>
      <c r="D560" s="211"/>
      <c r="E560" s="211"/>
      <c r="F560" s="203"/>
      <c r="G560" s="203"/>
      <c r="H560" s="203"/>
      <c r="I560" s="203"/>
      <c r="J560" s="203"/>
      <c r="K560" s="203"/>
      <c r="L560" s="203"/>
      <c r="M560" s="203"/>
      <c r="N560" s="203"/>
      <c r="O560" s="203"/>
      <c r="P560" s="203"/>
      <c r="Q560" s="203"/>
    </row>
    <row r="561" spans="1:17" ht="15.75" customHeight="1">
      <c r="A561" s="203"/>
      <c r="B561" s="203"/>
      <c r="C561" s="211"/>
      <c r="D561" s="211"/>
      <c r="E561" s="211"/>
      <c r="F561" s="203"/>
      <c r="G561" s="203"/>
      <c r="H561" s="203"/>
      <c r="I561" s="203"/>
      <c r="J561" s="203"/>
      <c r="K561" s="203"/>
      <c r="L561" s="203"/>
      <c r="M561" s="203"/>
      <c r="N561" s="203"/>
      <c r="O561" s="203"/>
      <c r="P561" s="203"/>
      <c r="Q561" s="203"/>
    </row>
    <row r="562" spans="1:17" ht="15.75" customHeight="1">
      <c r="A562" s="203"/>
      <c r="B562" s="203"/>
      <c r="C562" s="211"/>
      <c r="D562" s="211"/>
      <c r="E562" s="211"/>
      <c r="F562" s="203"/>
      <c r="G562" s="203"/>
      <c r="H562" s="203"/>
      <c r="I562" s="203"/>
      <c r="J562" s="203"/>
      <c r="K562" s="203"/>
      <c r="L562" s="203"/>
      <c r="M562" s="203"/>
      <c r="N562" s="203"/>
      <c r="O562" s="203"/>
      <c r="P562" s="203"/>
      <c r="Q562" s="203"/>
    </row>
    <row r="563" spans="1:17" ht="15.75" customHeight="1">
      <c r="A563" s="203"/>
      <c r="B563" s="203"/>
      <c r="C563" s="211"/>
      <c r="D563" s="211"/>
      <c r="E563" s="211"/>
      <c r="F563" s="203"/>
      <c r="G563" s="203"/>
      <c r="H563" s="203"/>
      <c r="I563" s="203"/>
      <c r="J563" s="203"/>
      <c r="K563" s="203"/>
      <c r="L563" s="203"/>
      <c r="M563" s="203"/>
      <c r="N563" s="203"/>
      <c r="O563" s="203"/>
      <c r="P563" s="203"/>
      <c r="Q563" s="203"/>
    </row>
    <row r="564" spans="1:17" ht="15.75" customHeight="1">
      <c r="A564" s="203"/>
      <c r="B564" s="203"/>
      <c r="C564" s="211"/>
      <c r="D564" s="211"/>
      <c r="E564" s="211"/>
      <c r="F564" s="203"/>
      <c r="G564" s="203"/>
      <c r="H564" s="203"/>
      <c r="I564" s="203"/>
      <c r="J564" s="203"/>
      <c r="K564" s="203"/>
      <c r="L564" s="203"/>
      <c r="M564" s="203"/>
      <c r="N564" s="203"/>
      <c r="O564" s="203"/>
      <c r="P564" s="203"/>
      <c r="Q564" s="203"/>
    </row>
    <row r="565" spans="1:17" ht="15.75" customHeight="1">
      <c r="A565" s="203"/>
      <c r="B565" s="203"/>
      <c r="C565" s="211"/>
      <c r="D565" s="211"/>
      <c r="E565" s="211"/>
      <c r="F565" s="203"/>
      <c r="G565" s="203"/>
      <c r="H565" s="203"/>
      <c r="I565" s="203"/>
      <c r="J565" s="203"/>
      <c r="K565" s="203"/>
      <c r="L565" s="203"/>
      <c r="M565" s="203"/>
      <c r="N565" s="203"/>
      <c r="O565" s="203"/>
      <c r="P565" s="203"/>
      <c r="Q565" s="203"/>
    </row>
    <row r="566" spans="1:17" ht="15.75" customHeight="1">
      <c r="A566" s="203"/>
      <c r="B566" s="203"/>
      <c r="C566" s="211"/>
      <c r="D566" s="211"/>
      <c r="E566" s="211"/>
      <c r="F566" s="203"/>
      <c r="G566" s="203"/>
      <c r="H566" s="203"/>
      <c r="I566" s="203"/>
      <c r="J566" s="203"/>
      <c r="K566" s="203"/>
      <c r="L566" s="203"/>
      <c r="M566" s="203"/>
      <c r="N566" s="203"/>
      <c r="O566" s="203"/>
      <c r="P566" s="203"/>
      <c r="Q566" s="203"/>
    </row>
    <row r="567" spans="1:17" ht="15.75" customHeight="1">
      <c r="A567" s="203"/>
      <c r="B567" s="203"/>
      <c r="C567" s="211"/>
      <c r="D567" s="211"/>
      <c r="E567" s="211"/>
      <c r="F567" s="203"/>
      <c r="G567" s="203"/>
      <c r="H567" s="203"/>
      <c r="I567" s="203"/>
      <c r="J567" s="203"/>
      <c r="K567" s="203"/>
      <c r="L567" s="203"/>
      <c r="M567" s="203"/>
      <c r="N567" s="203"/>
      <c r="O567" s="203"/>
      <c r="P567" s="203"/>
      <c r="Q567" s="203"/>
    </row>
    <row r="568" spans="1:17" ht="15.75" customHeight="1">
      <c r="A568" s="203"/>
      <c r="B568" s="203"/>
      <c r="C568" s="211"/>
      <c r="D568" s="211"/>
      <c r="E568" s="211"/>
      <c r="F568" s="203"/>
      <c r="G568" s="203"/>
      <c r="H568" s="203"/>
      <c r="I568" s="203"/>
      <c r="J568" s="203"/>
      <c r="K568" s="203"/>
      <c r="L568" s="203"/>
      <c r="M568" s="203"/>
      <c r="N568" s="203"/>
      <c r="O568" s="203"/>
      <c r="P568" s="203"/>
      <c r="Q568" s="203"/>
    </row>
    <row r="569" spans="1:17" ht="15.75" customHeight="1">
      <c r="A569" s="203"/>
      <c r="B569" s="203"/>
      <c r="C569" s="211"/>
      <c r="D569" s="211"/>
      <c r="E569" s="211"/>
      <c r="F569" s="203"/>
      <c r="G569" s="203"/>
      <c r="H569" s="203"/>
      <c r="I569" s="203"/>
      <c r="J569" s="203"/>
      <c r="K569" s="203"/>
      <c r="L569" s="203"/>
      <c r="M569" s="203"/>
      <c r="N569" s="203"/>
      <c r="O569" s="203"/>
      <c r="P569" s="203"/>
      <c r="Q569" s="203"/>
    </row>
    <row r="570" spans="1:17" ht="15.75" customHeight="1">
      <c r="A570" s="203"/>
      <c r="B570" s="203"/>
      <c r="C570" s="211"/>
      <c r="D570" s="211"/>
      <c r="E570" s="211"/>
      <c r="F570" s="203"/>
      <c r="G570" s="203"/>
      <c r="H570" s="203"/>
      <c r="I570" s="203"/>
      <c r="J570" s="203"/>
      <c r="K570" s="203"/>
      <c r="L570" s="203"/>
      <c r="M570" s="203"/>
      <c r="N570" s="203"/>
      <c r="O570" s="203"/>
      <c r="P570" s="203"/>
      <c r="Q570" s="203"/>
    </row>
    <row r="571" spans="1:17" ht="15.75" customHeight="1">
      <c r="A571" s="203"/>
      <c r="B571" s="203"/>
      <c r="C571" s="211"/>
      <c r="D571" s="211"/>
      <c r="E571" s="211"/>
      <c r="F571" s="203"/>
      <c r="G571" s="203"/>
      <c r="H571" s="203"/>
      <c r="I571" s="203"/>
      <c r="J571" s="203"/>
      <c r="K571" s="203"/>
      <c r="L571" s="203"/>
      <c r="M571" s="203"/>
      <c r="N571" s="203"/>
      <c r="O571" s="203"/>
      <c r="P571" s="203"/>
      <c r="Q571" s="203"/>
    </row>
    <row r="572" spans="1:17" ht="15.75" customHeight="1">
      <c r="A572" s="203"/>
      <c r="B572" s="203"/>
      <c r="C572" s="211"/>
      <c r="D572" s="211"/>
      <c r="E572" s="211"/>
      <c r="F572" s="203"/>
      <c r="G572" s="203"/>
      <c r="H572" s="203"/>
      <c r="I572" s="203"/>
      <c r="J572" s="203"/>
      <c r="K572" s="203"/>
      <c r="L572" s="203"/>
      <c r="M572" s="203"/>
      <c r="N572" s="203"/>
      <c r="O572" s="203"/>
      <c r="P572" s="203"/>
      <c r="Q572" s="203"/>
    </row>
    <row r="573" spans="1:17" ht="15.75" customHeight="1">
      <c r="A573" s="203"/>
      <c r="B573" s="203"/>
      <c r="C573" s="211"/>
      <c r="D573" s="211"/>
      <c r="E573" s="211"/>
      <c r="F573" s="203"/>
      <c r="G573" s="203"/>
      <c r="H573" s="203"/>
      <c r="I573" s="203"/>
      <c r="J573" s="203"/>
      <c r="K573" s="203"/>
      <c r="L573" s="203"/>
      <c r="M573" s="203"/>
      <c r="N573" s="203"/>
      <c r="O573" s="203"/>
      <c r="P573" s="203"/>
      <c r="Q573" s="203"/>
    </row>
    <row r="574" spans="1:17" ht="15.75" customHeight="1">
      <c r="A574" s="203"/>
      <c r="B574" s="203"/>
      <c r="C574" s="211"/>
      <c r="D574" s="211"/>
      <c r="E574" s="211"/>
      <c r="F574" s="203"/>
      <c r="G574" s="203"/>
      <c r="H574" s="203"/>
      <c r="I574" s="203"/>
      <c r="J574" s="203"/>
      <c r="K574" s="203"/>
      <c r="L574" s="203"/>
      <c r="M574" s="203"/>
      <c r="N574" s="203"/>
      <c r="O574" s="203"/>
      <c r="P574" s="203"/>
      <c r="Q574" s="203"/>
    </row>
    <row r="575" spans="1:17" ht="15.75" customHeight="1">
      <c r="A575" s="203"/>
      <c r="B575" s="203"/>
      <c r="C575" s="211"/>
      <c r="D575" s="211"/>
      <c r="E575" s="211"/>
      <c r="F575" s="203"/>
      <c r="G575" s="203"/>
      <c r="H575" s="203"/>
      <c r="I575" s="203"/>
      <c r="J575" s="203"/>
      <c r="K575" s="203"/>
      <c r="L575" s="203"/>
      <c r="M575" s="203"/>
      <c r="N575" s="203"/>
      <c r="O575" s="203"/>
      <c r="P575" s="203"/>
      <c r="Q575" s="203"/>
    </row>
    <row r="576" spans="1:17" ht="15.75" customHeight="1">
      <c r="A576" s="203"/>
      <c r="B576" s="203"/>
      <c r="C576" s="211"/>
      <c r="D576" s="211"/>
      <c r="E576" s="211"/>
      <c r="F576" s="203"/>
      <c r="G576" s="203"/>
      <c r="H576" s="203"/>
      <c r="I576" s="203"/>
      <c r="J576" s="203"/>
      <c r="K576" s="203"/>
      <c r="L576" s="203"/>
      <c r="M576" s="203"/>
      <c r="N576" s="203"/>
      <c r="O576" s="203"/>
      <c r="P576" s="203"/>
      <c r="Q576" s="203"/>
    </row>
    <row r="577" spans="1:17" ht="15.75" customHeight="1">
      <c r="A577" s="203"/>
      <c r="B577" s="203"/>
      <c r="C577" s="211"/>
      <c r="D577" s="211"/>
      <c r="E577" s="211"/>
      <c r="F577" s="203"/>
      <c r="G577" s="203"/>
      <c r="H577" s="203"/>
      <c r="I577" s="203"/>
      <c r="J577" s="203"/>
      <c r="K577" s="203"/>
      <c r="L577" s="203"/>
      <c r="M577" s="203"/>
      <c r="N577" s="203"/>
      <c r="O577" s="203"/>
      <c r="P577" s="203"/>
      <c r="Q577" s="203"/>
    </row>
    <row r="578" spans="1:17" ht="15.75" customHeight="1">
      <c r="A578" s="203"/>
      <c r="B578" s="203"/>
      <c r="C578" s="211"/>
      <c r="D578" s="211"/>
      <c r="E578" s="211"/>
      <c r="F578" s="203"/>
      <c r="G578" s="203"/>
      <c r="H578" s="203"/>
      <c r="I578" s="203"/>
      <c r="J578" s="203"/>
      <c r="K578" s="203"/>
      <c r="L578" s="203"/>
      <c r="M578" s="203"/>
      <c r="N578" s="203"/>
      <c r="O578" s="203"/>
      <c r="P578" s="203"/>
      <c r="Q578" s="203"/>
    </row>
    <row r="579" spans="1:17" ht="15.75" customHeight="1">
      <c r="A579" s="203"/>
      <c r="B579" s="203"/>
      <c r="C579" s="211"/>
      <c r="D579" s="211"/>
      <c r="E579" s="211"/>
      <c r="F579" s="203"/>
      <c r="G579" s="203"/>
      <c r="H579" s="203"/>
      <c r="I579" s="203"/>
      <c r="J579" s="203"/>
      <c r="K579" s="203"/>
      <c r="L579" s="203"/>
      <c r="M579" s="203"/>
      <c r="N579" s="203"/>
      <c r="O579" s="203"/>
      <c r="P579" s="203"/>
      <c r="Q579" s="203"/>
    </row>
    <row r="580" spans="1:17" ht="15.75" customHeight="1">
      <c r="A580" s="203"/>
      <c r="B580" s="203"/>
      <c r="C580" s="211"/>
      <c r="D580" s="211"/>
      <c r="E580" s="211"/>
      <c r="F580" s="203"/>
      <c r="G580" s="203"/>
      <c r="H580" s="203"/>
      <c r="I580" s="203"/>
      <c r="J580" s="203"/>
      <c r="K580" s="203"/>
      <c r="L580" s="203"/>
      <c r="M580" s="203"/>
      <c r="N580" s="203"/>
      <c r="O580" s="203"/>
      <c r="P580" s="203"/>
      <c r="Q580" s="203"/>
    </row>
    <row r="581" spans="1:17" ht="15.75" customHeight="1">
      <c r="A581" s="203"/>
      <c r="B581" s="203"/>
      <c r="C581" s="211"/>
      <c r="D581" s="211"/>
      <c r="E581" s="211"/>
      <c r="F581" s="203"/>
      <c r="G581" s="203"/>
      <c r="H581" s="203"/>
      <c r="I581" s="203"/>
      <c r="J581" s="203"/>
      <c r="K581" s="203"/>
      <c r="L581" s="203"/>
      <c r="M581" s="203"/>
      <c r="N581" s="203"/>
      <c r="O581" s="203"/>
      <c r="P581" s="203"/>
      <c r="Q581" s="203"/>
    </row>
    <row r="582" spans="1:17" ht="15.75" customHeight="1">
      <c r="A582" s="203"/>
      <c r="B582" s="203"/>
      <c r="C582" s="211"/>
      <c r="D582" s="211"/>
      <c r="E582" s="211"/>
      <c r="F582" s="203"/>
      <c r="G582" s="203"/>
      <c r="H582" s="203"/>
      <c r="I582" s="203"/>
      <c r="J582" s="203"/>
      <c r="K582" s="203"/>
      <c r="L582" s="203"/>
      <c r="M582" s="203"/>
      <c r="N582" s="203"/>
      <c r="O582" s="203"/>
      <c r="P582" s="203"/>
      <c r="Q582" s="203"/>
    </row>
    <row r="583" spans="1:17" ht="15.75" customHeight="1">
      <c r="A583" s="203"/>
      <c r="B583" s="203"/>
      <c r="C583" s="211"/>
      <c r="D583" s="211"/>
      <c r="E583" s="211"/>
      <c r="F583" s="203"/>
      <c r="G583" s="203"/>
      <c r="H583" s="203"/>
      <c r="I583" s="203"/>
      <c r="J583" s="203"/>
      <c r="K583" s="203"/>
      <c r="L583" s="203"/>
      <c r="M583" s="203"/>
      <c r="N583" s="203"/>
      <c r="O583" s="203"/>
      <c r="P583" s="203"/>
      <c r="Q583" s="203"/>
    </row>
    <row r="584" spans="1:17" ht="15.75" customHeight="1">
      <c r="A584" s="203"/>
      <c r="B584" s="203"/>
      <c r="C584" s="211"/>
      <c r="D584" s="211"/>
      <c r="E584" s="211"/>
      <c r="F584" s="203"/>
      <c r="G584" s="203"/>
      <c r="H584" s="203"/>
      <c r="I584" s="203"/>
      <c r="J584" s="203"/>
      <c r="K584" s="203"/>
      <c r="L584" s="203"/>
      <c r="M584" s="203"/>
      <c r="N584" s="203"/>
      <c r="O584" s="203"/>
      <c r="P584" s="203"/>
      <c r="Q584" s="203"/>
    </row>
    <row r="585" spans="1:17" ht="15.75" customHeight="1">
      <c r="A585" s="203"/>
      <c r="B585" s="203"/>
      <c r="C585" s="211"/>
      <c r="D585" s="211"/>
      <c r="E585" s="211"/>
      <c r="F585" s="203"/>
      <c r="G585" s="203"/>
      <c r="H585" s="203"/>
      <c r="I585" s="203"/>
      <c r="J585" s="203"/>
      <c r="K585" s="203"/>
      <c r="L585" s="203"/>
      <c r="M585" s="203"/>
      <c r="N585" s="203"/>
      <c r="O585" s="203"/>
      <c r="P585" s="203"/>
      <c r="Q585" s="203"/>
    </row>
    <row r="586" spans="1:17" ht="15.75" customHeight="1">
      <c r="A586" s="203"/>
      <c r="B586" s="203"/>
      <c r="C586" s="211"/>
      <c r="D586" s="211"/>
      <c r="E586" s="211"/>
      <c r="F586" s="203"/>
      <c r="G586" s="203"/>
      <c r="H586" s="203"/>
      <c r="I586" s="203"/>
      <c r="J586" s="203"/>
      <c r="K586" s="203"/>
      <c r="L586" s="203"/>
      <c r="M586" s="203"/>
      <c r="N586" s="203"/>
      <c r="O586" s="203"/>
      <c r="P586" s="203"/>
      <c r="Q586" s="203"/>
    </row>
    <row r="587" spans="1:17" ht="15.75" customHeight="1">
      <c r="A587" s="203"/>
      <c r="B587" s="203"/>
      <c r="C587" s="211"/>
      <c r="D587" s="211"/>
      <c r="E587" s="211"/>
      <c r="F587" s="203"/>
      <c r="G587" s="203"/>
      <c r="H587" s="203"/>
      <c r="I587" s="203"/>
      <c r="J587" s="203"/>
      <c r="K587" s="203"/>
      <c r="L587" s="203"/>
      <c r="M587" s="203"/>
      <c r="N587" s="203"/>
      <c r="O587" s="203"/>
      <c r="P587" s="203"/>
      <c r="Q587" s="203"/>
    </row>
    <row r="588" spans="1:17" ht="15.75" customHeight="1">
      <c r="A588" s="203"/>
      <c r="B588" s="203"/>
      <c r="C588" s="211"/>
      <c r="D588" s="211"/>
      <c r="E588" s="211"/>
      <c r="F588" s="203"/>
      <c r="G588" s="203"/>
      <c r="H588" s="203"/>
      <c r="I588" s="203"/>
      <c r="J588" s="203"/>
      <c r="K588" s="203"/>
      <c r="L588" s="203"/>
      <c r="M588" s="203"/>
      <c r="N588" s="203"/>
      <c r="O588" s="203"/>
      <c r="P588" s="203"/>
      <c r="Q588" s="203"/>
    </row>
    <row r="589" spans="1:17" ht="15.75" customHeight="1">
      <c r="A589" s="203"/>
      <c r="B589" s="203"/>
      <c r="C589" s="211"/>
      <c r="D589" s="211"/>
      <c r="E589" s="211"/>
      <c r="F589" s="203"/>
      <c r="G589" s="203"/>
      <c r="H589" s="203"/>
      <c r="I589" s="203"/>
      <c r="J589" s="203"/>
      <c r="K589" s="203"/>
      <c r="L589" s="203"/>
      <c r="M589" s="203"/>
      <c r="N589" s="203"/>
      <c r="O589" s="203"/>
      <c r="P589" s="203"/>
      <c r="Q589" s="203"/>
    </row>
    <row r="590" spans="1:17" ht="15.75" customHeight="1">
      <c r="A590" s="203"/>
      <c r="B590" s="203"/>
      <c r="C590" s="211"/>
      <c r="D590" s="211"/>
      <c r="E590" s="211"/>
      <c r="F590" s="203"/>
      <c r="G590" s="203"/>
      <c r="H590" s="203"/>
      <c r="I590" s="203"/>
      <c r="J590" s="203"/>
      <c r="K590" s="203"/>
      <c r="L590" s="203"/>
      <c r="M590" s="203"/>
      <c r="N590" s="203"/>
      <c r="O590" s="203"/>
      <c r="P590" s="203"/>
      <c r="Q590" s="203"/>
    </row>
    <row r="591" spans="1:17" ht="15.75" customHeight="1">
      <c r="A591" s="203"/>
      <c r="B591" s="203"/>
      <c r="C591" s="211"/>
      <c r="D591" s="211"/>
      <c r="E591" s="211"/>
      <c r="F591" s="203"/>
      <c r="G591" s="203"/>
      <c r="H591" s="203"/>
      <c r="I591" s="203"/>
      <c r="J591" s="203"/>
      <c r="K591" s="203"/>
      <c r="L591" s="203"/>
      <c r="M591" s="203"/>
      <c r="N591" s="203"/>
      <c r="O591" s="203"/>
      <c r="P591" s="203"/>
      <c r="Q591" s="203"/>
    </row>
    <row r="592" spans="1:17" ht="15.75" customHeight="1">
      <c r="A592" s="203"/>
      <c r="B592" s="203"/>
      <c r="C592" s="211"/>
      <c r="D592" s="211"/>
      <c r="E592" s="211"/>
      <c r="F592" s="203"/>
      <c r="G592" s="203"/>
      <c r="H592" s="203"/>
      <c r="I592" s="203"/>
      <c r="J592" s="203"/>
      <c r="K592" s="203"/>
      <c r="L592" s="203"/>
      <c r="M592" s="203"/>
      <c r="N592" s="203"/>
      <c r="O592" s="203"/>
      <c r="P592" s="203"/>
      <c r="Q592" s="203"/>
    </row>
    <row r="593" spans="1:17" ht="15.75" customHeight="1">
      <c r="A593" s="203"/>
      <c r="B593" s="203"/>
      <c r="C593" s="211"/>
      <c r="D593" s="211"/>
      <c r="E593" s="211"/>
      <c r="F593" s="203"/>
      <c r="G593" s="203"/>
      <c r="H593" s="203"/>
      <c r="I593" s="203"/>
      <c r="J593" s="203"/>
      <c r="K593" s="203"/>
      <c r="L593" s="203"/>
      <c r="M593" s="203"/>
      <c r="N593" s="203"/>
      <c r="O593" s="203"/>
      <c r="P593" s="203"/>
      <c r="Q593" s="203"/>
    </row>
    <row r="594" spans="1:17" ht="15.75" customHeight="1">
      <c r="A594" s="203"/>
      <c r="B594" s="203"/>
      <c r="C594" s="211"/>
      <c r="D594" s="211"/>
      <c r="E594" s="211"/>
      <c r="F594" s="203"/>
      <c r="G594" s="203"/>
      <c r="H594" s="203"/>
      <c r="I594" s="203"/>
      <c r="J594" s="203"/>
      <c r="K594" s="203"/>
      <c r="L594" s="203"/>
      <c r="M594" s="203"/>
      <c r="N594" s="203"/>
      <c r="O594" s="203"/>
      <c r="P594" s="203"/>
      <c r="Q594" s="203"/>
    </row>
    <row r="595" spans="1:17" ht="15.75" customHeight="1">
      <c r="A595" s="203"/>
      <c r="B595" s="203"/>
      <c r="C595" s="211"/>
      <c r="D595" s="211"/>
      <c r="E595" s="211"/>
      <c r="F595" s="203"/>
      <c r="G595" s="203"/>
      <c r="H595" s="203"/>
      <c r="I595" s="203"/>
      <c r="J595" s="203"/>
      <c r="K595" s="203"/>
      <c r="L595" s="203"/>
      <c r="M595" s="203"/>
      <c r="N595" s="203"/>
      <c r="O595" s="203"/>
      <c r="P595" s="203"/>
      <c r="Q595" s="203"/>
    </row>
    <row r="596" spans="1:17" ht="15.75" customHeight="1">
      <c r="A596" s="203"/>
      <c r="B596" s="203"/>
      <c r="C596" s="211"/>
      <c r="D596" s="211"/>
      <c r="E596" s="211"/>
      <c r="F596" s="203"/>
      <c r="G596" s="203"/>
      <c r="H596" s="203"/>
      <c r="I596" s="203"/>
      <c r="J596" s="203"/>
      <c r="K596" s="203"/>
      <c r="L596" s="203"/>
      <c r="M596" s="203"/>
      <c r="N596" s="203"/>
      <c r="O596" s="203"/>
      <c r="P596" s="203"/>
      <c r="Q596" s="203"/>
    </row>
    <row r="597" spans="1:17" ht="15.75" customHeight="1">
      <c r="A597" s="203"/>
      <c r="B597" s="203"/>
      <c r="C597" s="211"/>
      <c r="D597" s="211"/>
      <c r="E597" s="211"/>
      <c r="F597" s="203"/>
      <c r="G597" s="203"/>
      <c r="H597" s="203"/>
      <c r="I597" s="203"/>
      <c r="J597" s="203"/>
      <c r="K597" s="203"/>
      <c r="L597" s="203"/>
      <c r="M597" s="203"/>
      <c r="N597" s="203"/>
      <c r="O597" s="203"/>
      <c r="P597" s="203"/>
      <c r="Q597" s="203"/>
    </row>
    <row r="598" spans="1:17" ht="15.75" customHeight="1">
      <c r="A598" s="203"/>
      <c r="B598" s="203"/>
      <c r="C598" s="211"/>
      <c r="D598" s="211"/>
      <c r="E598" s="211"/>
      <c r="F598" s="203"/>
      <c r="G598" s="203"/>
      <c r="H598" s="203"/>
      <c r="I598" s="203"/>
      <c r="J598" s="203"/>
      <c r="K598" s="203"/>
      <c r="L598" s="203"/>
      <c r="M598" s="203"/>
      <c r="N598" s="203"/>
      <c r="O598" s="203"/>
      <c r="P598" s="203"/>
      <c r="Q598" s="203"/>
    </row>
    <row r="599" spans="1:17" ht="15.75" customHeight="1">
      <c r="A599" s="203"/>
      <c r="B599" s="203"/>
      <c r="C599" s="211"/>
      <c r="D599" s="211"/>
      <c r="E599" s="211"/>
      <c r="F599" s="203"/>
      <c r="G599" s="203"/>
      <c r="H599" s="203"/>
      <c r="I599" s="203"/>
      <c r="J599" s="203"/>
      <c r="K599" s="203"/>
      <c r="L599" s="203"/>
      <c r="M599" s="203"/>
      <c r="N599" s="203"/>
      <c r="O599" s="203"/>
      <c r="P599" s="203"/>
      <c r="Q599" s="203"/>
    </row>
    <row r="600" spans="1:17" ht="15.75" customHeight="1">
      <c r="A600" s="203"/>
      <c r="B600" s="203"/>
      <c r="C600" s="211"/>
      <c r="D600" s="211"/>
      <c r="E600" s="211"/>
      <c r="F600" s="203"/>
      <c r="G600" s="203"/>
      <c r="H600" s="203"/>
      <c r="I600" s="203"/>
      <c r="J600" s="203"/>
      <c r="K600" s="203"/>
      <c r="L600" s="203"/>
      <c r="M600" s="203"/>
      <c r="N600" s="203"/>
      <c r="O600" s="203"/>
      <c r="P600" s="203"/>
      <c r="Q600" s="203"/>
    </row>
    <row r="601" spans="1:17" ht="15.75" customHeight="1">
      <c r="A601" s="203"/>
      <c r="B601" s="203"/>
      <c r="C601" s="211"/>
      <c r="D601" s="211"/>
      <c r="E601" s="211"/>
      <c r="F601" s="203"/>
      <c r="G601" s="203"/>
      <c r="H601" s="203"/>
      <c r="I601" s="203"/>
      <c r="J601" s="203"/>
      <c r="K601" s="203"/>
      <c r="L601" s="203"/>
      <c r="M601" s="203"/>
      <c r="N601" s="203"/>
      <c r="O601" s="203"/>
      <c r="P601" s="203"/>
      <c r="Q601" s="203"/>
    </row>
    <row r="602" spans="1:17" ht="15.75" customHeight="1">
      <c r="A602" s="203"/>
      <c r="B602" s="203"/>
      <c r="C602" s="211"/>
      <c r="D602" s="211"/>
      <c r="E602" s="211"/>
      <c r="F602" s="203"/>
      <c r="G602" s="203"/>
      <c r="H602" s="203"/>
      <c r="I602" s="203"/>
      <c r="J602" s="203"/>
      <c r="K602" s="203"/>
      <c r="L602" s="203"/>
      <c r="M602" s="203"/>
      <c r="N602" s="203"/>
      <c r="O602" s="203"/>
      <c r="P602" s="203"/>
      <c r="Q602" s="203"/>
    </row>
    <row r="603" spans="1:17" ht="15.75" customHeight="1">
      <c r="A603" s="203"/>
      <c r="B603" s="203"/>
      <c r="C603" s="211"/>
      <c r="D603" s="211"/>
      <c r="E603" s="211"/>
      <c r="F603" s="203"/>
      <c r="G603" s="203"/>
      <c r="H603" s="203"/>
      <c r="I603" s="203"/>
      <c r="J603" s="203"/>
      <c r="K603" s="203"/>
      <c r="L603" s="203"/>
      <c r="M603" s="203"/>
      <c r="N603" s="203"/>
      <c r="O603" s="203"/>
      <c r="P603" s="203"/>
      <c r="Q603" s="203"/>
    </row>
    <row r="604" spans="1:17" ht="15.75" customHeight="1">
      <c r="A604" s="203"/>
      <c r="B604" s="203"/>
      <c r="C604" s="211"/>
      <c r="D604" s="211"/>
      <c r="E604" s="211"/>
      <c r="F604" s="203"/>
      <c r="G604" s="203"/>
      <c r="H604" s="203"/>
      <c r="I604" s="203"/>
      <c r="J604" s="203"/>
      <c r="K604" s="203"/>
      <c r="L604" s="203"/>
      <c r="M604" s="203"/>
      <c r="N604" s="203"/>
      <c r="O604" s="203"/>
      <c r="P604" s="203"/>
      <c r="Q604" s="203"/>
    </row>
    <row r="605" spans="1:17" ht="15.75" customHeight="1">
      <c r="A605" s="203"/>
      <c r="B605" s="203"/>
      <c r="C605" s="211"/>
      <c r="D605" s="211"/>
      <c r="E605" s="211"/>
      <c r="F605" s="203"/>
      <c r="G605" s="203"/>
      <c r="H605" s="203"/>
      <c r="I605" s="203"/>
      <c r="J605" s="203"/>
      <c r="K605" s="203"/>
      <c r="L605" s="203"/>
      <c r="M605" s="203"/>
      <c r="N605" s="203"/>
      <c r="O605" s="203"/>
      <c r="P605" s="203"/>
      <c r="Q605" s="203"/>
    </row>
    <row r="606" spans="1:17" ht="15.75" customHeight="1">
      <c r="A606" s="203"/>
      <c r="B606" s="203"/>
      <c r="C606" s="211"/>
      <c r="D606" s="211"/>
      <c r="E606" s="211"/>
      <c r="F606" s="203"/>
      <c r="G606" s="203"/>
      <c r="H606" s="203"/>
      <c r="I606" s="203"/>
      <c r="J606" s="203"/>
      <c r="K606" s="203"/>
      <c r="L606" s="203"/>
      <c r="M606" s="203"/>
      <c r="N606" s="203"/>
      <c r="O606" s="203"/>
      <c r="P606" s="203"/>
      <c r="Q606" s="203"/>
    </row>
    <row r="607" spans="1:17" ht="15.75" customHeight="1">
      <c r="A607" s="203"/>
      <c r="B607" s="203"/>
      <c r="C607" s="211"/>
      <c r="D607" s="211"/>
      <c r="E607" s="211"/>
      <c r="F607" s="203"/>
      <c r="G607" s="203"/>
      <c r="H607" s="203"/>
      <c r="I607" s="203"/>
      <c r="J607" s="203"/>
      <c r="K607" s="203"/>
      <c r="L607" s="203"/>
      <c r="M607" s="203"/>
      <c r="N607" s="203"/>
      <c r="O607" s="203"/>
      <c r="P607" s="203"/>
      <c r="Q607" s="203"/>
    </row>
    <row r="608" spans="1:17" ht="15.75" customHeight="1">
      <c r="A608" s="203"/>
      <c r="B608" s="203"/>
      <c r="C608" s="211"/>
      <c r="D608" s="211"/>
      <c r="E608" s="211"/>
      <c r="F608" s="203"/>
      <c r="G608" s="203"/>
      <c r="H608" s="203"/>
      <c r="I608" s="203"/>
      <c r="J608" s="203"/>
      <c r="K608" s="203"/>
      <c r="L608" s="203"/>
      <c r="M608" s="203"/>
      <c r="N608" s="203"/>
      <c r="O608" s="203"/>
      <c r="P608" s="203"/>
      <c r="Q608" s="203"/>
    </row>
    <row r="609" spans="1:17" ht="15.75" customHeight="1">
      <c r="A609" s="203"/>
      <c r="B609" s="203"/>
      <c r="C609" s="211"/>
      <c r="D609" s="211"/>
      <c r="E609" s="211"/>
      <c r="F609" s="203"/>
      <c r="G609" s="203"/>
      <c r="H609" s="203"/>
      <c r="I609" s="203"/>
      <c r="J609" s="203"/>
      <c r="K609" s="203"/>
      <c r="L609" s="203"/>
      <c r="M609" s="203"/>
      <c r="N609" s="203"/>
      <c r="O609" s="203"/>
      <c r="P609" s="203"/>
      <c r="Q609" s="203"/>
    </row>
    <row r="610" spans="1:17" ht="15.75" customHeight="1">
      <c r="A610" s="203"/>
      <c r="B610" s="203"/>
      <c r="C610" s="211"/>
      <c r="D610" s="211"/>
      <c r="E610" s="211"/>
      <c r="F610" s="203"/>
      <c r="G610" s="203"/>
      <c r="H610" s="203"/>
      <c r="I610" s="203"/>
      <c r="J610" s="203"/>
      <c r="K610" s="203"/>
      <c r="L610" s="203"/>
      <c r="M610" s="203"/>
      <c r="N610" s="203"/>
      <c r="O610" s="203"/>
      <c r="P610" s="203"/>
      <c r="Q610" s="203"/>
    </row>
    <row r="611" spans="1:17" ht="15.75" customHeight="1">
      <c r="A611" s="203"/>
      <c r="B611" s="203"/>
      <c r="C611" s="211"/>
      <c r="D611" s="211"/>
      <c r="E611" s="211"/>
      <c r="F611" s="203"/>
      <c r="G611" s="203"/>
      <c r="H611" s="203"/>
      <c r="I611" s="203"/>
      <c r="J611" s="203"/>
      <c r="K611" s="203"/>
      <c r="L611" s="203"/>
      <c r="M611" s="203"/>
      <c r="N611" s="203"/>
      <c r="O611" s="203"/>
      <c r="P611" s="203"/>
      <c r="Q611" s="203"/>
    </row>
    <row r="612" spans="1:17" ht="15.75" customHeight="1">
      <c r="A612" s="203"/>
      <c r="B612" s="203"/>
      <c r="C612" s="211"/>
      <c r="D612" s="211"/>
      <c r="E612" s="211"/>
      <c r="F612" s="203"/>
      <c r="G612" s="203"/>
      <c r="H612" s="203"/>
      <c r="I612" s="203"/>
      <c r="J612" s="203"/>
      <c r="K612" s="203"/>
      <c r="L612" s="203"/>
      <c r="M612" s="203"/>
      <c r="N612" s="203"/>
      <c r="O612" s="203"/>
      <c r="P612" s="203"/>
      <c r="Q612" s="203"/>
    </row>
    <row r="613" spans="1:17" ht="15.75" customHeight="1">
      <c r="A613" s="203"/>
      <c r="B613" s="203"/>
      <c r="C613" s="211"/>
      <c r="D613" s="211"/>
      <c r="E613" s="211"/>
      <c r="F613" s="203"/>
      <c r="G613" s="203"/>
      <c r="H613" s="203"/>
      <c r="I613" s="203"/>
      <c r="J613" s="203"/>
      <c r="K613" s="203"/>
      <c r="L613" s="203"/>
      <c r="M613" s="203"/>
      <c r="N613" s="203"/>
      <c r="O613" s="203"/>
      <c r="P613" s="203"/>
      <c r="Q613" s="203"/>
    </row>
    <row r="614" spans="1:17" ht="15.75" customHeight="1">
      <c r="A614" s="203"/>
      <c r="B614" s="203"/>
      <c r="C614" s="211"/>
      <c r="D614" s="211"/>
      <c r="E614" s="211"/>
      <c r="F614" s="203"/>
      <c r="G614" s="203"/>
      <c r="H614" s="203"/>
      <c r="I614" s="203"/>
      <c r="J614" s="203"/>
      <c r="K614" s="203"/>
      <c r="L614" s="203"/>
      <c r="M614" s="203"/>
      <c r="N614" s="203"/>
      <c r="O614" s="203"/>
      <c r="P614" s="203"/>
      <c r="Q614" s="203"/>
    </row>
    <row r="615" spans="1:17" ht="15.75" customHeight="1">
      <c r="A615" s="203"/>
      <c r="B615" s="203"/>
      <c r="C615" s="211"/>
      <c r="D615" s="211"/>
      <c r="E615" s="211"/>
      <c r="F615" s="203"/>
      <c r="G615" s="203"/>
      <c r="H615" s="203"/>
      <c r="I615" s="203"/>
      <c r="J615" s="203"/>
      <c r="K615" s="203"/>
      <c r="L615" s="203"/>
      <c r="M615" s="203"/>
      <c r="N615" s="203"/>
      <c r="O615" s="203"/>
      <c r="P615" s="203"/>
      <c r="Q615" s="203"/>
    </row>
    <row r="616" spans="1:17" ht="15.75" customHeight="1">
      <c r="A616" s="203"/>
      <c r="B616" s="203"/>
      <c r="C616" s="211"/>
      <c r="D616" s="211"/>
      <c r="E616" s="211"/>
      <c r="F616" s="203"/>
      <c r="G616" s="203"/>
      <c r="H616" s="203"/>
      <c r="I616" s="203"/>
      <c r="J616" s="203"/>
      <c r="K616" s="203"/>
      <c r="L616" s="203"/>
      <c r="M616" s="203"/>
      <c r="N616" s="203"/>
      <c r="O616" s="203"/>
      <c r="P616" s="203"/>
      <c r="Q616" s="203"/>
    </row>
    <row r="617" spans="1:17" ht="15.75" customHeight="1">
      <c r="A617" s="203"/>
      <c r="B617" s="203"/>
      <c r="C617" s="211"/>
      <c r="D617" s="211"/>
      <c r="E617" s="211"/>
      <c r="F617" s="203"/>
      <c r="G617" s="203"/>
      <c r="H617" s="203"/>
      <c r="I617" s="203"/>
      <c r="J617" s="203"/>
      <c r="K617" s="203"/>
      <c r="L617" s="203"/>
      <c r="M617" s="203"/>
      <c r="N617" s="203"/>
      <c r="O617" s="203"/>
      <c r="P617" s="203"/>
      <c r="Q617" s="203"/>
    </row>
    <row r="618" spans="1:17" ht="15.75" customHeight="1">
      <c r="A618" s="203"/>
      <c r="B618" s="203"/>
      <c r="C618" s="211"/>
      <c r="D618" s="211"/>
      <c r="E618" s="211"/>
      <c r="F618" s="203"/>
      <c r="G618" s="203"/>
      <c r="H618" s="203"/>
      <c r="I618" s="203"/>
      <c r="J618" s="203"/>
      <c r="K618" s="203"/>
      <c r="L618" s="203"/>
      <c r="M618" s="203"/>
      <c r="N618" s="203"/>
      <c r="O618" s="203"/>
      <c r="P618" s="203"/>
      <c r="Q618" s="203"/>
    </row>
    <row r="619" spans="1:17" ht="15.75" customHeight="1">
      <c r="A619" s="203"/>
      <c r="B619" s="203"/>
      <c r="C619" s="211"/>
      <c r="D619" s="211"/>
      <c r="E619" s="211"/>
      <c r="F619" s="203"/>
      <c r="G619" s="203"/>
      <c r="H619" s="203"/>
      <c r="I619" s="203"/>
      <c r="J619" s="203"/>
      <c r="K619" s="203"/>
      <c r="L619" s="203"/>
      <c r="M619" s="203"/>
      <c r="N619" s="203"/>
      <c r="O619" s="203"/>
      <c r="P619" s="203"/>
      <c r="Q619" s="203"/>
    </row>
    <row r="620" spans="1:17" ht="15.75" customHeight="1">
      <c r="A620" s="203"/>
      <c r="B620" s="203"/>
      <c r="C620" s="211"/>
      <c r="D620" s="211"/>
      <c r="E620" s="211"/>
      <c r="F620" s="203"/>
      <c r="G620" s="203"/>
      <c r="H620" s="203"/>
      <c r="I620" s="203"/>
      <c r="J620" s="203"/>
      <c r="K620" s="203"/>
      <c r="L620" s="203"/>
      <c r="M620" s="203"/>
      <c r="N620" s="203"/>
      <c r="O620" s="203"/>
      <c r="P620" s="203"/>
      <c r="Q620" s="203"/>
    </row>
    <row r="621" spans="1:17" ht="15.75" customHeight="1">
      <c r="A621" s="203"/>
      <c r="B621" s="203"/>
      <c r="C621" s="211"/>
      <c r="D621" s="211"/>
      <c r="E621" s="211"/>
      <c r="F621" s="203"/>
      <c r="G621" s="203"/>
      <c r="H621" s="203"/>
      <c r="I621" s="203"/>
      <c r="J621" s="203"/>
      <c r="K621" s="203"/>
      <c r="L621" s="203"/>
      <c r="M621" s="203"/>
      <c r="N621" s="203"/>
      <c r="O621" s="203"/>
      <c r="P621" s="203"/>
      <c r="Q621" s="203"/>
    </row>
    <row r="622" spans="1:17" ht="15.75" customHeight="1">
      <c r="A622" s="203"/>
      <c r="B622" s="203"/>
      <c r="C622" s="211"/>
      <c r="D622" s="211"/>
      <c r="E622" s="211"/>
      <c r="F622" s="203"/>
      <c r="G622" s="203"/>
      <c r="H622" s="203"/>
      <c r="I622" s="203"/>
      <c r="J622" s="203"/>
      <c r="K622" s="203"/>
      <c r="L622" s="203"/>
      <c r="M622" s="203"/>
      <c r="N622" s="203"/>
      <c r="O622" s="203"/>
      <c r="P622" s="203"/>
      <c r="Q622" s="203"/>
    </row>
    <row r="623" spans="1:17" ht="15.75" customHeight="1">
      <c r="A623" s="203"/>
      <c r="B623" s="203"/>
      <c r="C623" s="211"/>
      <c r="D623" s="211"/>
      <c r="E623" s="211"/>
      <c r="F623" s="203"/>
      <c r="G623" s="203"/>
      <c r="H623" s="203"/>
      <c r="I623" s="203"/>
      <c r="J623" s="203"/>
      <c r="K623" s="203"/>
      <c r="L623" s="203"/>
      <c r="M623" s="203"/>
      <c r="N623" s="203"/>
      <c r="O623" s="203"/>
      <c r="P623" s="203"/>
      <c r="Q623" s="203"/>
    </row>
    <row r="624" spans="1:17" ht="15.75" customHeight="1">
      <c r="A624" s="203"/>
      <c r="B624" s="203"/>
      <c r="C624" s="211"/>
      <c r="D624" s="211"/>
      <c r="E624" s="211"/>
      <c r="F624" s="203"/>
      <c r="G624" s="203"/>
      <c r="H624" s="203"/>
      <c r="I624" s="203"/>
      <c r="J624" s="203"/>
      <c r="K624" s="203"/>
      <c r="L624" s="203"/>
      <c r="M624" s="203"/>
      <c r="N624" s="203"/>
      <c r="O624" s="203"/>
      <c r="P624" s="203"/>
      <c r="Q624" s="203"/>
    </row>
    <row r="625" spans="1:17" ht="15.75" customHeight="1">
      <c r="A625" s="203"/>
      <c r="B625" s="203"/>
      <c r="C625" s="211"/>
      <c r="D625" s="211"/>
      <c r="E625" s="211"/>
      <c r="F625" s="203"/>
      <c r="G625" s="203"/>
      <c r="H625" s="203"/>
      <c r="I625" s="203"/>
      <c r="J625" s="203"/>
      <c r="K625" s="203"/>
      <c r="L625" s="203"/>
      <c r="M625" s="203"/>
      <c r="N625" s="203"/>
      <c r="O625" s="203"/>
      <c r="P625" s="203"/>
      <c r="Q625" s="203"/>
    </row>
    <row r="626" spans="1:17" ht="15.75" customHeight="1">
      <c r="A626" s="203"/>
      <c r="B626" s="203"/>
      <c r="C626" s="211"/>
      <c r="D626" s="211"/>
      <c r="E626" s="211"/>
      <c r="F626" s="203"/>
      <c r="G626" s="203"/>
      <c r="H626" s="203"/>
      <c r="I626" s="203"/>
      <c r="J626" s="203"/>
      <c r="K626" s="203"/>
      <c r="L626" s="203"/>
      <c r="M626" s="203"/>
      <c r="N626" s="203"/>
      <c r="O626" s="203"/>
      <c r="P626" s="203"/>
      <c r="Q626" s="203"/>
    </row>
    <row r="627" spans="1:17" ht="15.75" customHeight="1">
      <c r="A627" s="203"/>
      <c r="B627" s="203"/>
      <c r="C627" s="211"/>
      <c r="D627" s="211"/>
      <c r="E627" s="211"/>
      <c r="F627" s="203"/>
      <c r="G627" s="203"/>
      <c r="H627" s="203"/>
      <c r="I627" s="203"/>
      <c r="J627" s="203"/>
      <c r="K627" s="203"/>
      <c r="L627" s="203"/>
      <c r="M627" s="203"/>
      <c r="N627" s="203"/>
      <c r="O627" s="203"/>
      <c r="P627" s="203"/>
      <c r="Q627" s="203"/>
    </row>
    <row r="628" spans="1:17" ht="15.75" customHeight="1">
      <c r="A628" s="203"/>
      <c r="B628" s="203"/>
      <c r="C628" s="211"/>
      <c r="D628" s="211"/>
      <c r="E628" s="211"/>
      <c r="F628" s="203"/>
      <c r="G628" s="203"/>
      <c r="H628" s="203"/>
      <c r="I628" s="203"/>
      <c r="J628" s="203"/>
      <c r="K628" s="203"/>
      <c r="L628" s="203"/>
      <c r="M628" s="203"/>
      <c r="N628" s="203"/>
      <c r="O628" s="203"/>
      <c r="P628" s="203"/>
      <c r="Q628" s="203"/>
    </row>
    <row r="629" spans="1:17" ht="15.75" customHeight="1">
      <c r="A629" s="203"/>
      <c r="B629" s="203"/>
      <c r="C629" s="211"/>
      <c r="D629" s="211"/>
      <c r="E629" s="211"/>
      <c r="F629" s="203"/>
      <c r="G629" s="203"/>
      <c r="H629" s="203"/>
      <c r="I629" s="203"/>
      <c r="J629" s="203"/>
      <c r="K629" s="203"/>
      <c r="L629" s="203"/>
      <c r="M629" s="203"/>
      <c r="N629" s="203"/>
      <c r="O629" s="203"/>
      <c r="P629" s="203"/>
      <c r="Q629" s="203"/>
    </row>
    <row r="630" spans="1:17" ht="15.75" customHeight="1">
      <c r="A630" s="203"/>
      <c r="B630" s="203"/>
      <c r="C630" s="211"/>
      <c r="D630" s="211"/>
      <c r="E630" s="211"/>
      <c r="F630" s="203"/>
      <c r="G630" s="203"/>
      <c r="H630" s="203"/>
      <c r="I630" s="203"/>
      <c r="J630" s="203"/>
      <c r="K630" s="203"/>
      <c r="L630" s="203"/>
      <c r="M630" s="203"/>
      <c r="N630" s="203"/>
      <c r="O630" s="203"/>
      <c r="P630" s="203"/>
      <c r="Q630" s="203"/>
    </row>
    <row r="631" spans="1:17" ht="15.75" customHeight="1">
      <c r="A631" s="203"/>
      <c r="B631" s="203"/>
      <c r="C631" s="211"/>
      <c r="D631" s="211"/>
      <c r="E631" s="211"/>
      <c r="F631" s="203"/>
      <c r="G631" s="203"/>
      <c r="H631" s="203"/>
      <c r="I631" s="203"/>
      <c r="J631" s="203"/>
      <c r="K631" s="203"/>
      <c r="L631" s="203"/>
      <c r="M631" s="203"/>
      <c r="N631" s="203"/>
      <c r="O631" s="203"/>
      <c r="P631" s="203"/>
      <c r="Q631" s="203"/>
    </row>
    <row r="632" spans="1:17" ht="15.75" customHeight="1">
      <c r="A632" s="203"/>
      <c r="B632" s="203"/>
      <c r="C632" s="211"/>
      <c r="D632" s="211"/>
      <c r="E632" s="211"/>
      <c r="F632" s="203"/>
      <c r="G632" s="203"/>
      <c r="H632" s="203"/>
      <c r="I632" s="203"/>
      <c r="J632" s="203"/>
      <c r="K632" s="203"/>
      <c r="L632" s="203"/>
      <c r="M632" s="203"/>
      <c r="N632" s="203"/>
      <c r="O632" s="203"/>
      <c r="P632" s="203"/>
      <c r="Q632" s="203"/>
    </row>
    <row r="633" spans="1:17" ht="15.75" customHeight="1">
      <c r="A633" s="203"/>
      <c r="B633" s="203"/>
      <c r="C633" s="211"/>
      <c r="D633" s="211"/>
      <c r="E633" s="211"/>
      <c r="F633" s="203"/>
      <c r="G633" s="203"/>
      <c r="H633" s="203"/>
      <c r="I633" s="203"/>
      <c r="J633" s="203"/>
      <c r="K633" s="203"/>
      <c r="L633" s="203"/>
      <c r="M633" s="203"/>
      <c r="N633" s="203"/>
      <c r="O633" s="203"/>
      <c r="P633" s="203"/>
      <c r="Q633" s="203"/>
    </row>
    <row r="634" spans="1:17" ht="15.75" customHeight="1">
      <c r="A634" s="203"/>
      <c r="B634" s="203"/>
      <c r="C634" s="211"/>
      <c r="D634" s="211"/>
      <c r="E634" s="211"/>
      <c r="F634" s="203"/>
      <c r="G634" s="203"/>
      <c r="H634" s="203"/>
      <c r="I634" s="203"/>
      <c r="J634" s="203"/>
      <c r="K634" s="203"/>
      <c r="L634" s="203"/>
      <c r="M634" s="203"/>
      <c r="N634" s="203"/>
      <c r="O634" s="203"/>
      <c r="P634" s="203"/>
      <c r="Q634" s="203"/>
    </row>
    <row r="635" spans="1:17" ht="15.75" customHeight="1">
      <c r="A635" s="203"/>
      <c r="B635" s="203"/>
      <c r="C635" s="211"/>
      <c r="D635" s="211"/>
      <c r="E635" s="211"/>
      <c r="F635" s="203"/>
      <c r="G635" s="203"/>
      <c r="H635" s="203"/>
      <c r="I635" s="203"/>
      <c r="J635" s="203"/>
      <c r="K635" s="203"/>
      <c r="L635" s="203"/>
      <c r="M635" s="203"/>
      <c r="N635" s="203"/>
      <c r="O635" s="203"/>
      <c r="P635" s="203"/>
      <c r="Q635" s="203"/>
    </row>
    <row r="636" spans="1:17" ht="15.75" customHeight="1">
      <c r="A636" s="203"/>
      <c r="B636" s="203"/>
      <c r="C636" s="211"/>
      <c r="D636" s="211"/>
      <c r="E636" s="211"/>
      <c r="F636" s="203"/>
      <c r="G636" s="203"/>
      <c r="H636" s="203"/>
      <c r="I636" s="203"/>
      <c r="J636" s="203"/>
      <c r="K636" s="203"/>
      <c r="L636" s="203"/>
      <c r="M636" s="203"/>
      <c r="N636" s="203"/>
      <c r="O636" s="203"/>
      <c r="P636" s="203"/>
      <c r="Q636" s="203"/>
    </row>
    <row r="637" spans="1:17" ht="15.75" customHeight="1">
      <c r="A637" s="203"/>
      <c r="B637" s="203"/>
      <c r="C637" s="211"/>
      <c r="D637" s="211"/>
      <c r="E637" s="211"/>
      <c r="F637" s="203"/>
      <c r="G637" s="203"/>
      <c r="H637" s="203"/>
      <c r="I637" s="203"/>
      <c r="J637" s="203"/>
      <c r="K637" s="203"/>
      <c r="L637" s="203"/>
      <c r="M637" s="203"/>
      <c r="N637" s="203"/>
      <c r="O637" s="203"/>
      <c r="P637" s="203"/>
      <c r="Q637" s="203"/>
    </row>
    <row r="638" spans="1:17" ht="15.75" customHeight="1">
      <c r="A638" s="203"/>
      <c r="B638" s="203"/>
      <c r="C638" s="211"/>
      <c r="D638" s="211"/>
      <c r="E638" s="211"/>
      <c r="F638" s="203"/>
      <c r="G638" s="203"/>
      <c r="H638" s="203"/>
      <c r="I638" s="203"/>
      <c r="J638" s="203"/>
      <c r="K638" s="203"/>
      <c r="L638" s="203"/>
      <c r="M638" s="203"/>
      <c r="N638" s="203"/>
      <c r="O638" s="203"/>
      <c r="P638" s="203"/>
      <c r="Q638" s="203"/>
    </row>
    <row r="639" spans="1:17" ht="15.75" customHeight="1">
      <c r="A639" s="203"/>
      <c r="B639" s="203"/>
      <c r="C639" s="211"/>
      <c r="D639" s="211"/>
      <c r="E639" s="211"/>
      <c r="F639" s="203"/>
      <c r="G639" s="203"/>
      <c r="H639" s="203"/>
      <c r="I639" s="203"/>
      <c r="J639" s="203"/>
      <c r="K639" s="203"/>
      <c r="L639" s="203"/>
      <c r="M639" s="203"/>
      <c r="N639" s="203"/>
      <c r="O639" s="203"/>
      <c r="P639" s="203"/>
      <c r="Q639" s="203"/>
    </row>
    <row r="640" spans="1:17" ht="15.75" customHeight="1">
      <c r="A640" s="203"/>
      <c r="B640" s="203"/>
      <c r="C640" s="211"/>
      <c r="D640" s="211"/>
      <c r="E640" s="211"/>
      <c r="F640" s="203"/>
      <c r="G640" s="203"/>
      <c r="H640" s="203"/>
      <c r="I640" s="203"/>
      <c r="J640" s="203"/>
      <c r="K640" s="203"/>
      <c r="L640" s="203"/>
      <c r="M640" s="203"/>
      <c r="N640" s="203"/>
      <c r="O640" s="203"/>
      <c r="P640" s="203"/>
      <c r="Q640" s="203"/>
    </row>
    <row r="641" spans="1:17" ht="15.75" customHeight="1">
      <c r="A641" s="203"/>
      <c r="B641" s="203"/>
      <c r="C641" s="211"/>
      <c r="D641" s="211"/>
      <c r="E641" s="211"/>
      <c r="F641" s="203"/>
      <c r="G641" s="203"/>
      <c r="H641" s="203"/>
      <c r="I641" s="203"/>
      <c r="J641" s="203"/>
      <c r="K641" s="203"/>
      <c r="L641" s="203"/>
      <c r="M641" s="203"/>
      <c r="N641" s="203"/>
      <c r="O641" s="203"/>
      <c r="P641" s="203"/>
      <c r="Q641" s="203"/>
    </row>
    <row r="642" spans="1:17" ht="15.75" customHeight="1">
      <c r="A642" s="203"/>
      <c r="B642" s="203"/>
      <c r="C642" s="211"/>
      <c r="D642" s="211"/>
      <c r="E642" s="211"/>
      <c r="F642" s="203"/>
      <c r="G642" s="203"/>
      <c r="H642" s="203"/>
      <c r="I642" s="203"/>
      <c r="J642" s="203"/>
      <c r="K642" s="203"/>
      <c r="L642" s="203"/>
      <c r="M642" s="203"/>
      <c r="N642" s="203"/>
      <c r="O642" s="203"/>
      <c r="P642" s="203"/>
      <c r="Q642" s="203"/>
    </row>
    <row r="643" spans="1:17" ht="15.75" customHeight="1">
      <c r="A643" s="203"/>
      <c r="B643" s="203"/>
      <c r="C643" s="211"/>
      <c r="D643" s="211"/>
      <c r="E643" s="211"/>
      <c r="F643" s="203"/>
      <c r="G643" s="203"/>
      <c r="H643" s="203"/>
      <c r="I643" s="203"/>
      <c r="J643" s="203"/>
      <c r="K643" s="203"/>
      <c r="L643" s="203"/>
      <c r="M643" s="203"/>
      <c r="N643" s="203"/>
      <c r="O643" s="203"/>
      <c r="P643" s="203"/>
      <c r="Q643" s="203"/>
    </row>
    <row r="644" spans="1:17" ht="15.75" customHeight="1">
      <c r="A644" s="203"/>
      <c r="B644" s="203"/>
      <c r="C644" s="211"/>
      <c r="D644" s="211"/>
      <c r="E644" s="211"/>
      <c r="F644" s="203"/>
      <c r="G644" s="203"/>
      <c r="H644" s="203"/>
      <c r="I644" s="203"/>
      <c r="J644" s="203"/>
      <c r="K644" s="203"/>
      <c r="L644" s="203"/>
      <c r="M644" s="203"/>
      <c r="N644" s="203"/>
      <c r="O644" s="203"/>
      <c r="P644" s="203"/>
      <c r="Q644" s="203"/>
    </row>
    <row r="645" spans="1:17" ht="15.75" customHeight="1">
      <c r="A645" s="203"/>
      <c r="B645" s="203"/>
      <c r="C645" s="211"/>
      <c r="D645" s="211"/>
      <c r="E645" s="211"/>
      <c r="F645" s="203"/>
      <c r="G645" s="203"/>
      <c r="H645" s="203"/>
      <c r="I645" s="203"/>
      <c r="J645" s="203"/>
      <c r="K645" s="203"/>
      <c r="L645" s="203"/>
      <c r="M645" s="203"/>
      <c r="N645" s="203"/>
      <c r="O645" s="203"/>
      <c r="P645" s="203"/>
      <c r="Q645" s="203"/>
    </row>
    <row r="646" spans="1:17" ht="15.75" customHeight="1">
      <c r="A646" s="203"/>
      <c r="B646" s="203"/>
      <c r="C646" s="211"/>
      <c r="D646" s="211"/>
      <c r="E646" s="211"/>
      <c r="F646" s="203"/>
      <c r="G646" s="203"/>
      <c r="H646" s="203"/>
      <c r="I646" s="203"/>
      <c r="J646" s="203"/>
      <c r="K646" s="203"/>
      <c r="L646" s="203"/>
      <c r="M646" s="203"/>
      <c r="N646" s="203"/>
      <c r="O646" s="203"/>
      <c r="P646" s="203"/>
      <c r="Q646" s="203"/>
    </row>
    <row r="647" spans="1:17" ht="15.75" customHeight="1">
      <c r="A647" s="203"/>
      <c r="B647" s="203"/>
      <c r="C647" s="211"/>
      <c r="D647" s="211"/>
      <c r="E647" s="211"/>
      <c r="F647" s="203"/>
      <c r="G647" s="203"/>
      <c r="H647" s="203"/>
      <c r="I647" s="203"/>
      <c r="J647" s="203"/>
      <c r="K647" s="203"/>
      <c r="L647" s="203"/>
      <c r="M647" s="203"/>
      <c r="N647" s="203"/>
      <c r="O647" s="203"/>
      <c r="P647" s="203"/>
      <c r="Q647" s="203"/>
    </row>
    <row r="648" spans="1:17" ht="15.75" customHeight="1">
      <c r="A648" s="203"/>
      <c r="B648" s="203"/>
      <c r="C648" s="211"/>
      <c r="D648" s="211"/>
      <c r="E648" s="211"/>
      <c r="F648" s="203"/>
      <c r="G648" s="203"/>
      <c r="H648" s="203"/>
      <c r="I648" s="203"/>
      <c r="J648" s="203"/>
      <c r="K648" s="203"/>
      <c r="L648" s="203"/>
      <c r="M648" s="203"/>
      <c r="N648" s="203"/>
      <c r="O648" s="203"/>
      <c r="P648" s="203"/>
      <c r="Q648" s="203"/>
    </row>
    <row r="649" spans="1:17" ht="15.75" customHeight="1">
      <c r="A649" s="203"/>
      <c r="B649" s="203"/>
      <c r="C649" s="211"/>
      <c r="D649" s="211"/>
      <c r="E649" s="211"/>
      <c r="F649" s="203"/>
      <c r="G649" s="203"/>
      <c r="H649" s="203"/>
      <c r="I649" s="203"/>
      <c r="J649" s="203"/>
      <c r="K649" s="203"/>
      <c r="L649" s="203"/>
      <c r="M649" s="203"/>
      <c r="N649" s="203"/>
      <c r="O649" s="203"/>
      <c r="P649" s="203"/>
      <c r="Q649" s="203"/>
    </row>
    <row r="650" spans="1:17" ht="15.75" customHeight="1">
      <c r="A650" s="203"/>
      <c r="B650" s="203"/>
      <c r="C650" s="211"/>
      <c r="D650" s="211"/>
      <c r="E650" s="211"/>
      <c r="F650" s="203"/>
      <c r="G650" s="203"/>
      <c r="H650" s="203"/>
      <c r="I650" s="203"/>
      <c r="J650" s="203"/>
      <c r="K650" s="203"/>
      <c r="L650" s="203"/>
      <c r="M650" s="203"/>
      <c r="N650" s="203"/>
      <c r="O650" s="203"/>
      <c r="P650" s="203"/>
      <c r="Q650" s="203"/>
    </row>
    <row r="651" spans="1:17" ht="15.75" customHeight="1">
      <c r="A651" s="203"/>
      <c r="B651" s="203"/>
      <c r="C651" s="211"/>
      <c r="D651" s="211"/>
      <c r="E651" s="211"/>
      <c r="F651" s="203"/>
      <c r="G651" s="203"/>
      <c r="H651" s="203"/>
      <c r="I651" s="203"/>
      <c r="J651" s="203"/>
      <c r="K651" s="203"/>
      <c r="L651" s="203"/>
      <c r="M651" s="203"/>
      <c r="N651" s="203"/>
      <c r="O651" s="203"/>
      <c r="P651" s="203"/>
      <c r="Q651" s="203"/>
    </row>
    <row r="652" spans="1:17" ht="15.75" customHeight="1">
      <c r="A652" s="203"/>
      <c r="B652" s="203"/>
      <c r="C652" s="211"/>
      <c r="D652" s="211"/>
      <c r="E652" s="211"/>
      <c r="F652" s="203"/>
      <c r="G652" s="203"/>
      <c r="H652" s="203"/>
      <c r="I652" s="203"/>
      <c r="J652" s="203"/>
      <c r="K652" s="203"/>
      <c r="L652" s="203"/>
      <c r="M652" s="203"/>
      <c r="N652" s="203"/>
      <c r="O652" s="203"/>
      <c r="P652" s="203"/>
      <c r="Q652" s="203"/>
    </row>
    <row r="653" spans="1:17" ht="15.75" customHeight="1">
      <c r="A653" s="203"/>
      <c r="B653" s="203"/>
      <c r="C653" s="211"/>
      <c r="D653" s="211"/>
      <c r="E653" s="211"/>
      <c r="F653" s="203"/>
      <c r="G653" s="203"/>
      <c r="H653" s="203"/>
      <c r="I653" s="203"/>
      <c r="J653" s="203"/>
      <c r="K653" s="203"/>
      <c r="L653" s="203"/>
      <c r="M653" s="203"/>
      <c r="N653" s="203"/>
      <c r="O653" s="203"/>
      <c r="P653" s="203"/>
      <c r="Q653" s="203"/>
    </row>
    <row r="654" spans="1:17" ht="15.75" customHeight="1">
      <c r="A654" s="203"/>
      <c r="B654" s="203"/>
      <c r="C654" s="211"/>
      <c r="D654" s="211"/>
      <c r="E654" s="211"/>
      <c r="F654" s="203"/>
      <c r="G654" s="203"/>
      <c r="H654" s="203"/>
      <c r="I654" s="203"/>
      <c r="J654" s="203"/>
      <c r="K654" s="203"/>
      <c r="L654" s="203"/>
      <c r="M654" s="203"/>
      <c r="N654" s="203"/>
      <c r="O654" s="203"/>
      <c r="P654" s="203"/>
      <c r="Q654" s="203"/>
    </row>
    <row r="655" spans="1:17" ht="15.75" customHeight="1">
      <c r="A655" s="203"/>
      <c r="B655" s="203"/>
      <c r="C655" s="211"/>
      <c r="D655" s="211"/>
      <c r="E655" s="211"/>
      <c r="F655" s="203"/>
      <c r="G655" s="203"/>
      <c r="H655" s="203"/>
      <c r="I655" s="203"/>
      <c r="J655" s="203"/>
      <c r="K655" s="203"/>
      <c r="L655" s="203"/>
      <c r="M655" s="203"/>
      <c r="N655" s="203"/>
      <c r="O655" s="203"/>
      <c r="P655" s="203"/>
      <c r="Q655" s="203"/>
    </row>
    <row r="656" spans="1:17" ht="15.75" customHeight="1">
      <c r="A656" s="203"/>
      <c r="B656" s="203"/>
      <c r="C656" s="211"/>
      <c r="D656" s="211"/>
      <c r="E656" s="211"/>
      <c r="F656" s="203"/>
      <c r="G656" s="203"/>
      <c r="H656" s="203"/>
      <c r="I656" s="203"/>
      <c r="J656" s="203"/>
      <c r="K656" s="203"/>
      <c r="L656" s="203"/>
      <c r="M656" s="203"/>
      <c r="N656" s="203"/>
      <c r="O656" s="203"/>
      <c r="P656" s="203"/>
      <c r="Q656" s="203"/>
    </row>
    <row r="657" spans="1:17" ht="15.75" customHeight="1">
      <c r="A657" s="203"/>
      <c r="B657" s="203"/>
      <c r="C657" s="211"/>
      <c r="D657" s="211"/>
      <c r="E657" s="211"/>
      <c r="F657" s="203"/>
      <c r="G657" s="203"/>
      <c r="H657" s="203"/>
      <c r="I657" s="203"/>
      <c r="J657" s="203"/>
      <c r="K657" s="203"/>
      <c r="L657" s="203"/>
      <c r="M657" s="203"/>
      <c r="N657" s="203"/>
      <c r="O657" s="203"/>
      <c r="P657" s="203"/>
      <c r="Q657" s="203"/>
    </row>
    <row r="658" spans="1:17" ht="15.75" customHeight="1">
      <c r="A658" s="203"/>
      <c r="B658" s="203"/>
      <c r="C658" s="211"/>
      <c r="D658" s="211"/>
      <c r="E658" s="211"/>
      <c r="F658" s="203"/>
      <c r="G658" s="203"/>
      <c r="H658" s="203"/>
      <c r="I658" s="203"/>
      <c r="J658" s="203"/>
      <c r="K658" s="203"/>
      <c r="L658" s="203"/>
      <c r="M658" s="203"/>
      <c r="N658" s="203"/>
      <c r="O658" s="203"/>
      <c r="P658" s="203"/>
      <c r="Q658" s="203"/>
    </row>
    <row r="659" spans="1:17" ht="15.75" customHeight="1">
      <c r="A659" s="203"/>
      <c r="B659" s="203"/>
      <c r="C659" s="211"/>
      <c r="D659" s="211"/>
      <c r="E659" s="211"/>
      <c r="F659" s="203"/>
      <c r="G659" s="203"/>
      <c r="H659" s="203"/>
      <c r="I659" s="203"/>
      <c r="J659" s="203"/>
      <c r="K659" s="203"/>
      <c r="L659" s="203"/>
      <c r="M659" s="203"/>
      <c r="N659" s="203"/>
      <c r="O659" s="203"/>
      <c r="P659" s="203"/>
      <c r="Q659" s="203"/>
    </row>
    <row r="660" spans="1:17" ht="15.75" customHeight="1">
      <c r="A660" s="203"/>
      <c r="B660" s="203"/>
      <c r="C660" s="211"/>
      <c r="D660" s="211"/>
      <c r="E660" s="211"/>
      <c r="F660" s="203"/>
      <c r="G660" s="203"/>
      <c r="H660" s="203"/>
      <c r="I660" s="203"/>
      <c r="J660" s="203"/>
      <c r="K660" s="203"/>
      <c r="L660" s="203"/>
      <c r="M660" s="203"/>
      <c r="N660" s="203"/>
      <c r="O660" s="203"/>
      <c r="P660" s="203"/>
      <c r="Q660" s="203"/>
    </row>
    <row r="661" spans="1:17" ht="15.75" customHeight="1">
      <c r="A661" s="203"/>
      <c r="B661" s="203"/>
      <c r="C661" s="211"/>
      <c r="D661" s="211"/>
      <c r="E661" s="211"/>
      <c r="F661" s="203"/>
      <c r="G661" s="203"/>
      <c r="H661" s="203"/>
      <c r="I661" s="203"/>
      <c r="J661" s="203"/>
      <c r="K661" s="203"/>
      <c r="L661" s="203"/>
      <c r="M661" s="203"/>
      <c r="N661" s="203"/>
      <c r="O661" s="203"/>
      <c r="P661" s="203"/>
      <c r="Q661" s="203"/>
    </row>
    <row r="662" spans="1:17" ht="15.75" customHeight="1">
      <c r="A662" s="203"/>
      <c r="B662" s="203"/>
      <c r="C662" s="211"/>
      <c r="D662" s="211"/>
      <c r="E662" s="211"/>
      <c r="F662" s="203"/>
      <c r="G662" s="203"/>
      <c r="H662" s="203"/>
      <c r="I662" s="203"/>
      <c r="J662" s="203"/>
      <c r="K662" s="203"/>
      <c r="L662" s="203"/>
      <c r="M662" s="203"/>
      <c r="N662" s="203"/>
      <c r="O662" s="203"/>
      <c r="P662" s="203"/>
      <c r="Q662" s="203"/>
    </row>
    <row r="663" spans="1:17" ht="15.75" customHeight="1">
      <c r="A663" s="203"/>
      <c r="B663" s="203"/>
      <c r="C663" s="211"/>
      <c r="D663" s="211"/>
      <c r="E663" s="211"/>
      <c r="F663" s="203"/>
      <c r="G663" s="203"/>
      <c r="H663" s="203"/>
      <c r="I663" s="203"/>
      <c r="J663" s="203"/>
      <c r="K663" s="203"/>
      <c r="L663" s="203"/>
      <c r="M663" s="203"/>
      <c r="N663" s="203"/>
      <c r="O663" s="203"/>
      <c r="P663" s="203"/>
      <c r="Q663" s="203"/>
    </row>
    <row r="664" spans="1:17" ht="15.75" customHeight="1">
      <c r="A664" s="203"/>
      <c r="B664" s="203"/>
      <c r="C664" s="211"/>
      <c r="D664" s="211"/>
      <c r="E664" s="211"/>
      <c r="F664" s="203"/>
      <c r="G664" s="203"/>
      <c r="H664" s="203"/>
      <c r="I664" s="203"/>
      <c r="J664" s="203"/>
      <c r="K664" s="203"/>
      <c r="L664" s="203"/>
      <c r="M664" s="203"/>
      <c r="N664" s="203"/>
      <c r="O664" s="203"/>
      <c r="P664" s="203"/>
      <c r="Q664" s="203"/>
    </row>
    <row r="665" spans="1:17" ht="15.75" customHeight="1">
      <c r="A665" s="203"/>
      <c r="B665" s="203"/>
      <c r="C665" s="211"/>
      <c r="D665" s="211"/>
      <c r="E665" s="211"/>
      <c r="F665" s="203"/>
      <c r="G665" s="203"/>
      <c r="H665" s="203"/>
      <c r="I665" s="203"/>
      <c r="J665" s="203"/>
      <c r="K665" s="203"/>
      <c r="L665" s="203"/>
      <c r="M665" s="203"/>
      <c r="N665" s="203"/>
      <c r="O665" s="203"/>
      <c r="P665" s="203"/>
      <c r="Q665" s="203"/>
    </row>
    <row r="666" spans="1:17" ht="15.75" customHeight="1">
      <c r="A666" s="203"/>
      <c r="B666" s="203"/>
      <c r="C666" s="211"/>
      <c r="D666" s="211"/>
      <c r="E666" s="211"/>
      <c r="F666" s="203"/>
      <c r="G666" s="203"/>
      <c r="H666" s="203"/>
      <c r="I666" s="203"/>
      <c r="J666" s="203"/>
      <c r="K666" s="203"/>
      <c r="L666" s="203"/>
      <c r="M666" s="203"/>
      <c r="N666" s="203"/>
      <c r="O666" s="203"/>
      <c r="P666" s="203"/>
      <c r="Q666" s="203"/>
    </row>
    <row r="667" spans="1:17" ht="15.75" customHeight="1">
      <c r="A667" s="203"/>
      <c r="B667" s="203"/>
      <c r="C667" s="211"/>
      <c r="D667" s="211"/>
      <c r="E667" s="211"/>
      <c r="F667" s="203"/>
      <c r="G667" s="203"/>
      <c r="H667" s="203"/>
      <c r="I667" s="203"/>
      <c r="J667" s="203"/>
      <c r="K667" s="203"/>
      <c r="L667" s="203"/>
      <c r="M667" s="203"/>
      <c r="N667" s="203"/>
      <c r="O667" s="203"/>
      <c r="P667" s="203"/>
      <c r="Q667" s="203"/>
    </row>
    <row r="668" spans="1:17" ht="15.75" customHeight="1">
      <c r="A668" s="203"/>
      <c r="B668" s="203"/>
      <c r="C668" s="211"/>
      <c r="D668" s="211"/>
      <c r="E668" s="211"/>
      <c r="F668" s="203"/>
      <c r="G668" s="203"/>
      <c r="H668" s="203"/>
      <c r="I668" s="203"/>
      <c r="J668" s="203"/>
      <c r="K668" s="203"/>
      <c r="L668" s="203"/>
      <c r="M668" s="203"/>
      <c r="N668" s="203"/>
      <c r="O668" s="203"/>
      <c r="P668" s="203"/>
      <c r="Q668" s="203"/>
    </row>
    <row r="669" spans="1:17" ht="15.75" customHeight="1">
      <c r="A669" s="203"/>
      <c r="B669" s="203"/>
      <c r="C669" s="211"/>
      <c r="D669" s="211"/>
      <c r="E669" s="211"/>
      <c r="F669" s="203"/>
      <c r="G669" s="203"/>
      <c r="H669" s="203"/>
      <c r="I669" s="203"/>
      <c r="J669" s="203"/>
      <c r="K669" s="203"/>
      <c r="L669" s="203"/>
      <c r="M669" s="203"/>
      <c r="N669" s="203"/>
      <c r="O669" s="203"/>
      <c r="P669" s="203"/>
      <c r="Q669" s="203"/>
    </row>
    <row r="670" spans="1:17" ht="15.75" customHeight="1">
      <c r="A670" s="203"/>
      <c r="B670" s="203"/>
      <c r="C670" s="211"/>
      <c r="D670" s="211"/>
      <c r="E670" s="211"/>
      <c r="F670" s="203"/>
      <c r="G670" s="203"/>
      <c r="H670" s="203"/>
      <c r="I670" s="203"/>
      <c r="J670" s="203"/>
      <c r="K670" s="203"/>
      <c r="L670" s="203"/>
      <c r="M670" s="203"/>
      <c r="N670" s="203"/>
      <c r="O670" s="203"/>
      <c r="P670" s="203"/>
      <c r="Q670" s="203"/>
    </row>
    <row r="671" spans="1:17" ht="15.75" customHeight="1">
      <c r="A671" s="203"/>
      <c r="B671" s="203"/>
      <c r="C671" s="211"/>
      <c r="D671" s="211"/>
      <c r="E671" s="211"/>
      <c r="F671" s="203"/>
      <c r="G671" s="203"/>
      <c r="H671" s="203"/>
      <c r="I671" s="203"/>
      <c r="J671" s="203"/>
      <c r="K671" s="203"/>
      <c r="L671" s="203"/>
      <c r="M671" s="203"/>
      <c r="N671" s="203"/>
      <c r="O671" s="203"/>
      <c r="P671" s="203"/>
      <c r="Q671" s="203"/>
    </row>
    <row r="672" spans="1:17" ht="15.75" customHeight="1">
      <c r="A672" s="203"/>
      <c r="B672" s="203"/>
      <c r="C672" s="211"/>
      <c r="D672" s="211"/>
      <c r="E672" s="211"/>
      <c r="F672" s="203"/>
      <c r="G672" s="203"/>
      <c r="H672" s="203"/>
      <c r="I672" s="203"/>
      <c r="J672" s="203"/>
      <c r="K672" s="203"/>
      <c r="L672" s="203"/>
      <c r="M672" s="203"/>
      <c r="N672" s="203"/>
      <c r="O672" s="203"/>
      <c r="P672" s="203"/>
      <c r="Q672" s="203"/>
    </row>
    <row r="673" spans="1:17" ht="15.75" customHeight="1">
      <c r="A673" s="203"/>
      <c r="B673" s="203"/>
      <c r="C673" s="211"/>
      <c r="D673" s="211"/>
      <c r="E673" s="211"/>
      <c r="F673" s="203"/>
      <c r="G673" s="203"/>
      <c r="H673" s="203"/>
      <c r="I673" s="203"/>
      <c r="J673" s="203"/>
      <c r="K673" s="203"/>
      <c r="L673" s="203"/>
      <c r="M673" s="203"/>
      <c r="N673" s="203"/>
      <c r="O673" s="203"/>
      <c r="P673" s="203"/>
      <c r="Q673" s="203"/>
    </row>
    <row r="674" spans="1:17" ht="15.75" customHeight="1">
      <c r="A674" s="203"/>
      <c r="B674" s="203"/>
      <c r="C674" s="211"/>
      <c r="D674" s="211"/>
      <c r="E674" s="211"/>
      <c r="F674" s="203"/>
      <c r="G674" s="203"/>
      <c r="H674" s="203"/>
      <c r="I674" s="203"/>
      <c r="J674" s="203"/>
      <c r="K674" s="203"/>
      <c r="L674" s="203"/>
      <c r="M674" s="203"/>
      <c r="N674" s="203"/>
      <c r="O674" s="203"/>
      <c r="P674" s="203"/>
      <c r="Q674" s="203"/>
    </row>
    <row r="675" spans="1:17" ht="15.75" customHeight="1">
      <c r="A675" s="203"/>
      <c r="B675" s="203"/>
      <c r="C675" s="211"/>
      <c r="D675" s="211"/>
      <c r="E675" s="211"/>
      <c r="F675" s="203"/>
      <c r="G675" s="203"/>
      <c r="H675" s="203"/>
      <c r="I675" s="203"/>
      <c r="J675" s="203"/>
      <c r="K675" s="203"/>
      <c r="L675" s="203"/>
      <c r="M675" s="203"/>
      <c r="N675" s="203"/>
      <c r="O675" s="203"/>
      <c r="P675" s="203"/>
      <c r="Q675" s="203"/>
    </row>
    <row r="676" spans="1:17" ht="15.75" customHeight="1">
      <c r="A676" s="203"/>
      <c r="B676" s="203"/>
      <c r="C676" s="211"/>
      <c r="D676" s="211"/>
      <c r="E676" s="211"/>
      <c r="F676" s="203"/>
      <c r="G676" s="203"/>
      <c r="H676" s="203"/>
      <c r="I676" s="203"/>
      <c r="J676" s="203"/>
      <c r="K676" s="203"/>
      <c r="L676" s="203"/>
      <c r="M676" s="203"/>
      <c r="N676" s="203"/>
      <c r="O676" s="203"/>
      <c r="P676" s="203"/>
      <c r="Q676" s="203"/>
    </row>
    <row r="677" spans="1:17" ht="15.75" customHeight="1">
      <c r="A677" s="203"/>
      <c r="B677" s="203"/>
      <c r="C677" s="211"/>
      <c r="D677" s="211"/>
      <c r="E677" s="211"/>
      <c r="F677" s="203"/>
      <c r="G677" s="203"/>
      <c r="H677" s="203"/>
      <c r="I677" s="203"/>
      <c r="J677" s="203"/>
      <c r="K677" s="203"/>
      <c r="L677" s="203"/>
      <c r="M677" s="203"/>
      <c r="N677" s="203"/>
      <c r="O677" s="203"/>
      <c r="P677" s="203"/>
      <c r="Q677" s="203"/>
    </row>
    <row r="678" spans="1:17" ht="15.75" customHeight="1">
      <c r="A678" s="203"/>
      <c r="B678" s="203"/>
      <c r="C678" s="211"/>
      <c r="D678" s="211"/>
      <c r="E678" s="211"/>
      <c r="F678" s="203"/>
      <c r="G678" s="203"/>
      <c r="H678" s="203"/>
      <c r="I678" s="203"/>
      <c r="J678" s="203"/>
      <c r="K678" s="203"/>
      <c r="L678" s="203"/>
      <c r="M678" s="203"/>
      <c r="N678" s="203"/>
      <c r="O678" s="203"/>
      <c r="P678" s="203"/>
      <c r="Q678" s="203"/>
    </row>
    <row r="679" spans="1:17" ht="15.75" customHeight="1">
      <c r="A679" s="203"/>
      <c r="B679" s="203"/>
      <c r="C679" s="211"/>
      <c r="D679" s="211"/>
      <c r="E679" s="211"/>
      <c r="F679" s="203"/>
      <c r="G679" s="203"/>
      <c r="H679" s="203"/>
      <c r="I679" s="203"/>
      <c r="J679" s="203"/>
      <c r="K679" s="203"/>
      <c r="L679" s="203"/>
      <c r="M679" s="203"/>
      <c r="N679" s="203"/>
      <c r="O679" s="203"/>
      <c r="P679" s="203"/>
      <c r="Q679" s="203"/>
    </row>
    <row r="680" spans="1:17" ht="15.75" customHeight="1">
      <c r="A680" s="203"/>
      <c r="B680" s="203"/>
      <c r="C680" s="211"/>
      <c r="D680" s="211"/>
      <c r="E680" s="211"/>
      <c r="F680" s="203"/>
      <c r="G680" s="203"/>
      <c r="H680" s="203"/>
      <c r="I680" s="203"/>
      <c r="J680" s="203"/>
      <c r="K680" s="203"/>
      <c r="L680" s="203"/>
      <c r="M680" s="203"/>
      <c r="N680" s="203"/>
      <c r="O680" s="203"/>
      <c r="P680" s="203"/>
      <c r="Q680" s="203"/>
    </row>
    <row r="681" spans="1:17" ht="15.75" customHeight="1">
      <c r="A681" s="203"/>
      <c r="B681" s="203"/>
      <c r="C681" s="211"/>
      <c r="D681" s="211"/>
      <c r="E681" s="211"/>
      <c r="F681" s="203"/>
      <c r="G681" s="203"/>
      <c r="H681" s="203"/>
      <c r="I681" s="203"/>
      <c r="J681" s="203"/>
      <c r="K681" s="203"/>
      <c r="L681" s="203"/>
      <c r="M681" s="203"/>
      <c r="N681" s="203"/>
      <c r="O681" s="203"/>
      <c r="P681" s="203"/>
      <c r="Q681" s="203"/>
    </row>
    <row r="682" spans="1:17" ht="15.75" customHeight="1">
      <c r="A682" s="203"/>
      <c r="B682" s="203"/>
      <c r="C682" s="211"/>
      <c r="D682" s="211"/>
      <c r="E682" s="211"/>
      <c r="F682" s="203"/>
      <c r="G682" s="203"/>
      <c r="H682" s="203"/>
      <c r="I682" s="203"/>
      <c r="J682" s="203"/>
      <c r="K682" s="203"/>
      <c r="L682" s="203"/>
      <c r="M682" s="203"/>
      <c r="N682" s="203"/>
      <c r="O682" s="203"/>
      <c r="P682" s="203"/>
      <c r="Q682" s="203"/>
    </row>
    <row r="683" spans="1:17" ht="15.75" customHeight="1">
      <c r="A683" s="203"/>
      <c r="B683" s="203"/>
      <c r="C683" s="211"/>
      <c r="D683" s="211"/>
      <c r="E683" s="211"/>
      <c r="F683" s="203"/>
      <c r="G683" s="203"/>
      <c r="H683" s="203"/>
      <c r="I683" s="203"/>
      <c r="J683" s="203"/>
      <c r="K683" s="203"/>
      <c r="L683" s="203"/>
      <c r="M683" s="203"/>
      <c r="N683" s="203"/>
      <c r="O683" s="203"/>
      <c r="P683" s="203"/>
      <c r="Q683" s="203"/>
    </row>
    <row r="684" spans="1:17" ht="15.75" customHeight="1">
      <c r="A684" s="203"/>
      <c r="B684" s="203"/>
      <c r="C684" s="211"/>
      <c r="D684" s="211"/>
      <c r="E684" s="211"/>
      <c r="F684" s="203"/>
      <c r="G684" s="203"/>
      <c r="H684" s="203"/>
      <c r="I684" s="203"/>
      <c r="J684" s="203"/>
      <c r="K684" s="203"/>
      <c r="L684" s="203"/>
      <c r="M684" s="203"/>
      <c r="N684" s="203"/>
      <c r="O684" s="203"/>
      <c r="P684" s="203"/>
      <c r="Q684" s="203"/>
    </row>
    <row r="685" spans="1:17" ht="15.75" customHeight="1">
      <c r="A685" s="203"/>
      <c r="B685" s="203"/>
      <c r="C685" s="211"/>
      <c r="D685" s="211"/>
      <c r="E685" s="211"/>
      <c r="F685" s="203"/>
      <c r="G685" s="203"/>
      <c r="H685" s="203"/>
      <c r="I685" s="203"/>
      <c r="J685" s="203"/>
      <c r="K685" s="203"/>
      <c r="L685" s="203"/>
      <c r="M685" s="203"/>
      <c r="N685" s="203"/>
      <c r="O685" s="203"/>
      <c r="P685" s="203"/>
      <c r="Q685" s="203"/>
    </row>
    <row r="686" spans="1:17" ht="15.75" customHeight="1">
      <c r="A686" s="203"/>
      <c r="B686" s="203"/>
      <c r="C686" s="211"/>
      <c r="D686" s="211"/>
      <c r="E686" s="211"/>
      <c r="F686" s="203"/>
      <c r="G686" s="203"/>
      <c r="H686" s="203"/>
      <c r="I686" s="203"/>
      <c r="J686" s="203"/>
      <c r="K686" s="203"/>
      <c r="L686" s="203"/>
      <c r="M686" s="203"/>
      <c r="N686" s="203"/>
      <c r="O686" s="203"/>
      <c r="P686" s="203"/>
      <c r="Q686" s="203"/>
    </row>
    <row r="687" spans="1:17" ht="15.75" customHeight="1">
      <c r="A687" s="203"/>
      <c r="B687" s="203"/>
      <c r="C687" s="211"/>
      <c r="D687" s="211"/>
      <c r="E687" s="211"/>
      <c r="F687" s="203"/>
      <c r="G687" s="203"/>
      <c r="H687" s="203"/>
      <c r="I687" s="203"/>
      <c r="J687" s="203"/>
      <c r="K687" s="203"/>
      <c r="L687" s="203"/>
      <c r="M687" s="203"/>
      <c r="N687" s="203"/>
      <c r="O687" s="203"/>
      <c r="P687" s="203"/>
      <c r="Q687" s="203"/>
    </row>
    <row r="688" spans="1:17" ht="15.75" customHeight="1">
      <c r="A688" s="203"/>
      <c r="B688" s="203"/>
      <c r="C688" s="211"/>
      <c r="D688" s="211"/>
      <c r="E688" s="211"/>
      <c r="F688" s="203"/>
      <c r="G688" s="203"/>
      <c r="H688" s="203"/>
      <c r="I688" s="203"/>
      <c r="J688" s="203"/>
      <c r="K688" s="203"/>
      <c r="L688" s="203"/>
      <c r="M688" s="203"/>
      <c r="N688" s="203"/>
      <c r="O688" s="203"/>
      <c r="P688" s="203"/>
      <c r="Q688" s="203"/>
    </row>
    <row r="689" spans="1:17" ht="15.75" customHeight="1">
      <c r="A689" s="203"/>
      <c r="B689" s="203"/>
      <c r="C689" s="211"/>
      <c r="D689" s="211"/>
      <c r="E689" s="211"/>
      <c r="F689" s="203"/>
      <c r="G689" s="203"/>
      <c r="H689" s="203"/>
      <c r="I689" s="203"/>
      <c r="J689" s="203"/>
      <c r="K689" s="203"/>
      <c r="L689" s="203"/>
      <c r="M689" s="203"/>
      <c r="N689" s="203"/>
      <c r="O689" s="203"/>
      <c r="P689" s="203"/>
      <c r="Q689" s="203"/>
    </row>
    <row r="690" spans="1:17" ht="15.75" customHeight="1">
      <c r="A690" s="203"/>
      <c r="B690" s="203"/>
      <c r="C690" s="211"/>
      <c r="D690" s="211"/>
      <c r="E690" s="211"/>
      <c r="F690" s="203"/>
      <c r="G690" s="203"/>
      <c r="H690" s="203"/>
      <c r="I690" s="203"/>
      <c r="J690" s="203"/>
      <c r="K690" s="203"/>
      <c r="L690" s="203"/>
      <c r="M690" s="203"/>
      <c r="N690" s="203"/>
      <c r="O690" s="203"/>
      <c r="P690" s="203"/>
      <c r="Q690" s="203"/>
    </row>
    <row r="691" spans="1:17" ht="15.75" customHeight="1">
      <c r="A691" s="203"/>
      <c r="B691" s="203"/>
      <c r="C691" s="211"/>
      <c r="D691" s="211"/>
      <c r="E691" s="211"/>
      <c r="F691" s="203"/>
      <c r="G691" s="203"/>
      <c r="H691" s="203"/>
      <c r="I691" s="203"/>
      <c r="J691" s="203"/>
      <c r="K691" s="203"/>
      <c r="L691" s="203"/>
      <c r="M691" s="203"/>
      <c r="N691" s="203"/>
      <c r="O691" s="203"/>
      <c r="P691" s="203"/>
      <c r="Q691" s="203"/>
    </row>
    <row r="692" spans="1:17" ht="15.75" customHeight="1">
      <c r="A692" s="203"/>
      <c r="B692" s="203"/>
      <c r="C692" s="211"/>
      <c r="D692" s="211"/>
      <c r="E692" s="211"/>
      <c r="F692" s="203"/>
      <c r="G692" s="203"/>
      <c r="H692" s="203"/>
      <c r="I692" s="203"/>
      <c r="J692" s="203"/>
      <c r="K692" s="203"/>
      <c r="L692" s="203"/>
      <c r="M692" s="203"/>
      <c r="N692" s="203"/>
      <c r="O692" s="203"/>
      <c r="P692" s="203"/>
      <c r="Q692" s="203"/>
    </row>
    <row r="693" spans="1:17" ht="15.75" customHeight="1">
      <c r="A693" s="203"/>
      <c r="B693" s="203"/>
      <c r="C693" s="211"/>
      <c r="D693" s="211"/>
      <c r="E693" s="211"/>
      <c r="F693" s="203"/>
      <c r="G693" s="203"/>
      <c r="H693" s="203"/>
      <c r="I693" s="203"/>
      <c r="J693" s="203"/>
      <c r="K693" s="203"/>
      <c r="L693" s="203"/>
      <c r="M693" s="203"/>
      <c r="N693" s="203"/>
      <c r="O693" s="203"/>
      <c r="P693" s="203"/>
      <c r="Q693" s="203"/>
    </row>
    <row r="694" spans="1:17" ht="15.75" customHeight="1">
      <c r="A694" s="203"/>
      <c r="B694" s="203"/>
      <c r="C694" s="211"/>
      <c r="D694" s="211"/>
      <c r="E694" s="211"/>
      <c r="F694" s="203"/>
      <c r="G694" s="203"/>
      <c r="H694" s="203"/>
      <c r="I694" s="203"/>
      <c r="J694" s="203"/>
      <c r="K694" s="203"/>
      <c r="L694" s="203"/>
      <c r="M694" s="203"/>
      <c r="N694" s="203"/>
      <c r="O694" s="203"/>
      <c r="P694" s="203"/>
      <c r="Q694" s="203"/>
    </row>
    <row r="695" spans="1:17" ht="15.75" customHeight="1">
      <c r="A695" s="203"/>
      <c r="B695" s="203"/>
      <c r="C695" s="211"/>
      <c r="D695" s="211"/>
      <c r="E695" s="211"/>
      <c r="F695" s="203"/>
      <c r="G695" s="203"/>
      <c r="H695" s="203"/>
      <c r="I695" s="203"/>
      <c r="J695" s="203"/>
      <c r="K695" s="203"/>
      <c r="L695" s="203"/>
      <c r="M695" s="203"/>
      <c r="N695" s="203"/>
      <c r="O695" s="203"/>
      <c r="P695" s="203"/>
      <c r="Q695" s="203"/>
    </row>
    <row r="696" spans="1:17" ht="15.75" customHeight="1">
      <c r="A696" s="203"/>
      <c r="B696" s="203"/>
      <c r="C696" s="211"/>
      <c r="D696" s="211"/>
      <c r="E696" s="211"/>
      <c r="F696" s="203"/>
      <c r="G696" s="203"/>
      <c r="H696" s="203"/>
      <c r="I696" s="203"/>
      <c r="J696" s="203"/>
      <c r="K696" s="203"/>
      <c r="L696" s="203"/>
      <c r="M696" s="203"/>
      <c r="N696" s="203"/>
      <c r="O696" s="203"/>
      <c r="P696" s="203"/>
      <c r="Q696" s="203"/>
    </row>
    <row r="697" spans="1:17" ht="15.75" customHeight="1">
      <c r="A697" s="203"/>
      <c r="B697" s="203"/>
      <c r="C697" s="211"/>
      <c r="D697" s="211"/>
      <c r="E697" s="211"/>
      <c r="F697" s="203"/>
      <c r="G697" s="203"/>
      <c r="H697" s="203"/>
      <c r="I697" s="203"/>
      <c r="J697" s="203"/>
      <c r="K697" s="203"/>
      <c r="L697" s="203"/>
      <c r="M697" s="203"/>
      <c r="N697" s="203"/>
      <c r="O697" s="203"/>
      <c r="P697" s="203"/>
      <c r="Q697" s="203"/>
    </row>
    <row r="698" spans="1:17" ht="15.75" customHeight="1">
      <c r="A698" s="203"/>
      <c r="B698" s="203"/>
      <c r="C698" s="211"/>
      <c r="D698" s="211"/>
      <c r="E698" s="211"/>
      <c r="F698" s="203"/>
      <c r="G698" s="203"/>
      <c r="H698" s="203"/>
      <c r="I698" s="203"/>
      <c r="J698" s="203"/>
      <c r="K698" s="203"/>
      <c r="L698" s="203"/>
      <c r="M698" s="203"/>
      <c r="N698" s="203"/>
      <c r="O698" s="203"/>
      <c r="P698" s="203"/>
      <c r="Q698" s="203"/>
    </row>
    <row r="699" spans="1:17" ht="15.75" customHeight="1">
      <c r="A699" s="203"/>
      <c r="B699" s="203"/>
      <c r="C699" s="211"/>
      <c r="D699" s="211"/>
      <c r="E699" s="211"/>
      <c r="F699" s="203"/>
      <c r="G699" s="203"/>
      <c r="H699" s="203"/>
      <c r="I699" s="203"/>
      <c r="J699" s="203"/>
      <c r="K699" s="203"/>
      <c r="L699" s="203"/>
      <c r="M699" s="203"/>
      <c r="N699" s="203"/>
      <c r="O699" s="203"/>
      <c r="P699" s="203"/>
      <c r="Q699" s="203"/>
    </row>
    <row r="700" spans="1:17" ht="15.75" customHeight="1">
      <c r="A700" s="203"/>
      <c r="B700" s="203"/>
      <c r="C700" s="211"/>
      <c r="D700" s="211"/>
      <c r="E700" s="211"/>
      <c r="F700" s="203"/>
      <c r="G700" s="203"/>
      <c r="H700" s="203"/>
      <c r="I700" s="203"/>
      <c r="J700" s="203"/>
      <c r="K700" s="203"/>
      <c r="L700" s="203"/>
      <c r="M700" s="203"/>
      <c r="N700" s="203"/>
      <c r="O700" s="203"/>
      <c r="P700" s="203"/>
      <c r="Q700" s="203"/>
    </row>
    <row r="701" spans="1:17" ht="15.75" customHeight="1">
      <c r="A701" s="203"/>
      <c r="B701" s="203"/>
      <c r="C701" s="211"/>
      <c r="D701" s="211"/>
      <c r="E701" s="211"/>
      <c r="F701" s="203"/>
      <c r="G701" s="203"/>
      <c r="H701" s="203"/>
      <c r="I701" s="203"/>
      <c r="J701" s="203"/>
      <c r="K701" s="203"/>
      <c r="L701" s="203"/>
      <c r="M701" s="203"/>
      <c r="N701" s="203"/>
      <c r="O701" s="203"/>
      <c r="P701" s="203"/>
      <c r="Q701" s="203"/>
    </row>
    <row r="702" spans="1:17" ht="15.75" customHeight="1">
      <c r="A702" s="203"/>
      <c r="B702" s="203"/>
      <c r="C702" s="211"/>
      <c r="D702" s="211"/>
      <c r="E702" s="211"/>
      <c r="F702" s="203"/>
      <c r="G702" s="203"/>
      <c r="H702" s="203"/>
      <c r="I702" s="203"/>
      <c r="J702" s="203"/>
      <c r="K702" s="203"/>
      <c r="L702" s="203"/>
      <c r="M702" s="203"/>
      <c r="N702" s="203"/>
      <c r="O702" s="203"/>
      <c r="P702" s="203"/>
      <c r="Q702" s="203"/>
    </row>
    <row r="703" spans="1:17" ht="15.75" customHeight="1">
      <c r="A703" s="203"/>
      <c r="B703" s="203"/>
      <c r="C703" s="211"/>
      <c r="D703" s="211"/>
      <c r="E703" s="211"/>
      <c r="F703" s="203"/>
      <c r="G703" s="203"/>
      <c r="H703" s="203"/>
      <c r="I703" s="203"/>
      <c r="J703" s="203"/>
      <c r="K703" s="203"/>
      <c r="L703" s="203"/>
      <c r="M703" s="203"/>
      <c r="N703" s="203"/>
      <c r="O703" s="203"/>
      <c r="P703" s="203"/>
      <c r="Q703" s="203"/>
    </row>
    <row r="704" spans="1:17" ht="15.75" customHeight="1">
      <c r="A704" s="203"/>
      <c r="B704" s="203"/>
      <c r="C704" s="211"/>
      <c r="D704" s="211"/>
      <c r="E704" s="211"/>
      <c r="F704" s="203"/>
      <c r="G704" s="203"/>
      <c r="H704" s="203"/>
      <c r="I704" s="203"/>
      <c r="J704" s="203"/>
      <c r="K704" s="203"/>
      <c r="L704" s="203"/>
      <c r="M704" s="203"/>
      <c r="N704" s="203"/>
      <c r="O704" s="203"/>
      <c r="P704" s="203"/>
      <c r="Q704" s="203"/>
    </row>
    <row r="705" spans="1:17" ht="15.75" customHeight="1">
      <c r="A705" s="203"/>
      <c r="B705" s="203"/>
      <c r="C705" s="211"/>
      <c r="D705" s="211"/>
      <c r="E705" s="211"/>
      <c r="F705" s="203"/>
      <c r="G705" s="203"/>
      <c r="H705" s="203"/>
      <c r="I705" s="203"/>
      <c r="J705" s="203"/>
      <c r="K705" s="203"/>
      <c r="L705" s="203"/>
      <c r="M705" s="203"/>
      <c r="N705" s="203"/>
      <c r="O705" s="203"/>
      <c r="P705" s="203"/>
      <c r="Q705" s="203"/>
    </row>
    <row r="706" spans="1:17" ht="15.75" customHeight="1">
      <c r="A706" s="203"/>
      <c r="B706" s="203"/>
      <c r="C706" s="211"/>
      <c r="D706" s="211"/>
      <c r="E706" s="211"/>
      <c r="F706" s="203"/>
      <c r="G706" s="203"/>
      <c r="H706" s="203"/>
      <c r="I706" s="203"/>
      <c r="J706" s="203"/>
      <c r="K706" s="203"/>
      <c r="L706" s="203"/>
      <c r="M706" s="203"/>
      <c r="N706" s="203"/>
      <c r="O706" s="203"/>
      <c r="P706" s="203"/>
      <c r="Q706" s="203"/>
    </row>
    <row r="707" spans="1:17" ht="15.75" customHeight="1">
      <c r="A707" s="203"/>
      <c r="B707" s="203"/>
      <c r="C707" s="211"/>
      <c r="D707" s="211"/>
      <c r="E707" s="211"/>
      <c r="F707" s="203"/>
      <c r="G707" s="203"/>
      <c r="H707" s="203"/>
      <c r="I707" s="203"/>
      <c r="J707" s="203"/>
      <c r="K707" s="203"/>
      <c r="L707" s="203"/>
      <c r="M707" s="203"/>
      <c r="N707" s="203"/>
      <c r="O707" s="203"/>
      <c r="P707" s="203"/>
      <c r="Q707" s="203"/>
    </row>
    <row r="708" spans="1:17" ht="15.75" customHeight="1">
      <c r="A708" s="203"/>
      <c r="B708" s="203"/>
      <c r="C708" s="211"/>
      <c r="D708" s="211"/>
      <c r="E708" s="211"/>
      <c r="F708" s="203"/>
      <c r="G708" s="203"/>
      <c r="H708" s="203"/>
      <c r="I708" s="203"/>
      <c r="J708" s="203"/>
      <c r="K708" s="203"/>
      <c r="L708" s="203"/>
      <c r="M708" s="203"/>
      <c r="N708" s="203"/>
      <c r="O708" s="203"/>
      <c r="P708" s="203"/>
      <c r="Q708" s="203"/>
    </row>
    <row r="709" spans="1:17" ht="15.75" customHeight="1">
      <c r="A709" s="203"/>
      <c r="B709" s="203"/>
      <c r="C709" s="211"/>
      <c r="D709" s="211"/>
      <c r="E709" s="211"/>
      <c r="F709" s="203"/>
      <c r="G709" s="203"/>
      <c r="H709" s="203"/>
      <c r="I709" s="203"/>
      <c r="J709" s="203"/>
      <c r="K709" s="203"/>
      <c r="L709" s="203"/>
      <c r="M709" s="203"/>
      <c r="N709" s="203"/>
      <c r="O709" s="203"/>
      <c r="P709" s="203"/>
      <c r="Q709" s="203"/>
    </row>
    <row r="710" spans="1:17" ht="15.75" customHeight="1">
      <c r="A710" s="203"/>
      <c r="B710" s="203"/>
      <c r="C710" s="211"/>
      <c r="D710" s="211"/>
      <c r="E710" s="211"/>
      <c r="F710" s="203"/>
      <c r="G710" s="203"/>
      <c r="H710" s="203"/>
      <c r="I710" s="203"/>
      <c r="J710" s="203"/>
      <c r="K710" s="203"/>
      <c r="L710" s="203"/>
      <c r="M710" s="203"/>
      <c r="N710" s="203"/>
      <c r="O710" s="203"/>
      <c r="P710" s="203"/>
      <c r="Q710" s="203"/>
    </row>
    <row r="711" spans="1:17" ht="15.75" customHeight="1">
      <c r="A711" s="203"/>
      <c r="B711" s="203"/>
      <c r="C711" s="211"/>
      <c r="D711" s="211"/>
      <c r="E711" s="211"/>
      <c r="F711" s="203"/>
      <c r="G711" s="203"/>
      <c r="H711" s="203"/>
      <c r="I711" s="203"/>
      <c r="J711" s="203"/>
      <c r="K711" s="203"/>
      <c r="L711" s="203"/>
      <c r="M711" s="203"/>
      <c r="N711" s="203"/>
      <c r="O711" s="203"/>
      <c r="P711" s="203"/>
      <c r="Q711" s="203"/>
    </row>
    <row r="712" spans="1:17" ht="15.75" customHeight="1">
      <c r="A712" s="203"/>
      <c r="B712" s="203"/>
      <c r="C712" s="211"/>
      <c r="D712" s="211"/>
      <c r="E712" s="211"/>
      <c r="F712" s="203"/>
      <c r="G712" s="203"/>
      <c r="H712" s="203"/>
      <c r="I712" s="203"/>
      <c r="J712" s="203"/>
      <c r="K712" s="203"/>
      <c r="L712" s="203"/>
      <c r="M712" s="203"/>
      <c r="N712" s="203"/>
      <c r="O712" s="203"/>
      <c r="P712" s="203"/>
      <c r="Q712" s="203"/>
    </row>
    <row r="713" spans="1:17" ht="15.75" customHeight="1">
      <c r="A713" s="203"/>
      <c r="B713" s="203"/>
      <c r="C713" s="211"/>
      <c r="D713" s="211"/>
      <c r="E713" s="211"/>
      <c r="F713" s="203"/>
      <c r="G713" s="203"/>
      <c r="H713" s="203"/>
      <c r="I713" s="203"/>
      <c r="J713" s="203"/>
      <c r="K713" s="203"/>
      <c r="L713" s="203"/>
      <c r="M713" s="203"/>
      <c r="N713" s="203"/>
      <c r="O713" s="203"/>
      <c r="P713" s="203"/>
      <c r="Q713" s="203"/>
    </row>
    <row r="714" spans="1:17" ht="15.75" customHeight="1">
      <c r="A714" s="203"/>
      <c r="B714" s="203"/>
      <c r="C714" s="211"/>
      <c r="D714" s="211"/>
      <c r="E714" s="211"/>
      <c r="F714" s="203"/>
      <c r="G714" s="203"/>
      <c r="H714" s="203"/>
      <c r="I714" s="203"/>
      <c r="J714" s="203"/>
      <c r="K714" s="203"/>
      <c r="L714" s="203"/>
      <c r="M714" s="203"/>
      <c r="N714" s="203"/>
      <c r="O714" s="203"/>
      <c r="P714" s="203"/>
      <c r="Q714" s="203"/>
    </row>
    <row r="715" spans="1:17" ht="15.75" customHeight="1">
      <c r="A715" s="203"/>
      <c r="B715" s="203"/>
      <c r="C715" s="211"/>
      <c r="D715" s="211"/>
      <c r="E715" s="211"/>
      <c r="F715" s="203"/>
      <c r="G715" s="203"/>
      <c r="H715" s="203"/>
      <c r="I715" s="203"/>
      <c r="J715" s="203"/>
      <c r="K715" s="203"/>
      <c r="L715" s="203"/>
      <c r="M715" s="203"/>
      <c r="N715" s="203"/>
      <c r="O715" s="203"/>
      <c r="P715" s="203"/>
      <c r="Q715" s="203"/>
    </row>
    <row r="716" spans="1:17" ht="15.75" customHeight="1">
      <c r="A716" s="203"/>
      <c r="B716" s="203"/>
      <c r="C716" s="211"/>
      <c r="D716" s="211"/>
      <c r="E716" s="211"/>
      <c r="F716" s="203"/>
      <c r="G716" s="203"/>
      <c r="H716" s="203"/>
      <c r="I716" s="203"/>
      <c r="J716" s="203"/>
      <c r="K716" s="203"/>
      <c r="L716" s="203"/>
      <c r="M716" s="203"/>
      <c r="N716" s="203"/>
      <c r="O716" s="203"/>
      <c r="P716" s="203"/>
      <c r="Q716" s="203"/>
    </row>
    <row r="717" spans="1:17" ht="15.75" customHeight="1">
      <c r="A717" s="203"/>
      <c r="B717" s="203"/>
      <c r="C717" s="211"/>
      <c r="D717" s="211"/>
      <c r="E717" s="211"/>
      <c r="F717" s="203"/>
      <c r="G717" s="203"/>
      <c r="H717" s="203"/>
      <c r="I717" s="203"/>
      <c r="J717" s="203"/>
      <c r="K717" s="203"/>
      <c r="L717" s="203"/>
      <c r="M717" s="203"/>
      <c r="N717" s="203"/>
      <c r="O717" s="203"/>
      <c r="P717" s="203"/>
      <c r="Q717" s="203"/>
    </row>
    <row r="718" spans="1:17" ht="15.75" customHeight="1">
      <c r="A718" s="203"/>
      <c r="B718" s="203"/>
      <c r="C718" s="211"/>
      <c r="D718" s="211"/>
      <c r="E718" s="211"/>
      <c r="F718" s="203"/>
      <c r="G718" s="203"/>
      <c r="H718" s="203"/>
      <c r="I718" s="203"/>
      <c r="J718" s="203"/>
      <c r="K718" s="203"/>
      <c r="L718" s="203"/>
      <c r="M718" s="203"/>
      <c r="N718" s="203"/>
      <c r="O718" s="203"/>
      <c r="P718" s="203"/>
      <c r="Q718" s="203"/>
    </row>
    <row r="719" spans="1:17" ht="15.75" customHeight="1">
      <c r="A719" s="203"/>
      <c r="B719" s="203"/>
      <c r="C719" s="211"/>
      <c r="D719" s="211"/>
      <c r="E719" s="211"/>
      <c r="F719" s="203"/>
      <c r="G719" s="203"/>
      <c r="H719" s="203"/>
      <c r="I719" s="203"/>
      <c r="J719" s="203"/>
      <c r="K719" s="203"/>
      <c r="L719" s="203"/>
      <c r="M719" s="203"/>
      <c r="N719" s="203"/>
      <c r="O719" s="203"/>
      <c r="P719" s="203"/>
      <c r="Q719" s="203"/>
    </row>
    <row r="720" spans="1:17" ht="15.75" customHeight="1">
      <c r="A720" s="203"/>
      <c r="B720" s="203"/>
      <c r="C720" s="211"/>
      <c r="D720" s="211"/>
      <c r="E720" s="211"/>
      <c r="F720" s="203"/>
      <c r="G720" s="203"/>
      <c r="H720" s="203"/>
      <c r="I720" s="203"/>
      <c r="J720" s="203"/>
      <c r="K720" s="203"/>
      <c r="L720" s="203"/>
      <c r="M720" s="203"/>
      <c r="N720" s="203"/>
      <c r="O720" s="203"/>
      <c r="P720" s="203"/>
      <c r="Q720" s="203"/>
    </row>
    <row r="721" spans="1:17" ht="15.75" customHeight="1">
      <c r="A721" s="203"/>
      <c r="B721" s="203"/>
      <c r="C721" s="211"/>
      <c r="D721" s="211"/>
      <c r="E721" s="211"/>
      <c r="F721" s="203"/>
      <c r="G721" s="203"/>
      <c r="H721" s="203"/>
      <c r="I721" s="203"/>
      <c r="J721" s="203"/>
      <c r="K721" s="203"/>
      <c r="L721" s="203"/>
      <c r="M721" s="203"/>
      <c r="N721" s="203"/>
      <c r="O721" s="203"/>
      <c r="P721" s="203"/>
      <c r="Q721" s="203"/>
    </row>
    <row r="722" spans="1:17" ht="15.75" customHeight="1">
      <c r="A722" s="203"/>
      <c r="B722" s="203"/>
      <c r="C722" s="211"/>
      <c r="D722" s="211"/>
      <c r="E722" s="211"/>
      <c r="F722" s="203"/>
      <c r="G722" s="203"/>
      <c r="H722" s="203"/>
      <c r="I722" s="203"/>
      <c r="J722" s="203"/>
      <c r="K722" s="203"/>
      <c r="L722" s="203"/>
      <c r="M722" s="203"/>
      <c r="N722" s="203"/>
      <c r="O722" s="203"/>
      <c r="P722" s="203"/>
      <c r="Q722" s="203"/>
    </row>
    <row r="723" spans="1:17" ht="15.75" customHeight="1">
      <c r="A723" s="203"/>
      <c r="B723" s="203"/>
      <c r="C723" s="211"/>
      <c r="D723" s="211"/>
      <c r="E723" s="211"/>
      <c r="F723" s="203"/>
      <c r="G723" s="203"/>
      <c r="H723" s="203"/>
      <c r="I723" s="203"/>
      <c r="J723" s="203"/>
      <c r="K723" s="203"/>
      <c r="L723" s="203"/>
      <c r="M723" s="203"/>
      <c r="N723" s="203"/>
      <c r="O723" s="203"/>
      <c r="P723" s="203"/>
      <c r="Q723" s="203"/>
    </row>
    <row r="724" spans="1:17" ht="15.75" customHeight="1">
      <c r="A724" s="203"/>
      <c r="B724" s="203"/>
      <c r="C724" s="211"/>
      <c r="D724" s="211"/>
      <c r="E724" s="211"/>
      <c r="F724" s="203"/>
      <c r="G724" s="203"/>
      <c r="H724" s="203"/>
      <c r="I724" s="203"/>
      <c r="J724" s="203"/>
      <c r="K724" s="203"/>
      <c r="L724" s="203"/>
      <c r="M724" s="203"/>
      <c r="N724" s="203"/>
      <c r="O724" s="203"/>
      <c r="P724" s="203"/>
      <c r="Q724" s="203"/>
    </row>
    <row r="725" spans="1:17" ht="15.75" customHeight="1">
      <c r="A725" s="203"/>
      <c r="B725" s="203"/>
      <c r="C725" s="211"/>
      <c r="D725" s="211"/>
      <c r="E725" s="211"/>
      <c r="F725" s="203"/>
      <c r="G725" s="203"/>
      <c r="H725" s="203"/>
      <c r="I725" s="203"/>
      <c r="J725" s="203"/>
      <c r="K725" s="203"/>
      <c r="L725" s="203"/>
      <c r="M725" s="203"/>
      <c r="N725" s="203"/>
      <c r="O725" s="203"/>
      <c r="P725" s="203"/>
      <c r="Q725" s="203"/>
    </row>
    <row r="726" spans="1:17" ht="15.75" customHeight="1">
      <c r="A726" s="203"/>
      <c r="B726" s="203"/>
      <c r="C726" s="211"/>
      <c r="D726" s="211"/>
      <c r="E726" s="211"/>
      <c r="F726" s="203"/>
      <c r="G726" s="203"/>
      <c r="H726" s="203"/>
      <c r="I726" s="203"/>
      <c r="J726" s="203"/>
      <c r="K726" s="203"/>
      <c r="L726" s="203"/>
      <c r="M726" s="203"/>
      <c r="N726" s="203"/>
      <c r="O726" s="203"/>
      <c r="P726" s="203"/>
      <c r="Q726" s="203"/>
    </row>
    <row r="727" spans="1:17" ht="15.75" customHeight="1">
      <c r="A727" s="203"/>
      <c r="B727" s="203"/>
      <c r="C727" s="211"/>
      <c r="D727" s="211"/>
      <c r="E727" s="211"/>
      <c r="F727" s="203"/>
      <c r="G727" s="203"/>
      <c r="H727" s="203"/>
      <c r="I727" s="203"/>
      <c r="J727" s="203"/>
      <c r="K727" s="203"/>
      <c r="L727" s="203"/>
      <c r="M727" s="203"/>
      <c r="N727" s="203"/>
      <c r="O727" s="203"/>
      <c r="P727" s="203"/>
      <c r="Q727" s="203"/>
    </row>
    <row r="728" spans="1:17" ht="15.75" customHeight="1">
      <c r="A728" s="203"/>
      <c r="B728" s="203"/>
      <c r="C728" s="211"/>
      <c r="D728" s="211"/>
      <c r="E728" s="211"/>
      <c r="F728" s="203"/>
      <c r="G728" s="203"/>
      <c r="H728" s="203"/>
      <c r="I728" s="203"/>
      <c r="J728" s="203"/>
      <c r="K728" s="203"/>
      <c r="L728" s="203"/>
      <c r="M728" s="203"/>
      <c r="N728" s="203"/>
      <c r="O728" s="203"/>
      <c r="P728" s="203"/>
      <c r="Q728" s="203"/>
    </row>
    <row r="729" spans="1:17" ht="15.75" customHeight="1">
      <c r="A729" s="203"/>
      <c r="B729" s="203"/>
      <c r="C729" s="211"/>
      <c r="D729" s="211"/>
      <c r="E729" s="211"/>
      <c r="F729" s="203"/>
      <c r="G729" s="203"/>
      <c r="H729" s="203"/>
      <c r="I729" s="203"/>
      <c r="J729" s="203"/>
      <c r="K729" s="203"/>
      <c r="L729" s="203"/>
      <c r="M729" s="203"/>
      <c r="N729" s="203"/>
      <c r="O729" s="203"/>
      <c r="P729" s="203"/>
      <c r="Q729" s="203"/>
    </row>
    <row r="730" spans="1:17" ht="15.75" customHeight="1">
      <c r="A730" s="203"/>
      <c r="B730" s="203"/>
      <c r="C730" s="211"/>
      <c r="D730" s="211"/>
      <c r="E730" s="211"/>
      <c r="F730" s="203"/>
      <c r="G730" s="203"/>
      <c r="H730" s="203"/>
      <c r="I730" s="203"/>
      <c r="J730" s="203"/>
      <c r="K730" s="203"/>
      <c r="L730" s="203"/>
      <c r="M730" s="203"/>
      <c r="N730" s="203"/>
      <c r="O730" s="203"/>
      <c r="P730" s="203"/>
      <c r="Q730" s="203"/>
    </row>
    <row r="731" spans="1:17" ht="15.75" customHeight="1">
      <c r="A731" s="203"/>
      <c r="B731" s="203"/>
      <c r="C731" s="211"/>
      <c r="D731" s="211"/>
      <c r="E731" s="211"/>
      <c r="F731" s="203"/>
      <c r="G731" s="203"/>
      <c r="H731" s="203"/>
      <c r="I731" s="203"/>
      <c r="J731" s="203"/>
      <c r="K731" s="203"/>
      <c r="L731" s="203"/>
      <c r="M731" s="203"/>
      <c r="N731" s="203"/>
      <c r="O731" s="203"/>
      <c r="P731" s="203"/>
      <c r="Q731" s="203"/>
    </row>
    <row r="732" spans="1:17" ht="15.75" customHeight="1">
      <c r="A732" s="203"/>
      <c r="B732" s="203"/>
      <c r="C732" s="211"/>
      <c r="D732" s="211"/>
      <c r="E732" s="211"/>
      <c r="F732" s="203"/>
      <c r="G732" s="203"/>
      <c r="H732" s="203"/>
      <c r="I732" s="203"/>
      <c r="J732" s="203"/>
      <c r="K732" s="203"/>
      <c r="L732" s="203"/>
      <c r="M732" s="203"/>
      <c r="N732" s="203"/>
      <c r="O732" s="203"/>
      <c r="P732" s="203"/>
      <c r="Q732" s="203"/>
    </row>
    <row r="733" spans="1:17" ht="15.75" customHeight="1">
      <c r="A733" s="203"/>
      <c r="B733" s="203"/>
      <c r="C733" s="211"/>
      <c r="D733" s="211"/>
      <c r="E733" s="211"/>
      <c r="F733" s="203"/>
      <c r="G733" s="203"/>
      <c r="H733" s="203"/>
      <c r="I733" s="203"/>
      <c r="J733" s="203"/>
      <c r="K733" s="203"/>
      <c r="L733" s="203"/>
      <c r="M733" s="203"/>
      <c r="N733" s="203"/>
      <c r="O733" s="203"/>
      <c r="P733" s="203"/>
      <c r="Q733" s="203"/>
    </row>
    <row r="734" spans="1:17" ht="15.75" customHeight="1">
      <c r="A734" s="203"/>
      <c r="B734" s="203"/>
      <c r="C734" s="211"/>
      <c r="D734" s="211"/>
      <c r="E734" s="211"/>
      <c r="F734" s="203"/>
      <c r="G734" s="203"/>
      <c r="H734" s="203"/>
      <c r="I734" s="203"/>
      <c r="J734" s="203"/>
      <c r="K734" s="203"/>
      <c r="L734" s="203"/>
      <c r="M734" s="203"/>
      <c r="N734" s="203"/>
      <c r="O734" s="203"/>
      <c r="P734" s="203"/>
      <c r="Q734" s="203"/>
    </row>
    <row r="735" spans="1:17" ht="15.75" customHeight="1">
      <c r="A735" s="203"/>
      <c r="B735" s="203"/>
      <c r="C735" s="211"/>
      <c r="D735" s="211"/>
      <c r="E735" s="211"/>
      <c r="F735" s="203"/>
      <c r="G735" s="203"/>
      <c r="H735" s="203"/>
      <c r="I735" s="203"/>
      <c r="J735" s="203"/>
      <c r="K735" s="203"/>
      <c r="L735" s="203"/>
      <c r="M735" s="203"/>
      <c r="N735" s="203"/>
      <c r="O735" s="203"/>
      <c r="P735" s="203"/>
      <c r="Q735" s="203"/>
    </row>
    <row r="736" spans="1:17" ht="15.75" customHeight="1">
      <c r="A736" s="203"/>
      <c r="B736" s="203"/>
      <c r="C736" s="211"/>
      <c r="D736" s="211"/>
      <c r="E736" s="211"/>
      <c r="F736" s="203"/>
      <c r="G736" s="203"/>
      <c r="H736" s="203"/>
      <c r="I736" s="203"/>
      <c r="J736" s="203"/>
      <c r="K736" s="203"/>
      <c r="L736" s="203"/>
      <c r="M736" s="203"/>
      <c r="N736" s="203"/>
      <c r="O736" s="203"/>
      <c r="P736" s="203"/>
      <c r="Q736" s="203"/>
    </row>
    <row r="737" spans="1:17" ht="15.75" customHeight="1">
      <c r="A737" s="203"/>
      <c r="B737" s="203"/>
      <c r="C737" s="211"/>
      <c r="D737" s="211"/>
      <c r="E737" s="211"/>
      <c r="F737" s="203"/>
      <c r="G737" s="203"/>
      <c r="H737" s="203"/>
      <c r="I737" s="203"/>
      <c r="J737" s="203"/>
      <c r="K737" s="203"/>
      <c r="L737" s="203"/>
      <c r="M737" s="203"/>
      <c r="N737" s="203"/>
      <c r="O737" s="203"/>
      <c r="P737" s="203"/>
      <c r="Q737" s="203"/>
    </row>
    <row r="738" spans="1:17" ht="15.75" customHeight="1">
      <c r="A738" s="203"/>
      <c r="B738" s="203"/>
      <c r="C738" s="211"/>
      <c r="D738" s="211"/>
      <c r="E738" s="211"/>
      <c r="F738" s="203"/>
      <c r="G738" s="203"/>
      <c r="H738" s="203"/>
      <c r="I738" s="203"/>
      <c r="J738" s="203"/>
      <c r="K738" s="203"/>
      <c r="L738" s="203"/>
      <c r="M738" s="203"/>
      <c r="N738" s="203"/>
      <c r="O738" s="203"/>
      <c r="P738" s="203"/>
      <c r="Q738" s="203"/>
    </row>
    <row r="739" spans="1:17" ht="15.75" customHeight="1">
      <c r="A739" s="203"/>
      <c r="B739" s="203"/>
      <c r="C739" s="211"/>
      <c r="D739" s="211"/>
      <c r="E739" s="211"/>
      <c r="F739" s="203"/>
      <c r="G739" s="203"/>
      <c r="H739" s="203"/>
      <c r="I739" s="203"/>
      <c r="J739" s="203"/>
      <c r="K739" s="203"/>
      <c r="L739" s="203"/>
      <c r="M739" s="203"/>
      <c r="N739" s="203"/>
      <c r="O739" s="203"/>
      <c r="P739" s="203"/>
      <c r="Q739" s="203"/>
    </row>
    <row r="740" spans="1:17" ht="15.75" customHeight="1">
      <c r="A740" s="203"/>
      <c r="B740" s="203"/>
      <c r="C740" s="211"/>
      <c r="D740" s="211"/>
      <c r="E740" s="211"/>
      <c r="F740" s="203"/>
      <c r="G740" s="203"/>
      <c r="H740" s="203"/>
      <c r="I740" s="203"/>
      <c r="J740" s="203"/>
      <c r="K740" s="203"/>
      <c r="L740" s="203"/>
      <c r="M740" s="203"/>
      <c r="N740" s="203"/>
      <c r="O740" s="203"/>
      <c r="P740" s="203"/>
      <c r="Q740" s="203"/>
    </row>
    <row r="741" spans="1:17" ht="15.75" customHeight="1">
      <c r="A741" s="203"/>
      <c r="B741" s="203"/>
      <c r="C741" s="211"/>
      <c r="D741" s="211"/>
      <c r="E741" s="211"/>
      <c r="F741" s="203"/>
      <c r="G741" s="203"/>
      <c r="H741" s="203"/>
      <c r="I741" s="203"/>
      <c r="J741" s="203"/>
      <c r="K741" s="203"/>
      <c r="L741" s="203"/>
      <c r="M741" s="203"/>
      <c r="N741" s="203"/>
      <c r="O741" s="203"/>
      <c r="P741" s="203"/>
      <c r="Q741" s="203"/>
    </row>
    <row r="742" spans="1:17" ht="15.75" customHeight="1">
      <c r="A742" s="203"/>
      <c r="B742" s="203"/>
      <c r="C742" s="211"/>
      <c r="D742" s="211"/>
      <c r="E742" s="211"/>
      <c r="F742" s="203"/>
      <c r="G742" s="203"/>
      <c r="H742" s="203"/>
      <c r="I742" s="203"/>
      <c r="J742" s="203"/>
      <c r="K742" s="203"/>
      <c r="L742" s="203"/>
      <c r="M742" s="203"/>
      <c r="N742" s="203"/>
      <c r="O742" s="203"/>
      <c r="P742" s="203"/>
      <c r="Q742" s="203"/>
    </row>
    <row r="743" spans="1:17" ht="15.75" customHeight="1">
      <c r="A743" s="203"/>
      <c r="B743" s="203"/>
      <c r="C743" s="211"/>
      <c r="D743" s="211"/>
      <c r="E743" s="211"/>
      <c r="F743" s="203"/>
      <c r="G743" s="203"/>
      <c r="H743" s="203"/>
      <c r="I743" s="203"/>
      <c r="J743" s="203"/>
      <c r="K743" s="203"/>
      <c r="L743" s="203"/>
      <c r="M743" s="203"/>
      <c r="N743" s="203"/>
      <c r="O743" s="203"/>
      <c r="P743" s="203"/>
      <c r="Q743" s="203"/>
    </row>
    <row r="744" spans="1:17" ht="15.75" customHeight="1">
      <c r="A744" s="203"/>
      <c r="B744" s="203"/>
      <c r="C744" s="211"/>
      <c r="D744" s="211"/>
      <c r="E744" s="211"/>
      <c r="F744" s="203"/>
      <c r="G744" s="203"/>
      <c r="H744" s="203"/>
      <c r="I744" s="203"/>
      <c r="J744" s="203"/>
      <c r="K744" s="203"/>
      <c r="L744" s="203"/>
      <c r="M744" s="203"/>
      <c r="N744" s="203"/>
      <c r="O744" s="203"/>
      <c r="P744" s="203"/>
      <c r="Q744" s="203"/>
    </row>
    <row r="745" spans="1:17" ht="15.75" customHeight="1">
      <c r="A745" s="203"/>
      <c r="B745" s="203"/>
      <c r="C745" s="211"/>
      <c r="D745" s="211"/>
      <c r="E745" s="211"/>
      <c r="F745" s="203"/>
      <c r="G745" s="203"/>
      <c r="H745" s="203"/>
      <c r="I745" s="203"/>
      <c r="J745" s="203"/>
      <c r="K745" s="203"/>
      <c r="L745" s="203"/>
      <c r="M745" s="203"/>
      <c r="N745" s="203"/>
      <c r="O745" s="203"/>
      <c r="P745" s="203"/>
      <c r="Q745" s="203"/>
    </row>
    <row r="746" spans="1:17" ht="15.75" customHeight="1">
      <c r="A746" s="203"/>
      <c r="B746" s="203"/>
      <c r="C746" s="211"/>
      <c r="D746" s="211"/>
      <c r="E746" s="211"/>
      <c r="F746" s="203"/>
      <c r="G746" s="203"/>
      <c r="H746" s="203"/>
      <c r="I746" s="203"/>
      <c r="J746" s="203"/>
      <c r="K746" s="203"/>
      <c r="L746" s="203"/>
      <c r="M746" s="203"/>
      <c r="N746" s="203"/>
      <c r="O746" s="203"/>
      <c r="P746" s="203"/>
      <c r="Q746" s="203"/>
    </row>
    <row r="747" spans="1:17" ht="15.75" customHeight="1">
      <c r="A747" s="203"/>
      <c r="B747" s="203"/>
      <c r="C747" s="211"/>
      <c r="D747" s="211"/>
      <c r="E747" s="211"/>
      <c r="F747" s="203"/>
      <c r="G747" s="203"/>
      <c r="H747" s="203"/>
      <c r="I747" s="203"/>
      <c r="J747" s="203"/>
      <c r="K747" s="203"/>
      <c r="L747" s="203"/>
      <c r="M747" s="203"/>
      <c r="N747" s="203"/>
      <c r="O747" s="203"/>
      <c r="P747" s="203"/>
      <c r="Q747" s="203"/>
    </row>
    <row r="748" spans="1:17" ht="15.75" customHeight="1">
      <c r="A748" s="203"/>
      <c r="B748" s="203"/>
      <c r="C748" s="211"/>
      <c r="D748" s="211"/>
      <c r="E748" s="211"/>
      <c r="F748" s="203"/>
      <c r="G748" s="203"/>
      <c r="H748" s="203"/>
      <c r="I748" s="203"/>
      <c r="J748" s="203"/>
      <c r="K748" s="203"/>
      <c r="L748" s="203"/>
      <c r="M748" s="203"/>
      <c r="N748" s="203"/>
      <c r="O748" s="203"/>
      <c r="P748" s="203"/>
      <c r="Q748" s="203"/>
    </row>
    <row r="749" spans="1:17" ht="15.75" customHeight="1">
      <c r="A749" s="203"/>
      <c r="B749" s="203"/>
      <c r="C749" s="211"/>
      <c r="D749" s="211"/>
      <c r="E749" s="211"/>
      <c r="F749" s="203"/>
      <c r="G749" s="203"/>
      <c r="H749" s="203"/>
      <c r="I749" s="203"/>
      <c r="J749" s="203"/>
      <c r="K749" s="203"/>
      <c r="L749" s="203"/>
      <c r="M749" s="203"/>
      <c r="N749" s="203"/>
      <c r="O749" s="203"/>
      <c r="P749" s="203"/>
      <c r="Q749" s="203"/>
    </row>
    <row r="750" spans="1:17" ht="15.75" customHeight="1">
      <c r="A750" s="203"/>
      <c r="B750" s="203"/>
      <c r="C750" s="211"/>
      <c r="D750" s="211"/>
      <c r="E750" s="211"/>
      <c r="F750" s="203"/>
      <c r="G750" s="203"/>
      <c r="H750" s="203"/>
      <c r="I750" s="203"/>
      <c r="J750" s="203"/>
      <c r="K750" s="203"/>
      <c r="L750" s="203"/>
      <c r="M750" s="203"/>
      <c r="N750" s="203"/>
      <c r="O750" s="203"/>
      <c r="P750" s="203"/>
      <c r="Q750" s="203"/>
    </row>
    <row r="751" spans="1:17" ht="15.75" customHeight="1">
      <c r="A751" s="203"/>
      <c r="B751" s="203"/>
      <c r="C751" s="211"/>
      <c r="D751" s="211"/>
      <c r="E751" s="211"/>
      <c r="F751" s="203"/>
      <c r="G751" s="203"/>
      <c r="H751" s="203"/>
      <c r="I751" s="203"/>
      <c r="J751" s="203"/>
      <c r="K751" s="203"/>
      <c r="L751" s="203"/>
      <c r="M751" s="203"/>
      <c r="N751" s="203"/>
      <c r="O751" s="203"/>
      <c r="P751" s="203"/>
      <c r="Q751" s="203"/>
    </row>
    <row r="752" spans="1:17" ht="15.75" customHeight="1">
      <c r="A752" s="203"/>
      <c r="B752" s="203"/>
      <c r="C752" s="211"/>
      <c r="D752" s="211"/>
      <c r="E752" s="211"/>
      <c r="F752" s="203"/>
      <c r="G752" s="203"/>
      <c r="H752" s="203"/>
      <c r="I752" s="203"/>
      <c r="J752" s="203"/>
      <c r="K752" s="203"/>
      <c r="L752" s="203"/>
      <c r="M752" s="203"/>
      <c r="N752" s="203"/>
      <c r="O752" s="203"/>
      <c r="P752" s="203"/>
      <c r="Q752" s="203"/>
    </row>
    <row r="753" spans="1:17" ht="15.75" customHeight="1">
      <c r="A753" s="203"/>
      <c r="B753" s="203"/>
      <c r="C753" s="211"/>
      <c r="D753" s="211"/>
      <c r="E753" s="211"/>
      <c r="F753" s="203"/>
      <c r="G753" s="203"/>
      <c r="H753" s="203"/>
      <c r="I753" s="203"/>
      <c r="J753" s="203"/>
      <c r="K753" s="203"/>
      <c r="L753" s="203"/>
      <c r="M753" s="203"/>
      <c r="N753" s="203"/>
      <c r="O753" s="203"/>
      <c r="P753" s="203"/>
      <c r="Q753" s="203"/>
    </row>
    <row r="754" spans="1:17" ht="15.75" customHeight="1">
      <c r="A754" s="203"/>
      <c r="B754" s="203"/>
      <c r="C754" s="211"/>
      <c r="D754" s="211"/>
      <c r="E754" s="211"/>
      <c r="F754" s="203"/>
      <c r="G754" s="203"/>
      <c r="H754" s="203"/>
      <c r="I754" s="203"/>
      <c r="J754" s="203"/>
      <c r="K754" s="203"/>
      <c r="L754" s="203"/>
      <c r="M754" s="203"/>
      <c r="N754" s="203"/>
      <c r="O754" s="203"/>
      <c r="P754" s="203"/>
      <c r="Q754" s="203"/>
    </row>
    <row r="755" spans="1:17" ht="15.75" customHeight="1">
      <c r="A755" s="203"/>
      <c r="B755" s="203"/>
      <c r="C755" s="211"/>
      <c r="D755" s="211"/>
      <c r="E755" s="211"/>
      <c r="F755" s="203"/>
      <c r="G755" s="203"/>
      <c r="H755" s="203"/>
      <c r="I755" s="203"/>
      <c r="J755" s="203"/>
      <c r="K755" s="203"/>
      <c r="L755" s="203"/>
      <c r="M755" s="203"/>
      <c r="N755" s="203"/>
      <c r="O755" s="203"/>
      <c r="P755" s="203"/>
      <c r="Q755" s="203"/>
    </row>
    <row r="756" spans="1:17" ht="15.75" customHeight="1">
      <c r="A756" s="203"/>
      <c r="B756" s="203"/>
      <c r="C756" s="211"/>
      <c r="D756" s="211"/>
      <c r="E756" s="211"/>
      <c r="F756" s="203"/>
      <c r="G756" s="203"/>
      <c r="H756" s="203"/>
      <c r="I756" s="203"/>
      <c r="J756" s="203"/>
      <c r="K756" s="203"/>
      <c r="L756" s="203"/>
      <c r="M756" s="203"/>
      <c r="N756" s="203"/>
      <c r="O756" s="203"/>
      <c r="P756" s="203"/>
      <c r="Q756" s="203"/>
    </row>
    <row r="757" spans="1:17" ht="15.75" customHeight="1">
      <c r="A757" s="203"/>
      <c r="B757" s="203"/>
      <c r="C757" s="211"/>
      <c r="D757" s="211"/>
      <c r="E757" s="211"/>
      <c r="F757" s="203"/>
      <c r="G757" s="203"/>
      <c r="H757" s="203"/>
      <c r="I757" s="203"/>
      <c r="J757" s="203"/>
      <c r="K757" s="203"/>
      <c r="L757" s="203"/>
      <c r="M757" s="203"/>
      <c r="N757" s="203"/>
      <c r="O757" s="203"/>
      <c r="P757" s="203"/>
      <c r="Q757" s="203"/>
    </row>
    <row r="758" spans="1:17" ht="15.75" customHeight="1">
      <c r="A758" s="203"/>
      <c r="B758" s="203"/>
      <c r="C758" s="211"/>
      <c r="D758" s="211"/>
      <c r="E758" s="211"/>
      <c r="F758" s="203"/>
      <c r="G758" s="203"/>
      <c r="H758" s="203"/>
      <c r="I758" s="203"/>
      <c r="J758" s="203"/>
      <c r="K758" s="203"/>
      <c r="L758" s="203"/>
      <c r="M758" s="203"/>
      <c r="N758" s="203"/>
      <c r="O758" s="203"/>
      <c r="P758" s="203"/>
      <c r="Q758" s="203"/>
    </row>
    <row r="759" spans="1:17" ht="15.75" customHeight="1">
      <c r="A759" s="203"/>
      <c r="B759" s="203"/>
      <c r="C759" s="211"/>
      <c r="D759" s="211"/>
      <c r="E759" s="211"/>
      <c r="F759" s="203"/>
      <c r="G759" s="203"/>
      <c r="H759" s="203"/>
      <c r="I759" s="203"/>
      <c r="J759" s="203"/>
      <c r="K759" s="203"/>
      <c r="L759" s="203"/>
      <c r="M759" s="203"/>
      <c r="N759" s="203"/>
      <c r="O759" s="203"/>
      <c r="P759" s="203"/>
      <c r="Q759" s="203"/>
    </row>
    <row r="760" spans="1:17" ht="15.75" customHeight="1">
      <c r="A760" s="203"/>
      <c r="B760" s="203"/>
      <c r="C760" s="211"/>
      <c r="D760" s="211"/>
      <c r="E760" s="211"/>
      <c r="F760" s="203"/>
      <c r="G760" s="203"/>
      <c r="H760" s="203"/>
      <c r="I760" s="203"/>
      <c r="J760" s="203"/>
      <c r="K760" s="203"/>
      <c r="L760" s="203"/>
      <c r="M760" s="203"/>
      <c r="N760" s="203"/>
      <c r="O760" s="203"/>
      <c r="P760" s="203"/>
      <c r="Q760" s="203"/>
    </row>
    <row r="761" spans="1:17" ht="15.75" customHeight="1">
      <c r="A761" s="203"/>
      <c r="B761" s="203"/>
      <c r="C761" s="211"/>
      <c r="D761" s="211"/>
      <c r="E761" s="211"/>
      <c r="F761" s="203"/>
      <c r="G761" s="203"/>
      <c r="H761" s="203"/>
      <c r="I761" s="203"/>
      <c r="J761" s="203"/>
      <c r="K761" s="203"/>
      <c r="L761" s="203"/>
      <c r="M761" s="203"/>
      <c r="N761" s="203"/>
      <c r="O761" s="203"/>
      <c r="P761" s="203"/>
      <c r="Q761" s="203"/>
    </row>
    <row r="762" spans="1:17" ht="15.75" customHeight="1">
      <c r="A762" s="203"/>
      <c r="B762" s="203"/>
      <c r="C762" s="211"/>
      <c r="D762" s="211"/>
      <c r="E762" s="211"/>
      <c r="F762" s="203"/>
      <c r="G762" s="203"/>
      <c r="H762" s="203"/>
      <c r="I762" s="203"/>
      <c r="J762" s="203"/>
      <c r="K762" s="203"/>
      <c r="L762" s="203"/>
      <c r="M762" s="203"/>
      <c r="N762" s="203"/>
      <c r="O762" s="203"/>
      <c r="P762" s="203"/>
      <c r="Q762" s="203"/>
    </row>
    <row r="763" spans="1:17" ht="15.75" customHeight="1">
      <c r="A763" s="203"/>
      <c r="B763" s="203"/>
      <c r="C763" s="211"/>
      <c r="D763" s="211"/>
      <c r="E763" s="211"/>
      <c r="F763" s="203"/>
      <c r="G763" s="203"/>
      <c r="H763" s="203"/>
      <c r="I763" s="203"/>
      <c r="J763" s="203"/>
      <c r="K763" s="203"/>
      <c r="L763" s="203"/>
      <c r="M763" s="203"/>
      <c r="N763" s="203"/>
      <c r="O763" s="203"/>
      <c r="P763" s="203"/>
      <c r="Q763" s="203"/>
    </row>
    <row r="764" spans="1:17" ht="15.75" customHeight="1">
      <c r="A764" s="203"/>
      <c r="B764" s="203"/>
      <c r="C764" s="211"/>
      <c r="D764" s="211"/>
      <c r="E764" s="211"/>
      <c r="F764" s="203"/>
      <c r="G764" s="203"/>
      <c r="H764" s="203"/>
      <c r="I764" s="203"/>
      <c r="J764" s="203"/>
      <c r="K764" s="203"/>
      <c r="L764" s="203"/>
      <c r="M764" s="203"/>
      <c r="N764" s="203"/>
      <c r="O764" s="203"/>
      <c r="P764" s="203"/>
      <c r="Q764" s="203"/>
    </row>
    <row r="765" spans="1:17" ht="15.75" customHeight="1">
      <c r="A765" s="203"/>
      <c r="B765" s="203"/>
      <c r="C765" s="211"/>
      <c r="D765" s="211"/>
      <c r="E765" s="211"/>
      <c r="F765" s="203"/>
      <c r="G765" s="203"/>
      <c r="H765" s="203"/>
      <c r="I765" s="203"/>
      <c r="J765" s="203"/>
      <c r="K765" s="203"/>
      <c r="L765" s="203"/>
      <c r="M765" s="203"/>
      <c r="N765" s="203"/>
      <c r="O765" s="203"/>
      <c r="P765" s="203"/>
      <c r="Q765" s="203"/>
    </row>
    <row r="766" spans="1:17" ht="15.75" customHeight="1">
      <c r="A766" s="203"/>
      <c r="B766" s="203"/>
      <c r="C766" s="211"/>
      <c r="D766" s="211"/>
      <c r="E766" s="211"/>
      <c r="F766" s="203"/>
      <c r="G766" s="203"/>
      <c r="H766" s="203"/>
      <c r="I766" s="203"/>
      <c r="J766" s="203"/>
      <c r="K766" s="203"/>
      <c r="L766" s="203"/>
      <c r="M766" s="203"/>
      <c r="N766" s="203"/>
      <c r="O766" s="203"/>
      <c r="P766" s="203"/>
      <c r="Q766" s="203"/>
    </row>
    <row r="767" spans="1:17" ht="15.75" customHeight="1">
      <c r="A767" s="203"/>
      <c r="B767" s="203"/>
      <c r="C767" s="211"/>
      <c r="D767" s="211"/>
      <c r="E767" s="211"/>
      <c r="F767" s="203"/>
      <c r="G767" s="203"/>
      <c r="H767" s="203"/>
      <c r="I767" s="203"/>
      <c r="J767" s="203"/>
      <c r="K767" s="203"/>
      <c r="L767" s="203"/>
      <c r="M767" s="203"/>
      <c r="N767" s="203"/>
      <c r="O767" s="203"/>
      <c r="P767" s="203"/>
      <c r="Q767" s="203"/>
    </row>
    <row r="768" spans="1:17" ht="15.75" customHeight="1">
      <c r="A768" s="203"/>
      <c r="B768" s="203"/>
      <c r="C768" s="211"/>
      <c r="D768" s="211"/>
      <c r="E768" s="211"/>
      <c r="F768" s="203"/>
      <c r="G768" s="203"/>
      <c r="H768" s="203"/>
      <c r="I768" s="203"/>
      <c r="J768" s="203"/>
      <c r="K768" s="203"/>
      <c r="L768" s="203"/>
      <c r="M768" s="203"/>
      <c r="N768" s="203"/>
      <c r="O768" s="203"/>
      <c r="P768" s="203"/>
      <c r="Q768" s="203"/>
    </row>
    <row r="769" spans="1:17" ht="15.75" customHeight="1">
      <c r="A769" s="203"/>
      <c r="B769" s="203"/>
      <c r="C769" s="211"/>
      <c r="D769" s="211"/>
      <c r="E769" s="211"/>
      <c r="F769" s="203"/>
      <c r="G769" s="203"/>
      <c r="H769" s="203"/>
      <c r="I769" s="203"/>
      <c r="J769" s="203"/>
      <c r="K769" s="203"/>
      <c r="L769" s="203"/>
      <c r="M769" s="203"/>
      <c r="N769" s="203"/>
      <c r="O769" s="203"/>
      <c r="P769" s="203"/>
      <c r="Q769" s="203"/>
    </row>
    <row r="770" spans="1:17" ht="15.75" customHeight="1">
      <c r="A770" s="203"/>
      <c r="B770" s="203"/>
      <c r="C770" s="211"/>
      <c r="D770" s="211"/>
      <c r="E770" s="211"/>
      <c r="F770" s="203"/>
      <c r="G770" s="203"/>
      <c r="H770" s="203"/>
      <c r="I770" s="203"/>
      <c r="J770" s="203"/>
      <c r="K770" s="203"/>
      <c r="L770" s="203"/>
      <c r="M770" s="203"/>
      <c r="N770" s="203"/>
      <c r="O770" s="203"/>
      <c r="P770" s="203"/>
      <c r="Q770" s="203"/>
    </row>
    <row r="771" spans="1:17" ht="15.75" customHeight="1">
      <c r="A771" s="203"/>
      <c r="B771" s="203"/>
      <c r="C771" s="211"/>
      <c r="D771" s="211"/>
      <c r="E771" s="211"/>
      <c r="F771" s="203"/>
      <c r="G771" s="203"/>
      <c r="H771" s="203"/>
      <c r="I771" s="203"/>
      <c r="J771" s="203"/>
      <c r="K771" s="203"/>
      <c r="L771" s="203"/>
      <c r="M771" s="203"/>
      <c r="N771" s="203"/>
      <c r="O771" s="203"/>
      <c r="P771" s="203"/>
      <c r="Q771" s="203"/>
    </row>
    <row r="772" spans="1:17" ht="15.75" customHeight="1">
      <c r="A772" s="203"/>
      <c r="B772" s="203"/>
      <c r="C772" s="211"/>
      <c r="D772" s="211"/>
      <c r="E772" s="211"/>
      <c r="F772" s="203"/>
      <c r="G772" s="203"/>
      <c r="H772" s="203"/>
      <c r="I772" s="203"/>
      <c r="J772" s="203"/>
      <c r="K772" s="203"/>
      <c r="L772" s="203"/>
      <c r="M772" s="203"/>
      <c r="N772" s="203"/>
      <c r="O772" s="203"/>
      <c r="P772" s="203"/>
      <c r="Q772" s="203"/>
    </row>
    <row r="773" spans="1:17" ht="15.75" customHeight="1">
      <c r="A773" s="203"/>
      <c r="B773" s="203"/>
      <c r="C773" s="211"/>
      <c r="D773" s="211"/>
      <c r="E773" s="211"/>
      <c r="F773" s="203"/>
      <c r="G773" s="203"/>
      <c r="H773" s="203"/>
      <c r="I773" s="203"/>
      <c r="J773" s="203"/>
      <c r="K773" s="203"/>
      <c r="L773" s="203"/>
      <c r="M773" s="203"/>
      <c r="N773" s="203"/>
      <c r="O773" s="203"/>
      <c r="P773" s="203"/>
      <c r="Q773" s="203"/>
    </row>
    <row r="774" spans="1:17" ht="15.75" customHeight="1">
      <c r="A774" s="203"/>
      <c r="B774" s="203"/>
      <c r="C774" s="211"/>
      <c r="D774" s="211"/>
      <c r="E774" s="211"/>
      <c r="F774" s="203"/>
      <c r="G774" s="203"/>
      <c r="H774" s="203"/>
      <c r="I774" s="203"/>
      <c r="J774" s="203"/>
      <c r="K774" s="203"/>
      <c r="L774" s="203"/>
      <c r="M774" s="203"/>
      <c r="N774" s="203"/>
      <c r="O774" s="203"/>
      <c r="P774" s="203"/>
      <c r="Q774" s="203"/>
    </row>
    <row r="775" spans="1:17" ht="15.75" customHeight="1">
      <c r="A775" s="203"/>
      <c r="B775" s="203"/>
      <c r="C775" s="211"/>
      <c r="D775" s="211"/>
      <c r="E775" s="211"/>
      <c r="F775" s="203"/>
      <c r="G775" s="203"/>
      <c r="H775" s="203"/>
      <c r="I775" s="203"/>
      <c r="J775" s="203"/>
      <c r="K775" s="203"/>
      <c r="L775" s="203"/>
      <c r="M775" s="203"/>
      <c r="N775" s="203"/>
      <c r="O775" s="203"/>
      <c r="P775" s="203"/>
      <c r="Q775" s="203"/>
    </row>
    <row r="776" spans="1:17" ht="15.75" customHeight="1">
      <c r="A776" s="203"/>
      <c r="B776" s="203"/>
      <c r="C776" s="211"/>
      <c r="D776" s="211"/>
      <c r="E776" s="211"/>
      <c r="F776" s="203"/>
      <c r="G776" s="203"/>
      <c r="H776" s="203"/>
      <c r="I776" s="203"/>
      <c r="J776" s="203"/>
      <c r="K776" s="203"/>
      <c r="L776" s="203"/>
      <c r="M776" s="203"/>
      <c r="N776" s="203"/>
      <c r="O776" s="203"/>
      <c r="P776" s="203"/>
      <c r="Q776" s="203"/>
    </row>
    <row r="777" spans="1:17" ht="15.75" customHeight="1">
      <c r="A777" s="203"/>
      <c r="B777" s="203"/>
      <c r="C777" s="211"/>
      <c r="D777" s="211"/>
      <c r="E777" s="211"/>
      <c r="F777" s="203"/>
      <c r="G777" s="203"/>
      <c r="H777" s="203"/>
      <c r="I777" s="203"/>
      <c r="J777" s="203"/>
      <c r="K777" s="203"/>
      <c r="L777" s="203"/>
      <c r="M777" s="203"/>
      <c r="N777" s="203"/>
      <c r="O777" s="203"/>
      <c r="P777" s="203"/>
      <c r="Q777" s="203"/>
    </row>
    <row r="778" spans="1:17" ht="15.75" customHeight="1">
      <c r="A778" s="203"/>
      <c r="B778" s="203"/>
      <c r="C778" s="211"/>
      <c r="D778" s="211"/>
      <c r="E778" s="211"/>
      <c r="F778" s="203"/>
      <c r="G778" s="203"/>
      <c r="H778" s="203"/>
      <c r="I778" s="203"/>
      <c r="J778" s="203"/>
      <c r="K778" s="203"/>
      <c r="L778" s="203"/>
      <c r="M778" s="203"/>
      <c r="N778" s="203"/>
      <c r="O778" s="203"/>
      <c r="P778" s="203"/>
      <c r="Q778" s="203"/>
    </row>
    <row r="779" spans="1:17" ht="15.75" customHeight="1">
      <c r="A779" s="203"/>
      <c r="B779" s="203"/>
      <c r="C779" s="211"/>
      <c r="D779" s="211"/>
      <c r="E779" s="211"/>
      <c r="F779" s="203"/>
      <c r="G779" s="203"/>
      <c r="H779" s="203"/>
      <c r="I779" s="203"/>
      <c r="J779" s="203"/>
      <c r="K779" s="203"/>
      <c r="L779" s="203"/>
      <c r="M779" s="203"/>
      <c r="N779" s="203"/>
      <c r="O779" s="203"/>
      <c r="P779" s="203"/>
      <c r="Q779" s="203"/>
    </row>
    <row r="780" spans="1:17" ht="15.75" customHeight="1">
      <c r="A780" s="203"/>
      <c r="B780" s="203"/>
      <c r="C780" s="211"/>
      <c r="D780" s="211"/>
      <c r="E780" s="211"/>
      <c r="F780" s="203"/>
      <c r="G780" s="203"/>
      <c r="H780" s="203"/>
      <c r="I780" s="203"/>
      <c r="J780" s="203"/>
      <c r="K780" s="203"/>
      <c r="L780" s="203"/>
      <c r="M780" s="203"/>
      <c r="N780" s="203"/>
      <c r="O780" s="203"/>
      <c r="P780" s="203"/>
      <c r="Q780" s="203"/>
    </row>
    <row r="781" spans="1:17" ht="15.75" customHeight="1">
      <c r="A781" s="203"/>
      <c r="B781" s="203"/>
      <c r="C781" s="211"/>
      <c r="D781" s="211"/>
      <c r="E781" s="211"/>
      <c r="F781" s="203"/>
      <c r="G781" s="203"/>
      <c r="H781" s="203"/>
      <c r="I781" s="203"/>
      <c r="J781" s="203"/>
      <c r="K781" s="203"/>
      <c r="L781" s="203"/>
      <c r="M781" s="203"/>
      <c r="N781" s="203"/>
      <c r="O781" s="203"/>
      <c r="P781" s="203"/>
      <c r="Q781" s="203"/>
    </row>
    <row r="782" spans="1:17" ht="15.75" customHeight="1">
      <c r="A782" s="203"/>
      <c r="B782" s="203"/>
      <c r="C782" s="211"/>
      <c r="D782" s="211"/>
      <c r="E782" s="211"/>
      <c r="F782" s="203"/>
      <c r="G782" s="203"/>
      <c r="H782" s="203"/>
      <c r="I782" s="203"/>
      <c r="J782" s="203"/>
      <c r="K782" s="203"/>
      <c r="L782" s="203"/>
      <c r="M782" s="203"/>
      <c r="N782" s="203"/>
      <c r="O782" s="203"/>
      <c r="P782" s="203"/>
      <c r="Q782" s="203"/>
    </row>
    <row r="783" spans="1:17" ht="15.75" customHeight="1">
      <c r="A783" s="203"/>
      <c r="B783" s="203"/>
      <c r="C783" s="211"/>
      <c r="D783" s="211"/>
      <c r="E783" s="211"/>
      <c r="F783" s="203"/>
      <c r="G783" s="203"/>
      <c r="H783" s="203"/>
      <c r="I783" s="203"/>
      <c r="J783" s="203"/>
      <c r="K783" s="203"/>
      <c r="L783" s="203"/>
      <c r="M783" s="203"/>
      <c r="N783" s="203"/>
      <c r="O783" s="203"/>
      <c r="P783" s="203"/>
      <c r="Q783" s="203"/>
    </row>
    <row r="784" spans="1:17" ht="15.75" customHeight="1">
      <c r="A784" s="203"/>
      <c r="B784" s="203"/>
      <c r="C784" s="211"/>
      <c r="D784" s="211"/>
      <c r="E784" s="211"/>
      <c r="F784" s="203"/>
      <c r="G784" s="203"/>
      <c r="H784" s="203"/>
      <c r="I784" s="203"/>
      <c r="J784" s="203"/>
      <c r="K784" s="203"/>
      <c r="L784" s="203"/>
      <c r="M784" s="203"/>
      <c r="N784" s="203"/>
      <c r="O784" s="203"/>
      <c r="P784" s="203"/>
      <c r="Q784" s="203"/>
    </row>
    <row r="785" spans="1:17" ht="15.75" customHeight="1">
      <c r="A785" s="203"/>
      <c r="B785" s="203"/>
      <c r="C785" s="211"/>
      <c r="D785" s="211"/>
      <c r="E785" s="211"/>
      <c r="F785" s="203"/>
      <c r="G785" s="203"/>
      <c r="H785" s="203"/>
      <c r="I785" s="203"/>
      <c r="J785" s="203"/>
      <c r="K785" s="203"/>
      <c r="L785" s="203"/>
      <c r="M785" s="203"/>
      <c r="N785" s="203"/>
      <c r="O785" s="203"/>
      <c r="P785" s="203"/>
      <c r="Q785" s="203"/>
    </row>
    <row r="786" spans="1:17" ht="15.75" customHeight="1">
      <c r="A786" s="203"/>
      <c r="B786" s="203"/>
      <c r="C786" s="211"/>
      <c r="D786" s="211"/>
      <c r="E786" s="211"/>
      <c r="F786" s="203"/>
      <c r="G786" s="203"/>
      <c r="H786" s="203"/>
      <c r="I786" s="203"/>
      <c r="J786" s="203"/>
      <c r="K786" s="203"/>
      <c r="L786" s="203"/>
      <c r="M786" s="203"/>
      <c r="N786" s="203"/>
      <c r="O786" s="203"/>
      <c r="P786" s="203"/>
      <c r="Q786" s="203"/>
    </row>
    <row r="787" spans="1:17" ht="15.75" customHeight="1">
      <c r="A787" s="203"/>
      <c r="B787" s="203"/>
      <c r="C787" s="211"/>
      <c r="D787" s="211"/>
      <c r="E787" s="211"/>
      <c r="F787" s="203"/>
      <c r="G787" s="203"/>
      <c r="H787" s="203"/>
      <c r="I787" s="203"/>
      <c r="J787" s="203"/>
      <c r="K787" s="203"/>
      <c r="L787" s="203"/>
      <c r="M787" s="203"/>
      <c r="N787" s="203"/>
      <c r="O787" s="203"/>
      <c r="P787" s="203"/>
      <c r="Q787" s="203"/>
    </row>
    <row r="788" spans="1:17" ht="15.75" customHeight="1">
      <c r="A788" s="203"/>
      <c r="B788" s="203"/>
      <c r="C788" s="211"/>
      <c r="D788" s="211"/>
      <c r="E788" s="211"/>
      <c r="F788" s="203"/>
      <c r="G788" s="203"/>
      <c r="H788" s="203"/>
      <c r="I788" s="203"/>
      <c r="J788" s="203"/>
      <c r="K788" s="203"/>
      <c r="L788" s="203"/>
      <c r="M788" s="203"/>
      <c r="N788" s="203"/>
      <c r="O788" s="203"/>
      <c r="P788" s="203"/>
      <c r="Q788" s="203"/>
    </row>
    <row r="789" spans="1:17" ht="15.75" customHeight="1">
      <c r="A789" s="203"/>
      <c r="B789" s="203"/>
      <c r="C789" s="211"/>
      <c r="D789" s="211"/>
      <c r="E789" s="211"/>
      <c r="F789" s="203"/>
      <c r="G789" s="203"/>
      <c r="H789" s="203"/>
      <c r="I789" s="203"/>
      <c r="J789" s="203"/>
      <c r="K789" s="203"/>
      <c r="L789" s="203"/>
      <c r="M789" s="203"/>
      <c r="N789" s="203"/>
      <c r="O789" s="203"/>
      <c r="P789" s="203"/>
      <c r="Q789" s="203"/>
    </row>
    <row r="790" spans="1:17" ht="15.75" customHeight="1">
      <c r="A790" s="203"/>
      <c r="B790" s="203"/>
      <c r="C790" s="211"/>
      <c r="D790" s="211"/>
      <c r="E790" s="211"/>
      <c r="F790" s="203"/>
      <c r="G790" s="203"/>
      <c r="H790" s="203"/>
      <c r="I790" s="203"/>
      <c r="J790" s="203"/>
      <c r="K790" s="203"/>
      <c r="L790" s="203"/>
      <c r="M790" s="203"/>
      <c r="N790" s="203"/>
      <c r="O790" s="203"/>
      <c r="P790" s="203"/>
      <c r="Q790" s="203"/>
    </row>
    <row r="791" spans="1:17" ht="15.75" customHeight="1">
      <c r="A791" s="203"/>
      <c r="B791" s="203"/>
      <c r="C791" s="211"/>
      <c r="D791" s="211"/>
      <c r="E791" s="211"/>
      <c r="F791" s="203"/>
      <c r="G791" s="203"/>
      <c r="H791" s="203"/>
      <c r="I791" s="203"/>
      <c r="J791" s="203"/>
      <c r="K791" s="203"/>
      <c r="L791" s="203"/>
      <c r="M791" s="203"/>
      <c r="N791" s="203"/>
      <c r="O791" s="203"/>
      <c r="P791" s="203"/>
      <c r="Q791" s="203"/>
    </row>
    <row r="792" spans="1:17" ht="15.75" customHeight="1">
      <c r="A792" s="203"/>
      <c r="B792" s="203"/>
      <c r="C792" s="211"/>
      <c r="D792" s="211"/>
      <c r="E792" s="211"/>
      <c r="F792" s="203"/>
      <c r="G792" s="203"/>
      <c r="H792" s="203"/>
      <c r="I792" s="203"/>
      <c r="J792" s="203"/>
      <c r="K792" s="203"/>
      <c r="L792" s="203"/>
      <c r="M792" s="203"/>
      <c r="N792" s="203"/>
      <c r="O792" s="203"/>
      <c r="P792" s="203"/>
      <c r="Q792" s="203"/>
    </row>
    <row r="793" spans="1:17" ht="15.75" customHeight="1">
      <c r="A793" s="203"/>
      <c r="B793" s="203"/>
      <c r="C793" s="211"/>
      <c r="D793" s="211"/>
      <c r="E793" s="211"/>
      <c r="F793" s="203"/>
      <c r="G793" s="203"/>
      <c r="H793" s="203"/>
      <c r="I793" s="203"/>
      <c r="J793" s="203"/>
      <c r="K793" s="203"/>
      <c r="L793" s="203"/>
      <c r="M793" s="203"/>
      <c r="N793" s="203"/>
      <c r="O793" s="203"/>
      <c r="P793" s="203"/>
      <c r="Q793" s="203"/>
    </row>
    <row r="794" spans="1:17" ht="15.75" customHeight="1">
      <c r="A794" s="203"/>
      <c r="B794" s="203"/>
      <c r="C794" s="211"/>
      <c r="D794" s="211"/>
      <c r="E794" s="211"/>
      <c r="F794" s="203"/>
      <c r="G794" s="203"/>
      <c r="H794" s="203"/>
      <c r="I794" s="203"/>
      <c r="J794" s="203"/>
      <c r="K794" s="203"/>
      <c r="L794" s="203"/>
      <c r="M794" s="203"/>
      <c r="N794" s="203"/>
      <c r="O794" s="203"/>
      <c r="P794" s="203"/>
      <c r="Q794" s="203"/>
    </row>
    <row r="795" spans="1:17" ht="15.75" customHeight="1">
      <c r="A795" s="203"/>
      <c r="B795" s="203"/>
      <c r="C795" s="211"/>
      <c r="D795" s="211"/>
      <c r="E795" s="211"/>
      <c r="F795" s="203"/>
      <c r="G795" s="203"/>
      <c r="H795" s="203"/>
      <c r="I795" s="203"/>
      <c r="J795" s="203"/>
      <c r="K795" s="203"/>
      <c r="L795" s="203"/>
      <c r="M795" s="203"/>
      <c r="N795" s="203"/>
      <c r="O795" s="203"/>
      <c r="P795" s="203"/>
      <c r="Q795" s="203"/>
    </row>
    <row r="796" spans="1:17" ht="15.75" customHeight="1">
      <c r="A796" s="203"/>
      <c r="B796" s="203"/>
      <c r="C796" s="211"/>
      <c r="D796" s="211"/>
      <c r="E796" s="211"/>
      <c r="F796" s="203"/>
      <c r="G796" s="203"/>
      <c r="H796" s="203"/>
      <c r="I796" s="203"/>
      <c r="J796" s="203"/>
      <c r="K796" s="203"/>
      <c r="L796" s="203"/>
      <c r="M796" s="203"/>
      <c r="N796" s="203"/>
      <c r="O796" s="203"/>
      <c r="P796" s="203"/>
      <c r="Q796" s="203"/>
    </row>
    <row r="797" spans="1:17" ht="15.75" customHeight="1">
      <c r="A797" s="203"/>
      <c r="B797" s="203"/>
      <c r="C797" s="211"/>
      <c r="D797" s="211"/>
      <c r="E797" s="211"/>
      <c r="F797" s="203"/>
      <c r="G797" s="203"/>
      <c r="H797" s="203"/>
      <c r="I797" s="203"/>
      <c r="J797" s="203"/>
      <c r="K797" s="203"/>
      <c r="L797" s="203"/>
      <c r="M797" s="203"/>
      <c r="N797" s="203"/>
      <c r="O797" s="203"/>
      <c r="P797" s="203"/>
      <c r="Q797" s="203"/>
    </row>
    <row r="798" spans="1:17" ht="15.75" customHeight="1">
      <c r="A798" s="203"/>
      <c r="B798" s="203"/>
      <c r="C798" s="211"/>
      <c r="D798" s="211"/>
      <c r="E798" s="211"/>
      <c r="F798" s="203"/>
      <c r="G798" s="203"/>
      <c r="H798" s="203"/>
      <c r="I798" s="203"/>
      <c r="J798" s="203"/>
      <c r="K798" s="203"/>
      <c r="L798" s="203"/>
      <c r="M798" s="203"/>
      <c r="N798" s="203"/>
      <c r="O798" s="203"/>
      <c r="P798" s="203"/>
      <c r="Q798" s="203"/>
    </row>
    <row r="799" spans="1:17" ht="15.75" customHeight="1">
      <c r="A799" s="203"/>
      <c r="B799" s="203"/>
      <c r="C799" s="211"/>
      <c r="D799" s="211"/>
      <c r="E799" s="211"/>
      <c r="F799" s="203"/>
      <c r="G799" s="203"/>
      <c r="H799" s="203"/>
      <c r="I799" s="203"/>
      <c r="J799" s="203"/>
      <c r="K799" s="203"/>
      <c r="L799" s="203"/>
      <c r="M799" s="203"/>
      <c r="N799" s="203"/>
      <c r="O799" s="203"/>
      <c r="P799" s="203"/>
      <c r="Q799" s="203"/>
    </row>
    <row r="800" spans="1:17" ht="15.75" customHeight="1">
      <c r="A800" s="203"/>
      <c r="B800" s="203"/>
      <c r="C800" s="211"/>
      <c r="D800" s="211"/>
      <c r="E800" s="211"/>
      <c r="F800" s="203"/>
      <c r="G800" s="203"/>
      <c r="H800" s="203"/>
      <c r="I800" s="203"/>
      <c r="J800" s="203"/>
      <c r="K800" s="203"/>
      <c r="L800" s="203"/>
      <c r="M800" s="203"/>
      <c r="N800" s="203"/>
      <c r="O800" s="203"/>
      <c r="P800" s="203"/>
      <c r="Q800" s="203"/>
    </row>
    <row r="801" spans="1:17" ht="15.75" customHeight="1">
      <c r="A801" s="203"/>
      <c r="B801" s="203"/>
      <c r="C801" s="211"/>
      <c r="D801" s="211"/>
      <c r="E801" s="211"/>
      <c r="F801" s="203"/>
      <c r="G801" s="203"/>
      <c r="H801" s="203"/>
      <c r="I801" s="203"/>
      <c r="J801" s="203"/>
      <c r="K801" s="203"/>
      <c r="L801" s="203"/>
      <c r="M801" s="203"/>
      <c r="N801" s="203"/>
      <c r="O801" s="203"/>
      <c r="P801" s="203"/>
      <c r="Q801" s="203"/>
    </row>
    <row r="802" spans="1:17" ht="15.75" customHeight="1">
      <c r="A802" s="203"/>
      <c r="B802" s="203"/>
      <c r="C802" s="211"/>
      <c r="D802" s="211"/>
      <c r="E802" s="211"/>
      <c r="F802" s="203"/>
      <c r="G802" s="203"/>
      <c r="H802" s="203"/>
      <c r="I802" s="203"/>
      <c r="J802" s="203"/>
      <c r="K802" s="203"/>
      <c r="L802" s="203"/>
      <c r="M802" s="203"/>
      <c r="N802" s="203"/>
      <c r="O802" s="203"/>
      <c r="P802" s="203"/>
      <c r="Q802" s="203"/>
    </row>
    <row r="803" spans="1:17" ht="15.75" customHeight="1">
      <c r="A803" s="203"/>
      <c r="B803" s="203"/>
      <c r="C803" s="211"/>
      <c r="D803" s="211"/>
      <c r="E803" s="211"/>
      <c r="F803" s="203"/>
      <c r="G803" s="203"/>
      <c r="H803" s="203"/>
      <c r="I803" s="203"/>
      <c r="J803" s="203"/>
      <c r="K803" s="203"/>
      <c r="L803" s="203"/>
      <c r="M803" s="203"/>
      <c r="N803" s="203"/>
      <c r="O803" s="203"/>
      <c r="P803" s="203"/>
      <c r="Q803" s="203"/>
    </row>
    <row r="804" spans="1:17" ht="15.75" customHeight="1">
      <c r="A804" s="203"/>
      <c r="B804" s="203"/>
      <c r="C804" s="211"/>
      <c r="D804" s="211"/>
      <c r="E804" s="211"/>
      <c r="F804" s="203"/>
      <c r="G804" s="203"/>
      <c r="H804" s="203"/>
      <c r="I804" s="203"/>
      <c r="J804" s="203"/>
      <c r="K804" s="203"/>
      <c r="L804" s="203"/>
      <c r="M804" s="203"/>
      <c r="N804" s="203"/>
      <c r="O804" s="203"/>
      <c r="P804" s="203"/>
      <c r="Q804" s="203"/>
    </row>
    <row r="805" spans="1:17" ht="15.75" customHeight="1">
      <c r="A805" s="203"/>
      <c r="B805" s="203"/>
      <c r="C805" s="211"/>
      <c r="D805" s="211"/>
      <c r="E805" s="211"/>
      <c r="F805" s="203"/>
      <c r="G805" s="203"/>
      <c r="H805" s="203"/>
      <c r="I805" s="203"/>
      <c r="J805" s="203"/>
      <c r="K805" s="203"/>
      <c r="L805" s="203"/>
      <c r="M805" s="203"/>
      <c r="N805" s="203"/>
      <c r="O805" s="203"/>
      <c r="P805" s="203"/>
      <c r="Q805" s="203"/>
    </row>
    <row r="806" spans="1:17" ht="15.75" customHeight="1">
      <c r="A806" s="203"/>
      <c r="B806" s="203"/>
      <c r="C806" s="211"/>
      <c r="D806" s="211"/>
      <c r="E806" s="211"/>
      <c r="F806" s="203"/>
      <c r="G806" s="203"/>
      <c r="H806" s="203"/>
      <c r="I806" s="203"/>
      <c r="J806" s="203"/>
      <c r="K806" s="203"/>
      <c r="L806" s="203"/>
      <c r="M806" s="203"/>
      <c r="N806" s="203"/>
      <c r="O806" s="203"/>
      <c r="P806" s="203"/>
      <c r="Q806" s="203"/>
    </row>
    <row r="807" spans="1:17" ht="15.75" customHeight="1">
      <c r="A807" s="203"/>
      <c r="B807" s="203"/>
      <c r="C807" s="211"/>
      <c r="D807" s="211"/>
      <c r="E807" s="211"/>
      <c r="F807" s="203"/>
      <c r="G807" s="203"/>
      <c r="H807" s="203"/>
      <c r="I807" s="203"/>
      <c r="J807" s="203"/>
      <c r="K807" s="203"/>
      <c r="L807" s="203"/>
      <c r="M807" s="203"/>
      <c r="N807" s="203"/>
      <c r="O807" s="203"/>
      <c r="P807" s="203"/>
      <c r="Q807" s="203"/>
    </row>
    <row r="808" spans="1:17" ht="15.75" customHeight="1">
      <c r="A808" s="203"/>
      <c r="B808" s="203"/>
      <c r="C808" s="211"/>
      <c r="D808" s="211"/>
      <c r="E808" s="211"/>
      <c r="F808" s="203"/>
      <c r="G808" s="203"/>
      <c r="H808" s="203"/>
      <c r="I808" s="203"/>
      <c r="J808" s="203"/>
      <c r="K808" s="203"/>
      <c r="L808" s="203"/>
      <c r="M808" s="203"/>
      <c r="N808" s="203"/>
      <c r="O808" s="203"/>
      <c r="P808" s="203"/>
      <c r="Q808" s="203"/>
    </row>
    <row r="809" spans="1:17" ht="15.75" customHeight="1">
      <c r="A809" s="203"/>
      <c r="B809" s="203"/>
      <c r="C809" s="211"/>
      <c r="D809" s="211"/>
      <c r="E809" s="211"/>
      <c r="F809" s="203"/>
      <c r="G809" s="203"/>
      <c r="H809" s="203"/>
      <c r="I809" s="203"/>
      <c r="J809" s="203"/>
      <c r="K809" s="203"/>
      <c r="L809" s="203"/>
      <c r="M809" s="203"/>
      <c r="N809" s="203"/>
      <c r="O809" s="203"/>
      <c r="P809" s="203"/>
      <c r="Q809" s="203"/>
    </row>
    <row r="810" spans="1:17" ht="15.75" customHeight="1">
      <c r="A810" s="203"/>
      <c r="B810" s="203"/>
      <c r="C810" s="211"/>
      <c r="D810" s="211"/>
      <c r="E810" s="211"/>
      <c r="F810" s="203"/>
      <c r="G810" s="203"/>
      <c r="H810" s="203"/>
      <c r="I810" s="203"/>
      <c r="J810" s="203"/>
      <c r="K810" s="203"/>
      <c r="L810" s="203"/>
      <c r="M810" s="203"/>
      <c r="N810" s="203"/>
      <c r="O810" s="203"/>
      <c r="P810" s="203"/>
      <c r="Q810" s="203"/>
    </row>
    <row r="811" spans="1:17" ht="15.75" customHeight="1">
      <c r="A811" s="203"/>
      <c r="B811" s="203"/>
      <c r="C811" s="211"/>
      <c r="D811" s="211"/>
      <c r="E811" s="211"/>
      <c r="F811" s="203"/>
      <c r="G811" s="203"/>
      <c r="H811" s="203"/>
      <c r="I811" s="203"/>
      <c r="J811" s="203"/>
      <c r="K811" s="203"/>
      <c r="L811" s="203"/>
      <c r="M811" s="203"/>
      <c r="N811" s="203"/>
      <c r="O811" s="203"/>
      <c r="P811" s="203"/>
      <c r="Q811" s="203"/>
    </row>
    <row r="812" spans="1:17" ht="15.75" customHeight="1">
      <c r="A812" s="203"/>
      <c r="B812" s="203"/>
      <c r="C812" s="211"/>
      <c r="D812" s="211"/>
      <c r="E812" s="211"/>
      <c r="F812" s="203"/>
      <c r="G812" s="203"/>
      <c r="H812" s="203"/>
      <c r="I812" s="203"/>
      <c r="J812" s="203"/>
      <c r="K812" s="203"/>
      <c r="L812" s="203"/>
      <c r="M812" s="203"/>
      <c r="N812" s="203"/>
      <c r="O812" s="203"/>
      <c r="P812" s="203"/>
      <c r="Q812" s="203"/>
    </row>
    <row r="813" spans="1:17" ht="15.75" customHeight="1">
      <c r="A813" s="203"/>
      <c r="B813" s="203"/>
      <c r="C813" s="211"/>
      <c r="D813" s="211"/>
      <c r="E813" s="211"/>
      <c r="F813" s="203"/>
      <c r="G813" s="203"/>
      <c r="H813" s="203"/>
      <c r="I813" s="203"/>
      <c r="J813" s="203"/>
      <c r="K813" s="203"/>
      <c r="L813" s="203"/>
      <c r="M813" s="203"/>
      <c r="N813" s="203"/>
      <c r="O813" s="203"/>
      <c r="P813" s="203"/>
      <c r="Q813" s="203"/>
    </row>
    <row r="814" spans="1:17" ht="15.75" customHeight="1">
      <c r="A814" s="203"/>
      <c r="B814" s="203"/>
      <c r="C814" s="211"/>
      <c r="D814" s="211"/>
      <c r="E814" s="211"/>
      <c r="F814" s="203"/>
      <c r="G814" s="203"/>
      <c r="H814" s="203"/>
      <c r="I814" s="203"/>
      <c r="J814" s="203"/>
      <c r="K814" s="203"/>
      <c r="L814" s="203"/>
      <c r="M814" s="203"/>
      <c r="N814" s="203"/>
      <c r="O814" s="203"/>
      <c r="P814" s="203"/>
      <c r="Q814" s="203"/>
    </row>
    <row r="815" spans="1:17" ht="15.75" customHeight="1">
      <c r="A815" s="203"/>
      <c r="B815" s="203"/>
      <c r="C815" s="211"/>
      <c r="D815" s="211"/>
      <c r="E815" s="211"/>
      <c r="F815" s="203"/>
      <c r="G815" s="203"/>
      <c r="H815" s="203"/>
      <c r="I815" s="203"/>
      <c r="J815" s="203"/>
      <c r="K815" s="203"/>
      <c r="L815" s="203"/>
      <c r="M815" s="203"/>
      <c r="N815" s="203"/>
      <c r="O815" s="203"/>
      <c r="P815" s="203"/>
      <c r="Q815" s="203"/>
    </row>
    <row r="816" spans="1:17" ht="15.75" customHeight="1">
      <c r="A816" s="203"/>
      <c r="B816" s="203"/>
      <c r="C816" s="211"/>
      <c r="D816" s="211"/>
      <c r="E816" s="211"/>
      <c r="F816" s="203"/>
      <c r="G816" s="203"/>
      <c r="H816" s="203"/>
      <c r="I816" s="203"/>
      <c r="J816" s="203"/>
      <c r="K816" s="203"/>
      <c r="L816" s="203"/>
      <c r="M816" s="203"/>
      <c r="N816" s="203"/>
      <c r="O816" s="203"/>
      <c r="P816" s="203"/>
      <c r="Q816" s="203"/>
    </row>
    <row r="817" spans="1:17" ht="15.75" customHeight="1">
      <c r="A817" s="203"/>
      <c r="B817" s="203"/>
      <c r="C817" s="211"/>
      <c r="D817" s="211"/>
      <c r="E817" s="211"/>
      <c r="F817" s="203"/>
      <c r="G817" s="203"/>
      <c r="H817" s="203"/>
      <c r="I817" s="203"/>
      <c r="J817" s="203"/>
      <c r="K817" s="203"/>
      <c r="L817" s="203"/>
      <c r="M817" s="203"/>
      <c r="N817" s="203"/>
      <c r="O817" s="203"/>
      <c r="P817" s="203"/>
      <c r="Q817" s="203"/>
    </row>
    <row r="818" spans="1:17" ht="15.75" customHeight="1">
      <c r="A818" s="203"/>
      <c r="B818" s="203"/>
      <c r="C818" s="211"/>
      <c r="D818" s="211"/>
      <c r="E818" s="211"/>
      <c r="F818" s="203"/>
      <c r="G818" s="203"/>
      <c r="H818" s="203"/>
      <c r="I818" s="203"/>
      <c r="J818" s="203"/>
      <c r="K818" s="203"/>
      <c r="L818" s="203"/>
      <c r="M818" s="203"/>
      <c r="N818" s="203"/>
      <c r="O818" s="203"/>
      <c r="P818" s="203"/>
      <c r="Q818" s="203"/>
    </row>
    <row r="819" spans="1:17" ht="15.75" customHeight="1">
      <c r="A819" s="203"/>
      <c r="B819" s="203"/>
      <c r="C819" s="211"/>
      <c r="D819" s="211"/>
      <c r="E819" s="211"/>
      <c r="F819" s="203"/>
      <c r="G819" s="203"/>
      <c r="H819" s="203"/>
      <c r="I819" s="203"/>
      <c r="J819" s="203"/>
      <c r="K819" s="203"/>
      <c r="L819" s="203"/>
      <c r="M819" s="203"/>
      <c r="N819" s="203"/>
      <c r="O819" s="203"/>
      <c r="P819" s="203"/>
      <c r="Q819" s="203"/>
    </row>
    <row r="820" spans="1:17" ht="15.75" customHeight="1">
      <c r="A820" s="203"/>
      <c r="B820" s="203"/>
      <c r="C820" s="211"/>
      <c r="D820" s="211"/>
      <c r="E820" s="211"/>
      <c r="F820" s="203"/>
      <c r="G820" s="203"/>
      <c r="H820" s="203"/>
      <c r="I820" s="203"/>
      <c r="J820" s="203"/>
      <c r="K820" s="203"/>
      <c r="L820" s="203"/>
      <c r="M820" s="203"/>
      <c r="N820" s="203"/>
      <c r="O820" s="203"/>
      <c r="P820" s="203"/>
      <c r="Q820" s="203"/>
    </row>
    <row r="821" spans="1:17" ht="15.75" customHeight="1">
      <c r="A821" s="203"/>
      <c r="B821" s="203"/>
      <c r="C821" s="211"/>
      <c r="D821" s="211"/>
      <c r="E821" s="211"/>
      <c r="F821" s="203"/>
      <c r="G821" s="203"/>
      <c r="H821" s="203"/>
      <c r="I821" s="203"/>
      <c r="J821" s="203"/>
      <c r="K821" s="203"/>
      <c r="L821" s="203"/>
      <c r="M821" s="203"/>
      <c r="N821" s="203"/>
      <c r="O821" s="203"/>
      <c r="P821" s="203"/>
      <c r="Q821" s="203"/>
    </row>
    <row r="822" spans="1:17" ht="15.75" customHeight="1">
      <c r="A822" s="203"/>
      <c r="B822" s="203"/>
      <c r="C822" s="211"/>
      <c r="D822" s="211"/>
      <c r="E822" s="211"/>
      <c r="F822" s="203"/>
      <c r="G822" s="203"/>
      <c r="H822" s="203"/>
      <c r="I822" s="203"/>
      <c r="J822" s="203"/>
      <c r="K822" s="203"/>
      <c r="L822" s="203"/>
      <c r="M822" s="203"/>
      <c r="N822" s="203"/>
      <c r="O822" s="203"/>
      <c r="P822" s="203"/>
      <c r="Q822" s="203"/>
    </row>
    <row r="823" spans="1:17" ht="15.75" customHeight="1">
      <c r="A823" s="203"/>
      <c r="B823" s="203"/>
      <c r="C823" s="211"/>
      <c r="D823" s="211"/>
      <c r="E823" s="211"/>
      <c r="F823" s="203"/>
      <c r="G823" s="203"/>
      <c r="H823" s="203"/>
      <c r="I823" s="203"/>
      <c r="J823" s="203"/>
      <c r="K823" s="203"/>
      <c r="L823" s="203"/>
      <c r="M823" s="203"/>
      <c r="N823" s="203"/>
      <c r="O823" s="203"/>
      <c r="P823" s="203"/>
      <c r="Q823" s="203"/>
    </row>
    <row r="824" spans="1:17" ht="15.75" customHeight="1">
      <c r="A824" s="203"/>
      <c r="B824" s="203"/>
      <c r="C824" s="211"/>
      <c r="D824" s="211"/>
      <c r="E824" s="211"/>
      <c r="F824" s="203"/>
      <c r="G824" s="203"/>
      <c r="H824" s="203"/>
      <c r="I824" s="203"/>
      <c r="J824" s="203"/>
      <c r="K824" s="203"/>
      <c r="L824" s="203"/>
      <c r="M824" s="203"/>
      <c r="N824" s="203"/>
      <c r="O824" s="203"/>
      <c r="P824" s="203"/>
      <c r="Q824" s="203"/>
    </row>
    <row r="825" spans="1:17" ht="15.75" customHeight="1">
      <c r="A825" s="203"/>
      <c r="B825" s="203"/>
      <c r="C825" s="211"/>
      <c r="D825" s="211"/>
      <c r="E825" s="211"/>
      <c r="F825" s="203"/>
      <c r="G825" s="203"/>
      <c r="H825" s="203"/>
      <c r="I825" s="203"/>
      <c r="J825" s="203"/>
      <c r="K825" s="203"/>
      <c r="L825" s="203"/>
      <c r="M825" s="203"/>
      <c r="N825" s="203"/>
      <c r="O825" s="203"/>
      <c r="P825" s="203"/>
      <c r="Q825" s="203"/>
    </row>
    <row r="826" spans="1:17" ht="15.75" customHeight="1">
      <c r="A826" s="203"/>
      <c r="B826" s="203"/>
      <c r="C826" s="211"/>
      <c r="D826" s="211"/>
      <c r="E826" s="211"/>
      <c r="F826" s="203"/>
      <c r="G826" s="203"/>
      <c r="H826" s="203"/>
      <c r="I826" s="203"/>
      <c r="J826" s="203"/>
      <c r="K826" s="203"/>
      <c r="L826" s="203"/>
      <c r="M826" s="203"/>
      <c r="N826" s="203"/>
      <c r="O826" s="203"/>
      <c r="P826" s="203"/>
      <c r="Q826" s="203"/>
    </row>
    <row r="827" spans="1:17" ht="15.75" customHeight="1">
      <c r="A827" s="203"/>
      <c r="B827" s="203"/>
      <c r="C827" s="211"/>
      <c r="D827" s="211"/>
      <c r="E827" s="211"/>
      <c r="F827" s="203"/>
      <c r="G827" s="203"/>
      <c r="H827" s="203"/>
      <c r="I827" s="203"/>
      <c r="J827" s="203"/>
      <c r="K827" s="203"/>
      <c r="L827" s="203"/>
      <c r="M827" s="203"/>
      <c r="N827" s="203"/>
      <c r="O827" s="203"/>
      <c r="P827" s="203"/>
      <c r="Q827" s="203"/>
    </row>
    <row r="828" spans="1:17" ht="15.75" customHeight="1">
      <c r="A828" s="203"/>
      <c r="B828" s="203"/>
      <c r="C828" s="211"/>
      <c r="D828" s="211"/>
      <c r="E828" s="211"/>
      <c r="F828" s="203"/>
      <c r="G828" s="203"/>
      <c r="H828" s="203"/>
      <c r="I828" s="203"/>
      <c r="J828" s="203"/>
      <c r="K828" s="203"/>
      <c r="L828" s="203"/>
      <c r="M828" s="203"/>
      <c r="N828" s="203"/>
      <c r="O828" s="203"/>
      <c r="P828" s="203"/>
      <c r="Q828" s="203"/>
    </row>
    <row r="829" spans="1:17" ht="15.75" customHeight="1">
      <c r="A829" s="203"/>
      <c r="B829" s="203"/>
      <c r="C829" s="211"/>
      <c r="D829" s="211"/>
      <c r="E829" s="211"/>
      <c r="F829" s="203"/>
      <c r="G829" s="203"/>
      <c r="H829" s="203"/>
      <c r="I829" s="203"/>
      <c r="J829" s="203"/>
      <c r="K829" s="203"/>
      <c r="L829" s="203"/>
      <c r="M829" s="203"/>
      <c r="N829" s="203"/>
      <c r="O829" s="203"/>
      <c r="P829" s="203"/>
      <c r="Q829" s="203"/>
    </row>
    <row r="830" spans="1:17" ht="15.75" customHeight="1">
      <c r="A830" s="203"/>
      <c r="B830" s="203"/>
      <c r="C830" s="211"/>
      <c r="D830" s="211"/>
      <c r="E830" s="211"/>
      <c r="F830" s="203"/>
      <c r="G830" s="203"/>
      <c r="H830" s="203"/>
      <c r="I830" s="203"/>
      <c r="J830" s="203"/>
      <c r="K830" s="203"/>
      <c r="L830" s="203"/>
      <c r="M830" s="203"/>
      <c r="N830" s="203"/>
      <c r="O830" s="203"/>
      <c r="P830" s="203"/>
      <c r="Q830" s="203"/>
    </row>
    <row r="831" spans="1:17" ht="15.75" customHeight="1">
      <c r="A831" s="203"/>
      <c r="B831" s="203"/>
      <c r="C831" s="211"/>
      <c r="D831" s="211"/>
      <c r="E831" s="211"/>
      <c r="F831" s="203"/>
      <c r="G831" s="203"/>
      <c r="H831" s="203"/>
      <c r="I831" s="203"/>
      <c r="J831" s="203"/>
      <c r="K831" s="203"/>
      <c r="L831" s="203"/>
      <c r="M831" s="203"/>
      <c r="N831" s="203"/>
      <c r="O831" s="203"/>
      <c r="P831" s="203"/>
      <c r="Q831" s="203"/>
    </row>
    <row r="832" spans="1:17" ht="15.75" customHeight="1">
      <c r="A832" s="203"/>
      <c r="B832" s="203"/>
      <c r="C832" s="211"/>
      <c r="D832" s="211"/>
      <c r="E832" s="211"/>
      <c r="F832" s="203"/>
      <c r="G832" s="203"/>
      <c r="H832" s="203"/>
      <c r="I832" s="203"/>
      <c r="J832" s="203"/>
      <c r="K832" s="203"/>
      <c r="L832" s="203"/>
      <c r="M832" s="203"/>
      <c r="N832" s="203"/>
      <c r="O832" s="203"/>
      <c r="P832" s="203"/>
      <c r="Q832" s="203"/>
    </row>
    <row r="833" spans="1:17" ht="15.75" customHeight="1">
      <c r="A833" s="203"/>
      <c r="B833" s="203"/>
      <c r="C833" s="211"/>
      <c r="D833" s="211"/>
      <c r="E833" s="211"/>
      <c r="F833" s="203"/>
      <c r="G833" s="203"/>
      <c r="H833" s="203"/>
      <c r="I833" s="203"/>
      <c r="J833" s="203"/>
      <c r="K833" s="203"/>
      <c r="L833" s="203"/>
      <c r="M833" s="203"/>
      <c r="N833" s="203"/>
      <c r="O833" s="203"/>
      <c r="P833" s="203"/>
      <c r="Q833" s="203"/>
    </row>
    <row r="834" spans="1:17" ht="15.75" customHeight="1">
      <c r="A834" s="203"/>
      <c r="B834" s="203"/>
      <c r="C834" s="211"/>
      <c r="D834" s="211"/>
      <c r="E834" s="211"/>
      <c r="F834" s="203"/>
      <c r="G834" s="203"/>
      <c r="H834" s="203"/>
      <c r="I834" s="203"/>
      <c r="J834" s="203"/>
      <c r="K834" s="203"/>
      <c r="L834" s="203"/>
      <c r="M834" s="203"/>
      <c r="N834" s="203"/>
      <c r="O834" s="203"/>
      <c r="P834" s="203"/>
      <c r="Q834" s="203"/>
    </row>
    <row r="835" spans="1:17" ht="15.75" customHeight="1">
      <c r="A835" s="203"/>
      <c r="B835" s="203"/>
      <c r="C835" s="211"/>
      <c r="D835" s="211"/>
      <c r="E835" s="211"/>
      <c r="F835" s="203"/>
      <c r="G835" s="203"/>
      <c r="H835" s="203"/>
      <c r="I835" s="203"/>
      <c r="J835" s="203"/>
      <c r="K835" s="203"/>
      <c r="L835" s="203"/>
      <c r="M835" s="203"/>
      <c r="N835" s="203"/>
      <c r="O835" s="203"/>
      <c r="P835" s="203"/>
      <c r="Q835" s="203"/>
    </row>
    <row r="836" spans="1:17" ht="15.75" customHeight="1">
      <c r="A836" s="203"/>
      <c r="B836" s="203"/>
      <c r="C836" s="211"/>
      <c r="D836" s="211"/>
      <c r="E836" s="211"/>
      <c r="F836" s="203"/>
      <c r="G836" s="203"/>
      <c r="H836" s="203"/>
      <c r="I836" s="203"/>
      <c r="J836" s="203"/>
      <c r="K836" s="203"/>
      <c r="L836" s="203"/>
      <c r="M836" s="203"/>
      <c r="N836" s="203"/>
      <c r="O836" s="203"/>
      <c r="P836" s="203"/>
      <c r="Q836" s="203"/>
    </row>
    <row r="837" spans="1:17" ht="15.75" customHeight="1">
      <c r="A837" s="203"/>
      <c r="B837" s="203"/>
      <c r="C837" s="211"/>
      <c r="D837" s="211"/>
      <c r="E837" s="211"/>
      <c r="F837" s="203"/>
      <c r="G837" s="203"/>
      <c r="H837" s="203"/>
      <c r="I837" s="203"/>
      <c r="J837" s="203"/>
      <c r="K837" s="203"/>
      <c r="L837" s="203"/>
      <c r="M837" s="203"/>
      <c r="N837" s="203"/>
      <c r="O837" s="203"/>
      <c r="P837" s="203"/>
      <c r="Q837" s="203"/>
    </row>
    <row r="838" spans="1:17" ht="15.75" customHeight="1">
      <c r="A838" s="203"/>
      <c r="B838" s="203"/>
      <c r="C838" s="211"/>
      <c r="D838" s="211"/>
      <c r="E838" s="211"/>
      <c r="F838" s="203"/>
      <c r="G838" s="203"/>
      <c r="H838" s="203"/>
      <c r="I838" s="203"/>
      <c r="J838" s="203"/>
      <c r="K838" s="203"/>
      <c r="L838" s="203"/>
      <c r="M838" s="203"/>
      <c r="N838" s="203"/>
      <c r="O838" s="203"/>
      <c r="P838" s="203"/>
      <c r="Q838" s="203"/>
    </row>
    <row r="839" spans="1:17" ht="15.75" customHeight="1">
      <c r="A839" s="203"/>
      <c r="B839" s="203"/>
      <c r="C839" s="211"/>
      <c r="D839" s="211"/>
      <c r="E839" s="211"/>
      <c r="F839" s="203"/>
      <c r="G839" s="203"/>
      <c r="H839" s="203"/>
      <c r="I839" s="203"/>
      <c r="J839" s="203"/>
      <c r="K839" s="203"/>
      <c r="L839" s="203"/>
      <c r="M839" s="203"/>
      <c r="N839" s="203"/>
      <c r="O839" s="203"/>
      <c r="P839" s="203"/>
      <c r="Q839" s="203"/>
    </row>
    <row r="840" spans="1:17" ht="15.75" customHeight="1">
      <c r="A840" s="203"/>
      <c r="B840" s="203"/>
      <c r="C840" s="211"/>
      <c r="D840" s="211"/>
      <c r="E840" s="211"/>
      <c r="F840" s="203"/>
      <c r="G840" s="203"/>
      <c r="H840" s="203"/>
      <c r="I840" s="203"/>
      <c r="J840" s="203"/>
      <c r="K840" s="203"/>
      <c r="L840" s="203"/>
      <c r="M840" s="203"/>
      <c r="N840" s="203"/>
      <c r="O840" s="203"/>
      <c r="P840" s="203"/>
      <c r="Q840" s="203"/>
    </row>
    <row r="841" spans="1:17" ht="15.75" customHeight="1">
      <c r="A841" s="203"/>
      <c r="B841" s="203"/>
      <c r="C841" s="211"/>
      <c r="D841" s="211"/>
      <c r="E841" s="211"/>
      <c r="F841" s="203"/>
      <c r="G841" s="203"/>
      <c r="H841" s="203"/>
      <c r="I841" s="203"/>
      <c r="J841" s="203"/>
      <c r="K841" s="203"/>
      <c r="L841" s="203"/>
      <c r="M841" s="203"/>
      <c r="N841" s="203"/>
      <c r="O841" s="203"/>
      <c r="P841" s="203"/>
      <c r="Q841" s="203"/>
    </row>
    <row r="842" spans="1:17" ht="15.75" customHeight="1">
      <c r="A842" s="203"/>
      <c r="B842" s="203"/>
      <c r="C842" s="211"/>
      <c r="D842" s="211"/>
      <c r="E842" s="211"/>
      <c r="F842" s="203"/>
      <c r="G842" s="203"/>
      <c r="H842" s="203"/>
      <c r="I842" s="203"/>
      <c r="J842" s="203"/>
      <c r="K842" s="203"/>
      <c r="L842" s="203"/>
      <c r="M842" s="203"/>
      <c r="N842" s="203"/>
      <c r="O842" s="203"/>
      <c r="P842" s="203"/>
      <c r="Q842" s="203"/>
    </row>
    <row r="843" spans="1:17" ht="15.75" customHeight="1">
      <c r="A843" s="203"/>
      <c r="B843" s="203"/>
      <c r="C843" s="211"/>
      <c r="D843" s="211"/>
      <c r="E843" s="211"/>
      <c r="F843" s="203"/>
      <c r="G843" s="203"/>
      <c r="H843" s="203"/>
      <c r="I843" s="203"/>
      <c r="J843" s="203"/>
      <c r="K843" s="203"/>
      <c r="L843" s="203"/>
      <c r="M843" s="203"/>
      <c r="N843" s="203"/>
      <c r="O843" s="203"/>
      <c r="P843" s="203"/>
      <c r="Q843" s="203"/>
    </row>
    <row r="844" spans="1:17" ht="15.75" customHeight="1">
      <c r="A844" s="203"/>
      <c r="B844" s="203"/>
      <c r="C844" s="211"/>
      <c r="D844" s="211"/>
      <c r="E844" s="211"/>
      <c r="F844" s="203"/>
      <c r="G844" s="203"/>
      <c r="H844" s="203"/>
      <c r="I844" s="203"/>
      <c r="J844" s="203"/>
      <c r="K844" s="203"/>
      <c r="L844" s="203"/>
      <c r="M844" s="203"/>
      <c r="N844" s="203"/>
      <c r="O844" s="203"/>
      <c r="P844" s="203"/>
      <c r="Q844" s="203"/>
    </row>
    <row r="845" spans="1:17" ht="15.75" customHeight="1">
      <c r="A845" s="203"/>
      <c r="B845" s="203"/>
      <c r="C845" s="211"/>
      <c r="D845" s="211"/>
      <c r="E845" s="211"/>
      <c r="F845" s="203"/>
      <c r="G845" s="203"/>
      <c r="H845" s="203"/>
      <c r="I845" s="203"/>
      <c r="J845" s="203"/>
      <c r="K845" s="203"/>
      <c r="L845" s="203"/>
      <c r="M845" s="203"/>
      <c r="N845" s="203"/>
      <c r="O845" s="203"/>
      <c r="P845" s="203"/>
      <c r="Q845" s="203"/>
    </row>
    <row r="846" spans="1:17" ht="15.75" customHeight="1">
      <c r="A846" s="203"/>
      <c r="B846" s="203"/>
      <c r="C846" s="211"/>
      <c r="D846" s="211"/>
      <c r="E846" s="211"/>
      <c r="F846" s="203"/>
      <c r="G846" s="203"/>
      <c r="H846" s="203"/>
      <c r="I846" s="203"/>
      <c r="J846" s="203"/>
      <c r="K846" s="203"/>
      <c r="L846" s="203"/>
      <c r="M846" s="203"/>
      <c r="N846" s="203"/>
      <c r="O846" s="203"/>
      <c r="P846" s="203"/>
      <c r="Q846" s="203"/>
    </row>
    <row r="847" spans="1:17" ht="15.75" customHeight="1">
      <c r="A847" s="203"/>
      <c r="B847" s="203"/>
      <c r="C847" s="211"/>
      <c r="D847" s="211"/>
      <c r="E847" s="211"/>
      <c r="F847" s="203"/>
      <c r="G847" s="203"/>
      <c r="H847" s="203"/>
      <c r="I847" s="203"/>
      <c r="J847" s="203"/>
      <c r="K847" s="203"/>
      <c r="L847" s="203"/>
      <c r="M847" s="203"/>
      <c r="N847" s="203"/>
      <c r="O847" s="203"/>
      <c r="P847" s="203"/>
      <c r="Q847" s="203"/>
    </row>
    <row r="848" spans="1:17" ht="15.75" customHeight="1">
      <c r="A848" s="203"/>
      <c r="B848" s="203"/>
      <c r="C848" s="211"/>
      <c r="D848" s="211"/>
      <c r="E848" s="211"/>
      <c r="F848" s="203"/>
      <c r="G848" s="203"/>
      <c r="H848" s="203"/>
      <c r="I848" s="203"/>
      <c r="J848" s="203"/>
      <c r="K848" s="203"/>
      <c r="L848" s="203"/>
      <c r="M848" s="203"/>
      <c r="N848" s="203"/>
      <c r="O848" s="203"/>
      <c r="P848" s="203"/>
      <c r="Q848" s="203"/>
    </row>
    <row r="849" spans="1:17" ht="15.75" customHeight="1">
      <c r="A849" s="203"/>
      <c r="B849" s="203"/>
      <c r="C849" s="211"/>
      <c r="D849" s="211"/>
      <c r="E849" s="211"/>
      <c r="F849" s="203"/>
      <c r="G849" s="203"/>
      <c r="H849" s="203"/>
      <c r="I849" s="203"/>
      <c r="J849" s="203"/>
      <c r="K849" s="203"/>
      <c r="L849" s="203"/>
      <c r="M849" s="203"/>
      <c r="N849" s="203"/>
      <c r="O849" s="203"/>
      <c r="P849" s="203"/>
      <c r="Q849" s="203"/>
    </row>
    <row r="850" spans="1:17" ht="15.75" customHeight="1">
      <c r="A850" s="203"/>
      <c r="B850" s="203"/>
      <c r="C850" s="211"/>
      <c r="D850" s="211"/>
      <c r="E850" s="211"/>
      <c r="F850" s="203"/>
      <c r="G850" s="203"/>
      <c r="H850" s="203"/>
      <c r="I850" s="203"/>
      <c r="J850" s="203"/>
      <c r="K850" s="203"/>
      <c r="L850" s="203"/>
      <c r="M850" s="203"/>
      <c r="N850" s="203"/>
      <c r="O850" s="203"/>
      <c r="P850" s="203"/>
      <c r="Q850" s="203"/>
    </row>
    <row r="851" spans="1:17" ht="15.75" customHeight="1">
      <c r="A851" s="203"/>
      <c r="B851" s="203"/>
      <c r="C851" s="211"/>
      <c r="D851" s="211"/>
      <c r="E851" s="211"/>
      <c r="F851" s="203"/>
      <c r="G851" s="203"/>
      <c r="H851" s="203"/>
      <c r="I851" s="203"/>
      <c r="J851" s="203"/>
      <c r="K851" s="203"/>
      <c r="L851" s="203"/>
      <c r="M851" s="203"/>
      <c r="N851" s="203"/>
      <c r="O851" s="203"/>
      <c r="P851" s="203"/>
      <c r="Q851" s="203"/>
    </row>
    <row r="852" spans="1:17" ht="15.75" customHeight="1">
      <c r="A852" s="203"/>
      <c r="B852" s="203"/>
      <c r="C852" s="211"/>
      <c r="D852" s="211"/>
      <c r="E852" s="211"/>
      <c r="F852" s="203"/>
      <c r="G852" s="203"/>
      <c r="H852" s="203"/>
      <c r="I852" s="203"/>
      <c r="J852" s="203"/>
      <c r="K852" s="203"/>
      <c r="L852" s="203"/>
      <c r="M852" s="203"/>
      <c r="N852" s="203"/>
      <c r="O852" s="203"/>
      <c r="P852" s="203"/>
      <c r="Q852" s="203"/>
    </row>
    <row r="853" spans="1:17" ht="15.75" customHeight="1">
      <c r="A853" s="203"/>
      <c r="B853" s="203"/>
      <c r="C853" s="211"/>
      <c r="D853" s="211"/>
      <c r="E853" s="211"/>
      <c r="F853" s="203"/>
      <c r="G853" s="203"/>
      <c r="H853" s="203"/>
      <c r="I853" s="203"/>
      <c r="J853" s="203"/>
      <c r="K853" s="203"/>
      <c r="L853" s="203"/>
      <c r="M853" s="203"/>
      <c r="N853" s="203"/>
      <c r="O853" s="203"/>
      <c r="P853" s="203"/>
      <c r="Q853" s="203"/>
    </row>
    <row r="854" spans="1:17" ht="15.75" customHeight="1">
      <c r="A854" s="203"/>
      <c r="B854" s="203"/>
      <c r="C854" s="211"/>
      <c r="D854" s="211"/>
      <c r="E854" s="211"/>
      <c r="F854" s="203"/>
      <c r="G854" s="203"/>
      <c r="H854" s="203"/>
      <c r="I854" s="203"/>
      <c r="J854" s="203"/>
      <c r="K854" s="203"/>
      <c r="L854" s="203"/>
      <c r="M854" s="203"/>
      <c r="N854" s="203"/>
      <c r="O854" s="203"/>
      <c r="P854" s="203"/>
      <c r="Q854" s="203"/>
    </row>
    <row r="855" spans="1:17" ht="15.75" customHeight="1">
      <c r="A855" s="203"/>
      <c r="B855" s="203"/>
      <c r="C855" s="211"/>
      <c r="D855" s="211"/>
      <c r="E855" s="211"/>
      <c r="F855" s="203"/>
      <c r="G855" s="203"/>
      <c r="H855" s="203"/>
      <c r="I855" s="203"/>
      <c r="J855" s="203"/>
      <c r="K855" s="203"/>
      <c r="L855" s="203"/>
      <c r="M855" s="203"/>
      <c r="N855" s="203"/>
      <c r="O855" s="203"/>
      <c r="P855" s="203"/>
      <c r="Q855" s="203"/>
    </row>
    <row r="856" spans="1:17" ht="15.75" customHeight="1">
      <c r="A856" s="203"/>
      <c r="B856" s="203"/>
      <c r="C856" s="211"/>
      <c r="D856" s="211"/>
      <c r="E856" s="211"/>
      <c r="F856" s="203"/>
      <c r="G856" s="203"/>
      <c r="H856" s="203"/>
      <c r="I856" s="203"/>
      <c r="J856" s="203"/>
      <c r="K856" s="203"/>
      <c r="L856" s="203"/>
      <c r="M856" s="203"/>
      <c r="N856" s="203"/>
      <c r="O856" s="203"/>
      <c r="P856" s="203"/>
      <c r="Q856" s="203"/>
    </row>
    <row r="857" spans="1:17" ht="15.75" customHeight="1">
      <c r="A857" s="203"/>
      <c r="B857" s="203"/>
      <c r="C857" s="211"/>
      <c r="D857" s="211"/>
      <c r="E857" s="211"/>
      <c r="F857" s="203"/>
      <c r="G857" s="203"/>
      <c r="H857" s="203"/>
      <c r="I857" s="203"/>
      <c r="J857" s="203"/>
      <c r="K857" s="203"/>
      <c r="L857" s="203"/>
      <c r="M857" s="203"/>
      <c r="N857" s="203"/>
      <c r="O857" s="203"/>
      <c r="P857" s="203"/>
      <c r="Q857" s="203"/>
    </row>
    <row r="858" spans="1:17" ht="15.75" customHeight="1">
      <c r="A858" s="203"/>
      <c r="B858" s="203"/>
      <c r="C858" s="211"/>
      <c r="D858" s="211"/>
      <c r="E858" s="211"/>
      <c r="F858" s="203"/>
      <c r="G858" s="203"/>
      <c r="H858" s="203"/>
      <c r="I858" s="203"/>
      <c r="J858" s="203"/>
      <c r="K858" s="203"/>
      <c r="L858" s="203"/>
      <c r="M858" s="203"/>
      <c r="N858" s="203"/>
      <c r="O858" s="203"/>
      <c r="P858" s="203"/>
      <c r="Q858" s="203"/>
    </row>
    <row r="859" spans="1:17" ht="15.75" customHeight="1">
      <c r="A859" s="203"/>
      <c r="B859" s="203"/>
      <c r="C859" s="211"/>
      <c r="D859" s="211"/>
      <c r="E859" s="211"/>
      <c r="F859" s="203"/>
      <c r="G859" s="203"/>
      <c r="H859" s="203"/>
      <c r="I859" s="203"/>
      <c r="J859" s="203"/>
      <c r="K859" s="203"/>
      <c r="L859" s="203"/>
      <c r="M859" s="203"/>
      <c r="N859" s="203"/>
      <c r="O859" s="203"/>
      <c r="P859" s="203"/>
      <c r="Q859" s="203"/>
    </row>
    <row r="860" spans="1:17" ht="15.75" customHeight="1">
      <c r="A860" s="203"/>
      <c r="B860" s="203"/>
      <c r="C860" s="211"/>
      <c r="D860" s="211"/>
      <c r="E860" s="211"/>
      <c r="F860" s="203"/>
      <c r="G860" s="203"/>
      <c r="H860" s="203"/>
      <c r="I860" s="203"/>
      <c r="J860" s="203"/>
      <c r="K860" s="203"/>
      <c r="L860" s="203"/>
      <c r="M860" s="203"/>
      <c r="N860" s="203"/>
      <c r="O860" s="203"/>
      <c r="P860" s="203"/>
      <c r="Q860" s="203"/>
    </row>
    <row r="861" spans="1:17" ht="15.75" customHeight="1">
      <c r="A861" s="203"/>
      <c r="B861" s="203"/>
      <c r="C861" s="211"/>
      <c r="D861" s="211"/>
      <c r="E861" s="211"/>
      <c r="F861" s="203"/>
      <c r="G861" s="203"/>
      <c r="H861" s="203"/>
      <c r="I861" s="203"/>
      <c r="J861" s="203"/>
      <c r="K861" s="203"/>
      <c r="L861" s="203"/>
      <c r="M861" s="203"/>
      <c r="N861" s="203"/>
      <c r="O861" s="203"/>
      <c r="P861" s="203"/>
      <c r="Q861" s="203"/>
    </row>
    <row r="862" spans="1:17" ht="15.75" customHeight="1">
      <c r="A862" s="203"/>
      <c r="B862" s="203"/>
      <c r="C862" s="211"/>
      <c r="D862" s="211"/>
      <c r="E862" s="211"/>
      <c r="F862" s="203"/>
      <c r="G862" s="203"/>
      <c r="H862" s="203"/>
      <c r="I862" s="203"/>
      <c r="J862" s="203"/>
      <c r="K862" s="203"/>
      <c r="L862" s="203"/>
      <c r="M862" s="203"/>
      <c r="N862" s="203"/>
      <c r="O862" s="203"/>
      <c r="P862" s="203"/>
      <c r="Q862" s="203"/>
    </row>
    <row r="863" spans="1:17" ht="15.75" customHeight="1">
      <c r="A863" s="203"/>
      <c r="B863" s="203"/>
      <c r="C863" s="211"/>
      <c r="D863" s="211"/>
      <c r="E863" s="211"/>
      <c r="F863" s="203"/>
      <c r="G863" s="203"/>
      <c r="H863" s="203"/>
      <c r="I863" s="203"/>
      <c r="J863" s="203"/>
      <c r="K863" s="203"/>
      <c r="L863" s="203"/>
      <c r="M863" s="203"/>
      <c r="N863" s="203"/>
      <c r="O863" s="203"/>
      <c r="P863" s="203"/>
      <c r="Q863" s="203"/>
    </row>
    <row r="864" spans="1:17" ht="15.75" customHeight="1">
      <c r="A864" s="203"/>
      <c r="B864" s="203"/>
      <c r="C864" s="211"/>
      <c r="D864" s="211"/>
      <c r="E864" s="211"/>
      <c r="F864" s="203"/>
      <c r="G864" s="203"/>
      <c r="H864" s="203"/>
      <c r="I864" s="203"/>
      <c r="J864" s="203"/>
      <c r="K864" s="203"/>
      <c r="L864" s="203"/>
      <c r="M864" s="203"/>
      <c r="N864" s="203"/>
      <c r="O864" s="203"/>
      <c r="P864" s="203"/>
      <c r="Q864" s="203"/>
    </row>
    <row r="865" spans="1:17" ht="15.75" customHeight="1">
      <c r="A865" s="203"/>
      <c r="B865" s="203"/>
      <c r="C865" s="211"/>
      <c r="D865" s="211"/>
      <c r="E865" s="211"/>
      <c r="F865" s="203"/>
      <c r="G865" s="203"/>
      <c r="H865" s="203"/>
      <c r="I865" s="203"/>
      <c r="J865" s="203"/>
      <c r="K865" s="203"/>
      <c r="L865" s="203"/>
      <c r="M865" s="203"/>
      <c r="N865" s="203"/>
      <c r="O865" s="203"/>
      <c r="P865" s="203"/>
      <c r="Q865" s="203"/>
    </row>
    <row r="866" spans="1:17" ht="15.75" customHeight="1">
      <c r="A866" s="203"/>
      <c r="B866" s="203"/>
      <c r="C866" s="211"/>
      <c r="D866" s="211"/>
      <c r="E866" s="211"/>
      <c r="F866" s="203"/>
      <c r="G866" s="203"/>
      <c r="H866" s="203"/>
      <c r="I866" s="203"/>
      <c r="J866" s="203"/>
      <c r="K866" s="203"/>
      <c r="L866" s="203"/>
      <c r="M866" s="203"/>
      <c r="N866" s="203"/>
      <c r="O866" s="203"/>
      <c r="P866" s="203"/>
      <c r="Q866" s="203"/>
    </row>
    <row r="867" spans="1:17" ht="15.75" customHeight="1">
      <c r="A867" s="203"/>
      <c r="B867" s="203"/>
      <c r="C867" s="211"/>
      <c r="D867" s="211"/>
      <c r="E867" s="211"/>
      <c r="F867" s="203"/>
      <c r="G867" s="203"/>
      <c r="H867" s="203"/>
      <c r="I867" s="203"/>
      <c r="J867" s="203"/>
      <c r="K867" s="203"/>
      <c r="L867" s="203"/>
      <c r="M867" s="203"/>
      <c r="N867" s="203"/>
      <c r="O867" s="203"/>
      <c r="P867" s="203"/>
      <c r="Q867" s="203"/>
    </row>
    <row r="868" spans="1:17" ht="15.75" customHeight="1">
      <c r="A868" s="203"/>
      <c r="B868" s="203"/>
      <c r="C868" s="211"/>
      <c r="D868" s="211"/>
      <c r="E868" s="211"/>
      <c r="F868" s="203"/>
      <c r="G868" s="203"/>
      <c r="H868" s="203"/>
      <c r="I868" s="203"/>
      <c r="J868" s="203"/>
      <c r="K868" s="203"/>
      <c r="L868" s="203"/>
      <c r="M868" s="203"/>
      <c r="N868" s="203"/>
      <c r="O868" s="203"/>
      <c r="P868" s="203"/>
      <c r="Q868" s="203"/>
    </row>
    <row r="869" spans="1:17" ht="15.75" customHeight="1">
      <c r="A869" s="203"/>
      <c r="B869" s="203"/>
      <c r="C869" s="211"/>
      <c r="D869" s="211"/>
      <c r="E869" s="211"/>
      <c r="F869" s="203"/>
      <c r="G869" s="203"/>
      <c r="H869" s="203"/>
      <c r="I869" s="203"/>
      <c r="J869" s="203"/>
      <c r="K869" s="203"/>
      <c r="L869" s="203"/>
      <c r="M869" s="203"/>
      <c r="N869" s="203"/>
      <c r="O869" s="203"/>
      <c r="P869" s="203"/>
      <c r="Q869" s="203"/>
    </row>
    <row r="870" spans="1:17" ht="15.75" customHeight="1">
      <c r="A870" s="203"/>
      <c r="B870" s="203"/>
      <c r="C870" s="211"/>
      <c r="D870" s="211"/>
      <c r="E870" s="211"/>
      <c r="F870" s="203"/>
      <c r="G870" s="203"/>
      <c r="H870" s="203"/>
      <c r="I870" s="203"/>
      <c r="J870" s="203"/>
      <c r="K870" s="203"/>
      <c r="L870" s="203"/>
      <c r="M870" s="203"/>
      <c r="N870" s="203"/>
      <c r="O870" s="203"/>
      <c r="P870" s="203"/>
      <c r="Q870" s="203"/>
    </row>
    <row r="871" spans="1:17" ht="15.75" customHeight="1">
      <c r="A871" s="203"/>
      <c r="B871" s="203"/>
      <c r="C871" s="211"/>
      <c r="D871" s="211"/>
      <c r="E871" s="211"/>
      <c r="F871" s="203"/>
      <c r="G871" s="203"/>
      <c r="H871" s="203"/>
      <c r="I871" s="203"/>
      <c r="J871" s="203"/>
      <c r="K871" s="203"/>
      <c r="L871" s="203"/>
      <c r="M871" s="203"/>
      <c r="N871" s="203"/>
      <c r="O871" s="203"/>
      <c r="P871" s="203"/>
      <c r="Q871" s="203"/>
    </row>
    <row r="872" spans="1:17" ht="15.75" customHeight="1">
      <c r="A872" s="203"/>
      <c r="B872" s="203"/>
      <c r="C872" s="211"/>
      <c r="D872" s="211"/>
      <c r="E872" s="211"/>
      <c r="F872" s="203"/>
      <c r="G872" s="203"/>
      <c r="H872" s="203"/>
      <c r="I872" s="203"/>
      <c r="J872" s="203"/>
      <c r="K872" s="203"/>
      <c r="L872" s="203"/>
      <c r="M872" s="203"/>
      <c r="N872" s="203"/>
      <c r="O872" s="203"/>
      <c r="P872" s="203"/>
      <c r="Q872" s="203"/>
    </row>
    <row r="873" spans="1:17" ht="15.75" customHeight="1">
      <c r="A873" s="203"/>
      <c r="B873" s="203"/>
      <c r="C873" s="211"/>
      <c r="D873" s="211"/>
      <c r="E873" s="211"/>
      <c r="F873" s="203"/>
      <c r="G873" s="203"/>
      <c r="H873" s="203"/>
      <c r="I873" s="203"/>
      <c r="J873" s="203"/>
      <c r="K873" s="203"/>
      <c r="L873" s="203"/>
      <c r="M873" s="203"/>
      <c r="N873" s="203"/>
      <c r="O873" s="203"/>
      <c r="P873" s="203"/>
      <c r="Q873" s="203"/>
    </row>
    <row r="874" spans="1:17" ht="15.75" customHeight="1">
      <c r="A874" s="203"/>
      <c r="B874" s="203"/>
      <c r="C874" s="211"/>
      <c r="D874" s="211"/>
      <c r="E874" s="211"/>
      <c r="F874" s="203"/>
      <c r="G874" s="203"/>
      <c r="H874" s="203"/>
      <c r="I874" s="203"/>
      <c r="J874" s="203"/>
      <c r="K874" s="203"/>
      <c r="L874" s="203"/>
      <c r="M874" s="203"/>
      <c r="N874" s="203"/>
      <c r="O874" s="203"/>
      <c r="P874" s="203"/>
      <c r="Q874" s="203"/>
    </row>
    <row r="875" spans="1:17" ht="15.75" customHeight="1">
      <c r="A875" s="203"/>
      <c r="B875" s="203"/>
      <c r="C875" s="211"/>
      <c r="D875" s="211"/>
      <c r="E875" s="211"/>
      <c r="F875" s="203"/>
      <c r="G875" s="203"/>
      <c r="H875" s="203"/>
      <c r="I875" s="203"/>
      <c r="J875" s="203"/>
      <c r="K875" s="203"/>
      <c r="L875" s="203"/>
      <c r="M875" s="203"/>
      <c r="N875" s="203"/>
      <c r="O875" s="203"/>
      <c r="P875" s="203"/>
      <c r="Q875" s="203"/>
    </row>
    <row r="876" spans="1:17" ht="15.75" customHeight="1">
      <c r="A876" s="203"/>
      <c r="B876" s="203"/>
      <c r="C876" s="211"/>
      <c r="D876" s="211"/>
      <c r="E876" s="211"/>
      <c r="F876" s="203"/>
      <c r="G876" s="203"/>
      <c r="H876" s="203"/>
      <c r="I876" s="203"/>
      <c r="J876" s="203"/>
      <c r="K876" s="203"/>
      <c r="L876" s="203"/>
      <c r="M876" s="203"/>
      <c r="N876" s="203"/>
      <c r="O876" s="203"/>
      <c r="P876" s="203"/>
      <c r="Q876" s="203"/>
    </row>
    <row r="877" spans="1:17" ht="15.75" customHeight="1">
      <c r="A877" s="203"/>
      <c r="B877" s="203"/>
      <c r="C877" s="211"/>
      <c r="D877" s="211"/>
      <c r="E877" s="211"/>
      <c r="F877" s="203"/>
      <c r="G877" s="203"/>
      <c r="H877" s="203"/>
      <c r="I877" s="203"/>
      <c r="J877" s="203"/>
      <c r="K877" s="203"/>
      <c r="L877" s="203"/>
      <c r="M877" s="203"/>
      <c r="N877" s="203"/>
      <c r="O877" s="203"/>
      <c r="P877" s="203"/>
      <c r="Q877" s="203"/>
    </row>
    <row r="878" spans="1:17" ht="15.75" customHeight="1">
      <c r="A878" s="203"/>
      <c r="B878" s="203"/>
      <c r="C878" s="211"/>
      <c r="D878" s="211"/>
      <c r="E878" s="211"/>
      <c r="F878" s="203"/>
      <c r="G878" s="203"/>
      <c r="H878" s="203"/>
      <c r="I878" s="203"/>
      <c r="J878" s="203"/>
      <c r="K878" s="203"/>
      <c r="L878" s="203"/>
      <c r="M878" s="203"/>
      <c r="N878" s="203"/>
      <c r="O878" s="203"/>
      <c r="P878" s="203"/>
      <c r="Q878" s="203"/>
    </row>
    <row r="879" spans="1:17" ht="15.75" customHeight="1">
      <c r="A879" s="203"/>
      <c r="B879" s="203"/>
      <c r="C879" s="211"/>
      <c r="D879" s="211"/>
      <c r="E879" s="211"/>
      <c r="F879" s="203"/>
      <c r="G879" s="203"/>
      <c r="H879" s="203"/>
      <c r="I879" s="203"/>
      <c r="J879" s="203"/>
      <c r="K879" s="203"/>
      <c r="L879" s="203"/>
      <c r="M879" s="203"/>
      <c r="N879" s="203"/>
      <c r="O879" s="203"/>
      <c r="P879" s="203"/>
      <c r="Q879" s="203"/>
    </row>
    <row r="880" spans="1:17" ht="15.75" customHeight="1">
      <c r="A880" s="203"/>
      <c r="B880" s="203"/>
      <c r="C880" s="211"/>
      <c r="D880" s="211"/>
      <c r="E880" s="211"/>
      <c r="F880" s="203"/>
      <c r="G880" s="203"/>
      <c r="H880" s="203"/>
      <c r="I880" s="203"/>
      <c r="J880" s="203"/>
      <c r="K880" s="203"/>
      <c r="L880" s="203"/>
      <c r="M880" s="203"/>
      <c r="N880" s="203"/>
      <c r="O880" s="203"/>
      <c r="P880" s="203"/>
      <c r="Q880" s="203"/>
    </row>
    <row r="881" spans="1:17" ht="15.75" customHeight="1">
      <c r="A881" s="203"/>
      <c r="B881" s="203"/>
      <c r="C881" s="211"/>
      <c r="D881" s="211"/>
      <c r="E881" s="211"/>
      <c r="F881" s="203"/>
      <c r="G881" s="203"/>
      <c r="H881" s="203"/>
      <c r="I881" s="203"/>
      <c r="J881" s="203"/>
      <c r="K881" s="203"/>
      <c r="L881" s="203"/>
      <c r="M881" s="203"/>
      <c r="N881" s="203"/>
      <c r="O881" s="203"/>
      <c r="P881" s="203"/>
      <c r="Q881" s="203"/>
    </row>
    <row r="882" spans="1:17" ht="15.75" customHeight="1">
      <c r="A882" s="203"/>
      <c r="B882" s="203"/>
      <c r="C882" s="211"/>
      <c r="D882" s="211"/>
      <c r="E882" s="211"/>
      <c r="F882" s="203"/>
      <c r="G882" s="203"/>
      <c r="H882" s="203"/>
      <c r="I882" s="203"/>
      <c r="J882" s="203"/>
      <c r="K882" s="203"/>
      <c r="L882" s="203"/>
      <c r="M882" s="203"/>
      <c r="N882" s="203"/>
      <c r="O882" s="203"/>
      <c r="P882" s="203"/>
      <c r="Q882" s="203"/>
    </row>
    <row r="883" spans="1:17" ht="15.75" customHeight="1">
      <c r="A883" s="203"/>
      <c r="B883" s="203"/>
      <c r="C883" s="211"/>
      <c r="D883" s="211"/>
      <c r="E883" s="211"/>
      <c r="F883" s="203"/>
      <c r="G883" s="203"/>
      <c r="H883" s="203"/>
      <c r="I883" s="203"/>
      <c r="J883" s="203"/>
      <c r="K883" s="203"/>
      <c r="L883" s="203"/>
      <c r="M883" s="203"/>
      <c r="N883" s="203"/>
      <c r="O883" s="203"/>
      <c r="P883" s="203"/>
      <c r="Q883" s="203"/>
    </row>
    <row r="884" spans="1:17" ht="15.75" customHeight="1">
      <c r="A884" s="203"/>
      <c r="B884" s="203"/>
      <c r="C884" s="211"/>
      <c r="D884" s="211"/>
      <c r="E884" s="211"/>
      <c r="F884" s="203"/>
      <c r="G884" s="203"/>
      <c r="H884" s="203"/>
      <c r="I884" s="203"/>
      <c r="J884" s="203"/>
      <c r="K884" s="203"/>
      <c r="L884" s="203"/>
      <c r="M884" s="203"/>
      <c r="N884" s="203"/>
      <c r="O884" s="203"/>
      <c r="P884" s="203"/>
      <c r="Q884" s="203"/>
    </row>
    <row r="885" spans="1:17" ht="15.75" customHeight="1">
      <c r="A885" s="203"/>
      <c r="B885" s="203"/>
      <c r="C885" s="211"/>
      <c r="D885" s="211"/>
      <c r="E885" s="211"/>
      <c r="F885" s="203"/>
      <c r="G885" s="203"/>
      <c r="H885" s="203"/>
      <c r="I885" s="203"/>
      <c r="J885" s="203"/>
      <c r="K885" s="203"/>
      <c r="L885" s="203"/>
      <c r="M885" s="203"/>
      <c r="N885" s="203"/>
      <c r="O885" s="203"/>
      <c r="P885" s="203"/>
      <c r="Q885" s="203"/>
    </row>
    <row r="886" spans="1:17" ht="15.75" customHeight="1">
      <c r="A886" s="203"/>
      <c r="B886" s="203"/>
      <c r="C886" s="211"/>
      <c r="D886" s="211"/>
      <c r="E886" s="211"/>
      <c r="F886" s="203"/>
      <c r="G886" s="203"/>
      <c r="H886" s="203"/>
      <c r="I886" s="203"/>
      <c r="J886" s="203"/>
      <c r="K886" s="203"/>
      <c r="L886" s="203"/>
      <c r="M886" s="203"/>
      <c r="N886" s="203"/>
      <c r="O886" s="203"/>
      <c r="P886" s="203"/>
      <c r="Q886" s="203"/>
    </row>
    <row r="887" spans="1:17" ht="15.75" customHeight="1">
      <c r="A887" s="203"/>
      <c r="B887" s="203"/>
      <c r="C887" s="211"/>
      <c r="D887" s="211"/>
      <c r="E887" s="211"/>
      <c r="F887" s="203"/>
      <c r="G887" s="203"/>
      <c r="H887" s="203"/>
      <c r="I887" s="203"/>
      <c r="J887" s="203"/>
      <c r="K887" s="203"/>
      <c r="L887" s="203"/>
      <c r="M887" s="203"/>
      <c r="N887" s="203"/>
      <c r="O887" s="203"/>
      <c r="P887" s="203"/>
      <c r="Q887" s="203"/>
    </row>
    <row r="888" spans="1:17" ht="15.75" customHeight="1">
      <c r="A888" s="203"/>
      <c r="B888" s="203"/>
      <c r="C888" s="211"/>
      <c r="D888" s="211"/>
      <c r="E888" s="211"/>
      <c r="F888" s="203"/>
      <c r="G888" s="203"/>
      <c r="H888" s="203"/>
      <c r="I888" s="203"/>
      <c r="J888" s="203"/>
      <c r="K888" s="203"/>
      <c r="L888" s="203"/>
      <c r="M888" s="203"/>
      <c r="N888" s="203"/>
      <c r="O888" s="203"/>
      <c r="P888" s="203"/>
      <c r="Q888" s="203"/>
    </row>
    <row r="889" spans="1:17" ht="15.75" customHeight="1">
      <c r="A889" s="203"/>
      <c r="B889" s="203"/>
      <c r="C889" s="211"/>
      <c r="D889" s="211"/>
      <c r="E889" s="211"/>
      <c r="F889" s="203"/>
      <c r="G889" s="203"/>
      <c r="H889" s="203"/>
      <c r="I889" s="203"/>
      <c r="J889" s="203"/>
      <c r="K889" s="203"/>
      <c r="L889" s="203"/>
      <c r="M889" s="203"/>
      <c r="N889" s="203"/>
      <c r="O889" s="203"/>
      <c r="P889" s="203"/>
      <c r="Q889" s="203"/>
    </row>
    <row r="890" spans="1:17" ht="15.75" customHeight="1">
      <c r="A890" s="203"/>
      <c r="B890" s="203"/>
      <c r="C890" s="211"/>
      <c r="D890" s="211"/>
      <c r="E890" s="211"/>
      <c r="F890" s="203"/>
      <c r="G890" s="203"/>
      <c r="H890" s="203"/>
      <c r="I890" s="203"/>
      <c r="J890" s="203"/>
      <c r="K890" s="203"/>
      <c r="L890" s="203"/>
      <c r="M890" s="203"/>
      <c r="N890" s="203"/>
      <c r="O890" s="203"/>
      <c r="P890" s="203"/>
      <c r="Q890" s="203"/>
    </row>
    <row r="891" spans="1:17" ht="15.75" customHeight="1">
      <c r="A891" s="203"/>
      <c r="B891" s="203"/>
      <c r="C891" s="211"/>
      <c r="D891" s="211"/>
      <c r="E891" s="211"/>
      <c r="F891" s="203"/>
      <c r="G891" s="203"/>
      <c r="H891" s="203"/>
      <c r="I891" s="203"/>
      <c r="J891" s="203"/>
      <c r="K891" s="203"/>
      <c r="L891" s="203"/>
      <c r="M891" s="203"/>
      <c r="N891" s="203"/>
      <c r="O891" s="203"/>
      <c r="P891" s="203"/>
      <c r="Q891" s="203"/>
    </row>
    <row r="892" spans="1:17" ht="15.75" customHeight="1">
      <c r="A892" s="203"/>
      <c r="B892" s="203"/>
      <c r="C892" s="211"/>
      <c r="D892" s="211"/>
      <c r="E892" s="211"/>
      <c r="F892" s="203"/>
      <c r="G892" s="203"/>
      <c r="H892" s="203"/>
      <c r="I892" s="203"/>
      <c r="J892" s="203"/>
      <c r="K892" s="203"/>
      <c r="L892" s="203"/>
      <c r="M892" s="203"/>
      <c r="N892" s="203"/>
      <c r="O892" s="203"/>
      <c r="P892" s="203"/>
      <c r="Q892" s="203"/>
    </row>
    <row r="893" spans="1:17" ht="15.75" customHeight="1">
      <c r="A893" s="203"/>
      <c r="B893" s="203"/>
      <c r="C893" s="211"/>
      <c r="D893" s="211"/>
      <c r="E893" s="211"/>
      <c r="F893" s="203"/>
      <c r="G893" s="203"/>
      <c r="H893" s="203"/>
      <c r="I893" s="203"/>
      <c r="J893" s="203"/>
      <c r="K893" s="203"/>
      <c r="L893" s="203"/>
      <c r="M893" s="203"/>
      <c r="N893" s="203"/>
      <c r="O893" s="203"/>
      <c r="P893" s="203"/>
      <c r="Q893" s="203"/>
    </row>
    <row r="894" spans="1:17" ht="15.75" customHeight="1">
      <c r="A894" s="203"/>
      <c r="B894" s="203"/>
      <c r="C894" s="211"/>
      <c r="D894" s="211"/>
      <c r="E894" s="211"/>
      <c r="F894" s="203"/>
      <c r="G894" s="203"/>
      <c r="H894" s="203"/>
      <c r="I894" s="203"/>
      <c r="J894" s="203"/>
      <c r="K894" s="203"/>
      <c r="L894" s="203"/>
      <c r="M894" s="203"/>
      <c r="N894" s="203"/>
      <c r="O894" s="203"/>
      <c r="P894" s="203"/>
      <c r="Q894" s="203"/>
    </row>
    <row r="895" spans="1:17" ht="15.75" customHeight="1">
      <c r="A895" s="203"/>
      <c r="B895" s="203"/>
      <c r="C895" s="211"/>
      <c r="D895" s="211"/>
      <c r="E895" s="211"/>
      <c r="F895" s="203"/>
      <c r="G895" s="203"/>
      <c r="H895" s="203"/>
      <c r="I895" s="203"/>
      <c r="J895" s="203"/>
      <c r="K895" s="203"/>
      <c r="L895" s="203"/>
      <c r="M895" s="203"/>
      <c r="N895" s="203"/>
      <c r="O895" s="203"/>
      <c r="P895" s="203"/>
      <c r="Q895" s="203"/>
    </row>
    <row r="896" spans="1:17" ht="15.75" customHeight="1">
      <c r="A896" s="203"/>
      <c r="B896" s="203"/>
      <c r="C896" s="211"/>
      <c r="D896" s="211"/>
      <c r="E896" s="211"/>
      <c r="F896" s="203"/>
      <c r="G896" s="203"/>
      <c r="H896" s="203"/>
      <c r="I896" s="203"/>
      <c r="J896" s="203"/>
      <c r="K896" s="203"/>
      <c r="L896" s="203"/>
      <c r="M896" s="203"/>
      <c r="N896" s="203"/>
      <c r="O896" s="203"/>
      <c r="P896" s="203"/>
      <c r="Q896" s="203"/>
    </row>
    <row r="897" spans="1:17" ht="15.75" customHeight="1">
      <c r="A897" s="203"/>
      <c r="B897" s="203"/>
      <c r="C897" s="211"/>
      <c r="D897" s="211"/>
      <c r="E897" s="211"/>
      <c r="F897" s="203"/>
      <c r="G897" s="203"/>
      <c r="H897" s="203"/>
      <c r="I897" s="203"/>
      <c r="J897" s="203"/>
      <c r="K897" s="203"/>
      <c r="L897" s="203"/>
      <c r="M897" s="203"/>
      <c r="N897" s="203"/>
      <c r="O897" s="203"/>
      <c r="P897" s="203"/>
      <c r="Q897" s="203"/>
    </row>
    <row r="898" spans="1:17" ht="15.75" customHeight="1">
      <c r="A898" s="203"/>
      <c r="B898" s="203"/>
      <c r="C898" s="211"/>
      <c r="D898" s="211"/>
      <c r="E898" s="211"/>
      <c r="F898" s="203"/>
      <c r="G898" s="203"/>
      <c r="H898" s="203"/>
      <c r="I898" s="203"/>
      <c r="J898" s="203"/>
      <c r="K898" s="203"/>
      <c r="L898" s="203"/>
      <c r="M898" s="203"/>
      <c r="N898" s="203"/>
      <c r="O898" s="203"/>
      <c r="P898" s="203"/>
      <c r="Q898" s="203"/>
    </row>
    <row r="899" spans="1:17" ht="15.75" customHeight="1">
      <c r="A899" s="203"/>
      <c r="B899" s="203"/>
      <c r="C899" s="211"/>
      <c r="D899" s="211"/>
      <c r="E899" s="211"/>
      <c r="F899" s="203"/>
      <c r="G899" s="203"/>
      <c r="H899" s="203"/>
      <c r="I899" s="203"/>
      <c r="J899" s="203"/>
      <c r="K899" s="203"/>
      <c r="L899" s="203"/>
      <c r="M899" s="203"/>
      <c r="N899" s="203"/>
      <c r="O899" s="203"/>
      <c r="P899" s="203"/>
      <c r="Q899" s="203"/>
    </row>
    <row r="900" spans="1:17" ht="15.75" customHeight="1">
      <c r="A900" s="203"/>
      <c r="B900" s="203"/>
      <c r="C900" s="211"/>
      <c r="D900" s="211"/>
      <c r="E900" s="211"/>
      <c r="F900" s="203"/>
      <c r="G900" s="203"/>
      <c r="H900" s="203"/>
      <c r="I900" s="203"/>
      <c r="J900" s="203"/>
      <c r="K900" s="203"/>
      <c r="L900" s="203"/>
      <c r="M900" s="203"/>
      <c r="N900" s="203"/>
      <c r="O900" s="203"/>
      <c r="P900" s="203"/>
      <c r="Q900" s="203"/>
    </row>
    <row r="901" spans="1:17" ht="15.75" customHeight="1">
      <c r="A901" s="203"/>
      <c r="B901" s="203"/>
      <c r="C901" s="211"/>
      <c r="D901" s="211"/>
      <c r="E901" s="211"/>
      <c r="F901" s="203"/>
      <c r="G901" s="203"/>
      <c r="H901" s="203"/>
      <c r="I901" s="203"/>
      <c r="J901" s="203"/>
      <c r="K901" s="203"/>
      <c r="L901" s="203"/>
      <c r="M901" s="203"/>
      <c r="N901" s="203"/>
      <c r="O901" s="203"/>
      <c r="P901" s="203"/>
      <c r="Q901" s="203"/>
    </row>
    <row r="902" spans="1:17" ht="15.75" customHeight="1">
      <c r="A902" s="203"/>
      <c r="B902" s="203"/>
      <c r="C902" s="211"/>
      <c r="D902" s="211"/>
      <c r="E902" s="211"/>
      <c r="F902" s="203"/>
      <c r="G902" s="203"/>
      <c r="H902" s="203"/>
      <c r="I902" s="203"/>
      <c r="J902" s="203"/>
      <c r="K902" s="203"/>
      <c r="L902" s="203"/>
      <c r="M902" s="203"/>
      <c r="N902" s="203"/>
      <c r="O902" s="203"/>
      <c r="P902" s="203"/>
      <c r="Q902" s="203"/>
    </row>
    <row r="903" spans="1:17" ht="15.75" customHeight="1">
      <c r="A903" s="203"/>
      <c r="B903" s="203"/>
      <c r="C903" s="211"/>
      <c r="D903" s="211"/>
      <c r="E903" s="211"/>
      <c r="F903" s="203"/>
      <c r="G903" s="203"/>
      <c r="H903" s="203"/>
      <c r="I903" s="203"/>
      <c r="J903" s="203"/>
      <c r="K903" s="203"/>
      <c r="L903" s="203"/>
      <c r="M903" s="203"/>
      <c r="N903" s="203"/>
      <c r="O903" s="203"/>
      <c r="P903" s="203"/>
      <c r="Q903" s="203"/>
    </row>
    <row r="904" spans="1:17" ht="15.75" customHeight="1">
      <c r="A904" s="203"/>
      <c r="B904" s="203"/>
      <c r="C904" s="211"/>
      <c r="D904" s="211"/>
      <c r="E904" s="211"/>
      <c r="F904" s="203"/>
      <c r="G904" s="203"/>
      <c r="H904" s="203"/>
      <c r="I904" s="203"/>
      <c r="J904" s="203"/>
      <c r="K904" s="203"/>
      <c r="L904" s="203"/>
      <c r="M904" s="203"/>
      <c r="N904" s="203"/>
      <c r="O904" s="203"/>
      <c r="P904" s="203"/>
      <c r="Q904" s="203"/>
    </row>
    <row r="905" spans="1:17" ht="15.75" customHeight="1">
      <c r="A905" s="203"/>
      <c r="B905" s="203"/>
      <c r="C905" s="211"/>
      <c r="D905" s="211"/>
      <c r="E905" s="211"/>
      <c r="F905" s="203"/>
      <c r="G905" s="203"/>
      <c r="H905" s="203"/>
      <c r="I905" s="203"/>
      <c r="J905" s="203"/>
      <c r="K905" s="203"/>
      <c r="L905" s="203"/>
      <c r="M905" s="203"/>
      <c r="N905" s="203"/>
      <c r="O905" s="203"/>
      <c r="P905" s="203"/>
      <c r="Q905" s="203"/>
    </row>
    <row r="906" spans="1:17" ht="15.75" customHeight="1">
      <c r="A906" s="203"/>
      <c r="B906" s="203"/>
      <c r="C906" s="211"/>
      <c r="D906" s="211"/>
      <c r="E906" s="211"/>
      <c r="F906" s="203"/>
      <c r="G906" s="203"/>
      <c r="H906" s="203"/>
      <c r="I906" s="203"/>
      <c r="J906" s="203"/>
      <c r="K906" s="203"/>
      <c r="L906" s="203"/>
      <c r="M906" s="203"/>
      <c r="N906" s="203"/>
      <c r="O906" s="203"/>
      <c r="P906" s="203"/>
      <c r="Q906" s="203"/>
    </row>
    <row r="907" spans="1:17" ht="15.75" customHeight="1">
      <c r="A907" s="203"/>
      <c r="B907" s="203"/>
      <c r="C907" s="211"/>
      <c r="D907" s="211"/>
      <c r="E907" s="211"/>
      <c r="F907" s="203"/>
      <c r="G907" s="203"/>
      <c r="H907" s="203"/>
      <c r="I907" s="203"/>
      <c r="J907" s="203"/>
      <c r="K907" s="203"/>
      <c r="L907" s="203"/>
      <c r="M907" s="203"/>
      <c r="N907" s="203"/>
      <c r="O907" s="203"/>
      <c r="P907" s="203"/>
      <c r="Q907" s="203"/>
    </row>
    <row r="908" spans="1:17" ht="15.75" customHeight="1">
      <c r="A908" s="203"/>
      <c r="B908" s="203"/>
      <c r="C908" s="211"/>
      <c r="D908" s="211"/>
      <c r="E908" s="211"/>
      <c r="F908" s="203"/>
      <c r="G908" s="203"/>
      <c r="H908" s="203"/>
      <c r="I908" s="203"/>
      <c r="J908" s="203"/>
      <c r="K908" s="203"/>
      <c r="L908" s="203"/>
      <c r="M908" s="203"/>
      <c r="N908" s="203"/>
      <c r="O908" s="203"/>
      <c r="P908" s="203"/>
      <c r="Q908" s="203"/>
    </row>
    <row r="909" spans="1:17" ht="15.75" customHeight="1">
      <c r="A909" s="203"/>
      <c r="B909" s="203"/>
      <c r="C909" s="211"/>
      <c r="D909" s="211"/>
      <c r="E909" s="211"/>
      <c r="F909" s="203"/>
      <c r="G909" s="203"/>
      <c r="H909" s="203"/>
      <c r="I909" s="203"/>
      <c r="J909" s="203"/>
      <c r="K909" s="203"/>
      <c r="L909" s="203"/>
      <c r="M909" s="203"/>
      <c r="N909" s="203"/>
      <c r="O909" s="203"/>
      <c r="P909" s="203"/>
      <c r="Q909" s="203"/>
    </row>
    <row r="910" spans="1:17" ht="15.75" customHeight="1">
      <c r="A910" s="203"/>
      <c r="B910" s="203"/>
      <c r="C910" s="211"/>
      <c r="D910" s="211"/>
      <c r="E910" s="211"/>
      <c r="F910" s="203"/>
      <c r="G910" s="203"/>
      <c r="H910" s="203"/>
      <c r="I910" s="203"/>
      <c r="J910" s="203"/>
      <c r="K910" s="203"/>
      <c r="L910" s="203"/>
      <c r="M910" s="203"/>
      <c r="N910" s="203"/>
      <c r="O910" s="203"/>
      <c r="P910" s="203"/>
      <c r="Q910" s="203"/>
    </row>
    <row r="911" spans="1:17" ht="15.75" customHeight="1">
      <c r="A911" s="203"/>
      <c r="B911" s="203"/>
      <c r="C911" s="211"/>
      <c r="D911" s="211"/>
      <c r="E911" s="211"/>
      <c r="F911" s="203"/>
      <c r="G911" s="203"/>
      <c r="H911" s="203"/>
      <c r="I911" s="203"/>
      <c r="J911" s="203"/>
      <c r="K911" s="203"/>
      <c r="L911" s="203"/>
      <c r="M911" s="203"/>
      <c r="N911" s="203"/>
      <c r="O911" s="203"/>
      <c r="P911" s="203"/>
      <c r="Q911" s="203"/>
    </row>
    <row r="912" spans="1:17" ht="15.75" customHeight="1">
      <c r="A912" s="203"/>
      <c r="B912" s="203"/>
      <c r="C912" s="211"/>
      <c r="D912" s="211"/>
      <c r="E912" s="211"/>
      <c r="F912" s="203"/>
      <c r="G912" s="203"/>
      <c r="H912" s="203"/>
      <c r="I912" s="203"/>
      <c r="J912" s="203"/>
      <c r="K912" s="203"/>
      <c r="L912" s="203"/>
      <c r="M912" s="203"/>
      <c r="N912" s="203"/>
      <c r="O912" s="203"/>
      <c r="P912" s="203"/>
      <c r="Q912" s="203"/>
    </row>
    <row r="913" spans="1:17" ht="15.75" customHeight="1">
      <c r="A913" s="203"/>
      <c r="B913" s="203"/>
      <c r="C913" s="211"/>
      <c r="D913" s="211"/>
      <c r="E913" s="211"/>
      <c r="F913" s="203"/>
      <c r="G913" s="203"/>
      <c r="H913" s="203"/>
      <c r="I913" s="203"/>
      <c r="J913" s="203"/>
      <c r="K913" s="203"/>
      <c r="L913" s="203"/>
      <c r="M913" s="203"/>
      <c r="N913" s="203"/>
      <c r="O913" s="203"/>
      <c r="P913" s="203"/>
      <c r="Q913" s="203"/>
    </row>
    <row r="914" spans="1:17" ht="15.75" customHeight="1">
      <c r="A914" s="203"/>
      <c r="B914" s="203"/>
      <c r="C914" s="211"/>
      <c r="D914" s="211"/>
      <c r="E914" s="211"/>
      <c r="F914" s="203"/>
      <c r="G914" s="203"/>
      <c r="H914" s="203"/>
      <c r="I914" s="203"/>
      <c r="J914" s="203"/>
      <c r="K914" s="203"/>
      <c r="L914" s="203"/>
      <c r="M914" s="203"/>
      <c r="N914" s="203"/>
      <c r="O914" s="203"/>
      <c r="P914" s="203"/>
      <c r="Q914" s="203"/>
    </row>
    <row r="915" spans="1:17" ht="15.75" customHeight="1">
      <c r="A915" s="203"/>
      <c r="B915" s="203"/>
      <c r="C915" s="211"/>
      <c r="D915" s="211"/>
      <c r="E915" s="211"/>
      <c r="F915" s="203"/>
      <c r="G915" s="203"/>
      <c r="H915" s="203"/>
      <c r="I915" s="203"/>
      <c r="J915" s="203"/>
      <c r="K915" s="203"/>
      <c r="L915" s="203"/>
      <c r="M915" s="203"/>
      <c r="N915" s="203"/>
      <c r="O915" s="203"/>
      <c r="P915" s="203"/>
      <c r="Q915" s="203"/>
    </row>
    <row r="916" spans="1:17" ht="15.75" customHeight="1">
      <c r="A916" s="203"/>
      <c r="B916" s="203"/>
      <c r="C916" s="211"/>
      <c r="D916" s="211"/>
      <c r="E916" s="211"/>
      <c r="F916" s="203"/>
      <c r="G916" s="203"/>
      <c r="H916" s="203"/>
      <c r="I916" s="203"/>
      <c r="J916" s="203"/>
      <c r="K916" s="203"/>
      <c r="L916" s="203"/>
      <c r="M916" s="203"/>
      <c r="N916" s="203"/>
      <c r="O916" s="203"/>
      <c r="P916" s="203"/>
      <c r="Q916" s="203"/>
    </row>
    <row r="917" spans="1:17" ht="15.75" customHeight="1">
      <c r="A917" s="203"/>
      <c r="B917" s="203"/>
      <c r="C917" s="211"/>
      <c r="D917" s="211"/>
      <c r="E917" s="211"/>
      <c r="F917" s="203"/>
      <c r="G917" s="203"/>
      <c r="H917" s="203"/>
      <c r="I917" s="203"/>
      <c r="J917" s="203"/>
      <c r="K917" s="203"/>
      <c r="L917" s="203"/>
      <c r="M917" s="203"/>
      <c r="N917" s="203"/>
      <c r="O917" s="203"/>
      <c r="P917" s="203"/>
      <c r="Q917" s="203"/>
    </row>
    <row r="918" spans="1:17" ht="15.75" customHeight="1">
      <c r="A918" s="203"/>
      <c r="B918" s="203"/>
      <c r="C918" s="211"/>
      <c r="D918" s="211"/>
      <c r="E918" s="211"/>
      <c r="F918" s="203"/>
      <c r="G918" s="203"/>
      <c r="H918" s="203"/>
      <c r="I918" s="203"/>
      <c r="J918" s="203"/>
      <c r="K918" s="203"/>
      <c r="L918" s="203"/>
      <c r="M918" s="203"/>
      <c r="N918" s="203"/>
      <c r="O918" s="203"/>
      <c r="P918" s="203"/>
      <c r="Q918" s="203"/>
    </row>
    <row r="919" spans="1:17" ht="15.75" customHeight="1">
      <c r="A919" s="203"/>
      <c r="B919" s="203"/>
      <c r="C919" s="211"/>
      <c r="D919" s="211"/>
      <c r="E919" s="211"/>
      <c r="F919" s="203"/>
      <c r="G919" s="203"/>
      <c r="H919" s="203"/>
      <c r="I919" s="203"/>
      <c r="J919" s="203"/>
      <c r="K919" s="203"/>
      <c r="L919" s="203"/>
      <c r="M919" s="203"/>
      <c r="N919" s="203"/>
      <c r="O919" s="203"/>
      <c r="P919" s="203"/>
      <c r="Q919" s="203"/>
    </row>
    <row r="920" spans="1:17" ht="15.75" customHeight="1">
      <c r="A920" s="203"/>
      <c r="B920" s="203"/>
      <c r="C920" s="211"/>
      <c r="D920" s="211"/>
      <c r="E920" s="211"/>
      <c r="F920" s="203"/>
      <c r="G920" s="203"/>
      <c r="H920" s="203"/>
      <c r="I920" s="203"/>
      <c r="J920" s="203"/>
      <c r="K920" s="203"/>
      <c r="L920" s="203"/>
      <c r="M920" s="203"/>
      <c r="N920" s="203"/>
      <c r="O920" s="203"/>
      <c r="P920" s="203"/>
      <c r="Q920" s="203"/>
    </row>
    <row r="921" spans="1:17" ht="15.75" customHeight="1">
      <c r="A921" s="203"/>
      <c r="B921" s="203"/>
      <c r="C921" s="211"/>
      <c r="D921" s="211"/>
      <c r="E921" s="211"/>
      <c r="F921" s="203"/>
      <c r="G921" s="203"/>
      <c r="H921" s="203"/>
      <c r="I921" s="203"/>
      <c r="J921" s="203"/>
      <c r="K921" s="203"/>
      <c r="L921" s="203"/>
      <c r="M921" s="203"/>
      <c r="N921" s="203"/>
      <c r="O921" s="203"/>
      <c r="P921" s="203"/>
      <c r="Q921" s="203"/>
    </row>
    <row r="922" spans="1:17" ht="15.75" customHeight="1">
      <c r="A922" s="203"/>
      <c r="B922" s="203"/>
      <c r="C922" s="211"/>
      <c r="D922" s="211"/>
      <c r="E922" s="211"/>
      <c r="F922" s="203"/>
      <c r="G922" s="203"/>
      <c r="H922" s="203"/>
      <c r="I922" s="203"/>
      <c r="J922" s="203"/>
      <c r="K922" s="203"/>
      <c r="L922" s="203"/>
      <c r="M922" s="203"/>
      <c r="N922" s="203"/>
      <c r="O922" s="203"/>
      <c r="P922" s="203"/>
      <c r="Q922" s="203"/>
    </row>
    <row r="923" spans="1:17" ht="15.75" customHeight="1">
      <c r="A923" s="203"/>
      <c r="B923" s="203"/>
      <c r="C923" s="211"/>
      <c r="D923" s="211"/>
      <c r="E923" s="211"/>
      <c r="F923" s="203"/>
      <c r="G923" s="203"/>
      <c r="H923" s="203"/>
      <c r="I923" s="203"/>
      <c r="J923" s="203"/>
      <c r="K923" s="203"/>
      <c r="L923" s="203"/>
      <c r="M923" s="203"/>
      <c r="N923" s="203"/>
      <c r="O923" s="203"/>
      <c r="P923" s="203"/>
      <c r="Q923" s="203"/>
    </row>
    <row r="924" spans="1:17" ht="15.75" customHeight="1">
      <c r="A924" s="203"/>
      <c r="B924" s="203"/>
      <c r="C924" s="211"/>
      <c r="D924" s="211"/>
      <c r="E924" s="211"/>
      <c r="F924" s="203"/>
      <c r="G924" s="203"/>
      <c r="H924" s="203"/>
      <c r="I924" s="203"/>
      <c r="J924" s="203"/>
      <c r="K924" s="203"/>
      <c r="L924" s="203"/>
      <c r="M924" s="203"/>
      <c r="N924" s="203"/>
      <c r="O924" s="203"/>
      <c r="P924" s="203"/>
      <c r="Q924" s="203"/>
    </row>
    <row r="925" spans="1:17" ht="15.75" customHeight="1">
      <c r="A925" s="203"/>
      <c r="B925" s="203"/>
      <c r="C925" s="211"/>
      <c r="D925" s="211"/>
      <c r="E925" s="211"/>
      <c r="F925" s="203"/>
      <c r="G925" s="203"/>
      <c r="H925" s="203"/>
      <c r="I925" s="203"/>
      <c r="J925" s="203"/>
      <c r="K925" s="203"/>
      <c r="L925" s="203"/>
      <c r="M925" s="203"/>
      <c r="N925" s="203"/>
      <c r="O925" s="203"/>
      <c r="P925" s="203"/>
      <c r="Q925" s="203"/>
    </row>
    <row r="926" spans="1:17" ht="15.75" customHeight="1">
      <c r="A926" s="203"/>
      <c r="B926" s="203"/>
      <c r="C926" s="211"/>
      <c r="D926" s="211"/>
      <c r="E926" s="211"/>
      <c r="F926" s="203"/>
      <c r="G926" s="203"/>
      <c r="H926" s="203"/>
      <c r="I926" s="203"/>
      <c r="J926" s="203"/>
      <c r="K926" s="203"/>
      <c r="L926" s="203"/>
      <c r="M926" s="203"/>
      <c r="N926" s="203"/>
      <c r="O926" s="203"/>
      <c r="P926" s="203"/>
      <c r="Q926" s="203"/>
    </row>
    <row r="927" spans="1:17" ht="15.75" customHeight="1">
      <c r="A927" s="203"/>
      <c r="B927" s="203"/>
      <c r="C927" s="211"/>
      <c r="D927" s="211"/>
      <c r="E927" s="211"/>
      <c r="F927" s="203"/>
      <c r="G927" s="203"/>
      <c r="H927" s="203"/>
      <c r="I927" s="203"/>
      <c r="J927" s="203"/>
      <c r="K927" s="203"/>
      <c r="L927" s="203"/>
      <c r="M927" s="203"/>
      <c r="N927" s="203"/>
      <c r="O927" s="203"/>
      <c r="P927" s="203"/>
      <c r="Q927" s="203"/>
    </row>
    <row r="928" spans="1:17" ht="15.75" customHeight="1">
      <c r="A928" s="203"/>
      <c r="B928" s="203"/>
      <c r="C928" s="211"/>
      <c r="D928" s="211"/>
      <c r="E928" s="211"/>
      <c r="F928" s="203"/>
      <c r="G928" s="203"/>
      <c r="H928" s="203"/>
      <c r="I928" s="203"/>
      <c r="J928" s="203"/>
      <c r="K928" s="203"/>
      <c r="L928" s="203"/>
      <c r="M928" s="203"/>
      <c r="N928" s="203"/>
      <c r="O928" s="203"/>
      <c r="P928" s="203"/>
      <c r="Q928" s="203"/>
    </row>
    <row r="929" spans="1:17" ht="15.75" customHeight="1">
      <c r="A929" s="203"/>
      <c r="B929" s="203"/>
      <c r="C929" s="211"/>
      <c r="D929" s="211"/>
      <c r="E929" s="211"/>
      <c r="F929" s="203"/>
      <c r="G929" s="203"/>
      <c r="H929" s="203"/>
      <c r="I929" s="203"/>
      <c r="J929" s="203"/>
      <c r="K929" s="203"/>
      <c r="L929" s="203"/>
      <c r="M929" s="203"/>
      <c r="N929" s="203"/>
      <c r="O929" s="203"/>
      <c r="P929" s="203"/>
      <c r="Q929" s="203"/>
    </row>
    <row r="930" spans="1:17" ht="15.75" customHeight="1">
      <c r="A930" s="203"/>
      <c r="B930" s="203"/>
      <c r="C930" s="211"/>
      <c r="D930" s="211"/>
      <c r="E930" s="211"/>
      <c r="F930" s="203"/>
      <c r="G930" s="203"/>
      <c r="H930" s="203"/>
      <c r="I930" s="203"/>
      <c r="J930" s="203"/>
      <c r="K930" s="203"/>
      <c r="L930" s="203"/>
      <c r="M930" s="203"/>
      <c r="N930" s="203"/>
      <c r="O930" s="203"/>
      <c r="P930" s="203"/>
      <c r="Q930" s="203"/>
    </row>
    <row r="931" spans="1:17" ht="15.75" customHeight="1">
      <c r="A931" s="203"/>
      <c r="B931" s="203"/>
      <c r="C931" s="211"/>
      <c r="D931" s="211"/>
      <c r="E931" s="211"/>
      <c r="F931" s="203"/>
      <c r="G931" s="203"/>
      <c r="H931" s="203"/>
      <c r="I931" s="203"/>
      <c r="J931" s="203"/>
      <c r="K931" s="203"/>
      <c r="L931" s="203"/>
      <c r="M931" s="203"/>
      <c r="N931" s="203"/>
      <c r="O931" s="203"/>
      <c r="P931" s="203"/>
      <c r="Q931" s="203"/>
    </row>
    <row r="932" spans="1:17" ht="15.75" customHeight="1">
      <c r="A932" s="203"/>
      <c r="B932" s="203"/>
      <c r="C932" s="211"/>
      <c r="D932" s="211"/>
      <c r="E932" s="211"/>
      <c r="F932" s="203"/>
      <c r="G932" s="203"/>
      <c r="H932" s="203"/>
      <c r="I932" s="203"/>
      <c r="J932" s="203"/>
      <c r="K932" s="203"/>
      <c r="L932" s="203"/>
      <c r="M932" s="203"/>
      <c r="N932" s="203"/>
      <c r="O932" s="203"/>
      <c r="P932" s="203"/>
      <c r="Q932" s="203"/>
    </row>
    <row r="933" spans="1:17" ht="15.75" customHeight="1">
      <c r="A933" s="203"/>
      <c r="B933" s="203"/>
      <c r="C933" s="211"/>
      <c r="D933" s="211"/>
      <c r="E933" s="211"/>
      <c r="F933" s="203"/>
      <c r="G933" s="203"/>
      <c r="H933" s="203"/>
      <c r="I933" s="203"/>
      <c r="J933" s="203"/>
      <c r="K933" s="203"/>
      <c r="L933" s="203"/>
      <c r="M933" s="203"/>
      <c r="N933" s="203"/>
      <c r="O933" s="203"/>
      <c r="P933" s="203"/>
      <c r="Q933" s="203"/>
    </row>
    <row r="934" spans="1:17" ht="15.75" customHeight="1">
      <c r="A934" s="203"/>
      <c r="B934" s="203"/>
      <c r="C934" s="211"/>
      <c r="D934" s="211"/>
      <c r="E934" s="211"/>
      <c r="F934" s="203"/>
      <c r="G934" s="203"/>
      <c r="H934" s="203"/>
      <c r="I934" s="203"/>
      <c r="J934" s="203"/>
      <c r="K934" s="203"/>
      <c r="L934" s="203"/>
      <c r="M934" s="203"/>
      <c r="N934" s="203"/>
      <c r="O934" s="203"/>
      <c r="P934" s="203"/>
      <c r="Q934" s="203"/>
    </row>
    <row r="935" spans="1:17" ht="15.75" customHeight="1">
      <c r="A935" s="203"/>
      <c r="B935" s="203"/>
      <c r="C935" s="211"/>
      <c r="D935" s="211"/>
      <c r="E935" s="211"/>
      <c r="F935" s="203"/>
      <c r="G935" s="203"/>
      <c r="H935" s="203"/>
      <c r="I935" s="203"/>
      <c r="J935" s="203"/>
      <c r="K935" s="203"/>
      <c r="L935" s="203"/>
      <c r="M935" s="203"/>
      <c r="N935" s="203"/>
      <c r="O935" s="203"/>
      <c r="P935" s="203"/>
      <c r="Q935" s="203"/>
    </row>
    <row r="936" spans="1:17" ht="15.75" customHeight="1">
      <c r="A936" s="203"/>
      <c r="B936" s="203"/>
      <c r="C936" s="211"/>
      <c r="D936" s="211"/>
      <c r="E936" s="211"/>
      <c r="F936" s="203"/>
      <c r="G936" s="203"/>
      <c r="H936" s="203"/>
      <c r="I936" s="203"/>
      <c r="J936" s="203"/>
      <c r="K936" s="203"/>
      <c r="L936" s="203"/>
      <c r="M936" s="203"/>
      <c r="N936" s="203"/>
      <c r="O936" s="203"/>
      <c r="P936" s="203"/>
      <c r="Q936" s="203"/>
    </row>
    <row r="937" spans="1:17" ht="15.75" customHeight="1">
      <c r="A937" s="203"/>
      <c r="B937" s="203"/>
      <c r="C937" s="211"/>
      <c r="D937" s="211"/>
      <c r="E937" s="211"/>
      <c r="F937" s="203"/>
      <c r="G937" s="203"/>
      <c r="H937" s="203"/>
      <c r="I937" s="203"/>
      <c r="J937" s="203"/>
      <c r="K937" s="203"/>
      <c r="L937" s="203"/>
      <c r="M937" s="203"/>
      <c r="N937" s="203"/>
      <c r="O937" s="203"/>
      <c r="P937" s="203"/>
      <c r="Q937" s="203"/>
    </row>
    <row r="938" spans="1:17" ht="15.75" customHeight="1">
      <c r="A938" s="203"/>
      <c r="B938" s="203"/>
      <c r="C938" s="211"/>
      <c r="D938" s="211"/>
      <c r="E938" s="211"/>
      <c r="F938" s="203"/>
      <c r="G938" s="203"/>
      <c r="H938" s="203"/>
      <c r="I938" s="203"/>
      <c r="J938" s="203"/>
      <c r="K938" s="203"/>
      <c r="L938" s="203"/>
      <c r="M938" s="203"/>
      <c r="N938" s="203"/>
      <c r="O938" s="203"/>
      <c r="P938" s="203"/>
      <c r="Q938" s="203"/>
    </row>
    <row r="939" spans="1:17" ht="15.75" customHeight="1">
      <c r="A939" s="203"/>
      <c r="B939" s="203"/>
      <c r="C939" s="211"/>
      <c r="D939" s="211"/>
      <c r="E939" s="211"/>
      <c r="F939" s="203"/>
      <c r="G939" s="203"/>
      <c r="H939" s="203"/>
      <c r="I939" s="203"/>
      <c r="J939" s="203"/>
      <c r="K939" s="203"/>
      <c r="L939" s="203"/>
      <c r="M939" s="203"/>
      <c r="N939" s="203"/>
      <c r="O939" s="203"/>
      <c r="P939" s="203"/>
      <c r="Q939" s="203"/>
    </row>
    <row r="940" spans="1:17" ht="15.75" customHeight="1">
      <c r="A940" s="203"/>
      <c r="B940" s="203"/>
      <c r="C940" s="211"/>
      <c r="D940" s="211"/>
      <c r="E940" s="211"/>
      <c r="F940" s="203"/>
      <c r="G940" s="203"/>
      <c r="H940" s="203"/>
      <c r="I940" s="203"/>
      <c r="J940" s="203"/>
      <c r="K940" s="203"/>
      <c r="L940" s="203"/>
      <c r="M940" s="203"/>
      <c r="N940" s="203"/>
      <c r="O940" s="203"/>
      <c r="P940" s="203"/>
      <c r="Q940" s="203"/>
    </row>
    <row r="941" spans="1:17" ht="15.75" customHeight="1">
      <c r="A941" s="203"/>
      <c r="B941" s="203"/>
      <c r="C941" s="211"/>
      <c r="D941" s="211"/>
      <c r="E941" s="211"/>
      <c r="F941" s="203"/>
      <c r="G941" s="203"/>
      <c r="H941" s="203"/>
      <c r="I941" s="203"/>
      <c r="J941" s="203"/>
      <c r="K941" s="203"/>
      <c r="L941" s="203"/>
      <c r="M941" s="203"/>
      <c r="N941" s="203"/>
      <c r="O941" s="203"/>
      <c r="P941" s="203"/>
      <c r="Q941" s="203"/>
    </row>
    <row r="942" spans="1:17" ht="15.75" customHeight="1">
      <c r="A942" s="203"/>
      <c r="B942" s="203"/>
      <c r="C942" s="211"/>
      <c r="D942" s="211"/>
      <c r="E942" s="211"/>
      <c r="F942" s="203"/>
      <c r="G942" s="203"/>
      <c r="H942" s="203"/>
      <c r="I942" s="203"/>
      <c r="J942" s="203"/>
      <c r="K942" s="203"/>
      <c r="L942" s="203"/>
      <c r="M942" s="203"/>
      <c r="N942" s="203"/>
      <c r="O942" s="203"/>
      <c r="P942" s="203"/>
      <c r="Q942" s="203"/>
    </row>
    <row r="943" spans="1:17" ht="15.75" customHeight="1">
      <c r="A943" s="203"/>
      <c r="B943" s="203"/>
      <c r="C943" s="211"/>
      <c r="D943" s="211"/>
      <c r="E943" s="211"/>
      <c r="F943" s="203"/>
      <c r="G943" s="203"/>
      <c r="H943" s="203"/>
      <c r="I943" s="203"/>
      <c r="J943" s="203"/>
      <c r="K943" s="203"/>
      <c r="L943" s="203"/>
      <c r="M943" s="203"/>
      <c r="N943" s="203"/>
      <c r="O943" s="203"/>
      <c r="P943" s="203"/>
      <c r="Q943" s="203"/>
    </row>
    <row r="944" spans="1:17" ht="15.75" customHeight="1">
      <c r="A944" s="203"/>
      <c r="B944" s="203"/>
      <c r="C944" s="211"/>
      <c r="D944" s="211"/>
      <c r="E944" s="211"/>
      <c r="F944" s="203"/>
      <c r="G944" s="203"/>
      <c r="H944" s="203"/>
      <c r="I944" s="203"/>
      <c r="J944" s="203"/>
      <c r="K944" s="203"/>
      <c r="L944" s="203"/>
      <c r="M944" s="203"/>
      <c r="N944" s="203"/>
      <c r="O944" s="203"/>
      <c r="P944" s="203"/>
      <c r="Q944" s="203"/>
    </row>
    <row r="945" spans="1:17" ht="15.75" customHeight="1">
      <c r="A945" s="203"/>
      <c r="B945" s="203"/>
      <c r="C945" s="211"/>
      <c r="D945" s="211"/>
      <c r="E945" s="211"/>
      <c r="F945" s="203"/>
      <c r="G945" s="203"/>
      <c r="H945" s="203"/>
      <c r="I945" s="203"/>
      <c r="J945" s="203"/>
      <c r="K945" s="203"/>
      <c r="L945" s="203"/>
      <c r="M945" s="203"/>
      <c r="N945" s="203"/>
      <c r="O945" s="203"/>
      <c r="P945" s="203"/>
      <c r="Q945" s="203"/>
    </row>
    <row r="946" spans="1:17" ht="15.75" customHeight="1">
      <c r="A946" s="203"/>
      <c r="B946" s="203"/>
      <c r="C946" s="211"/>
      <c r="D946" s="211"/>
      <c r="E946" s="211"/>
      <c r="F946" s="203"/>
      <c r="G946" s="203"/>
      <c r="H946" s="203"/>
      <c r="I946" s="203"/>
      <c r="J946" s="203"/>
      <c r="K946" s="203"/>
      <c r="L946" s="203"/>
      <c r="M946" s="203"/>
      <c r="N946" s="203"/>
      <c r="O946" s="203"/>
      <c r="P946" s="203"/>
      <c r="Q946" s="203"/>
    </row>
    <row r="947" spans="1:17" ht="15.75" customHeight="1">
      <c r="A947" s="203"/>
      <c r="B947" s="203"/>
      <c r="C947" s="211"/>
      <c r="D947" s="211"/>
      <c r="E947" s="211"/>
      <c r="F947" s="203"/>
      <c r="G947" s="203"/>
      <c r="H947" s="203"/>
      <c r="I947" s="203"/>
      <c r="J947" s="203"/>
      <c r="K947" s="203"/>
      <c r="L947" s="203"/>
      <c r="M947" s="203"/>
      <c r="N947" s="203"/>
      <c r="O947" s="203"/>
      <c r="P947" s="203"/>
      <c r="Q947" s="203"/>
    </row>
    <row r="948" spans="1:17" ht="15.75" customHeight="1">
      <c r="A948" s="203"/>
      <c r="B948" s="203"/>
      <c r="C948" s="211"/>
      <c r="D948" s="211"/>
      <c r="E948" s="211"/>
      <c r="F948" s="203"/>
      <c r="G948" s="203"/>
      <c r="H948" s="203"/>
      <c r="I948" s="203"/>
      <c r="J948" s="203"/>
      <c r="K948" s="203"/>
      <c r="L948" s="203"/>
      <c r="M948" s="203"/>
      <c r="N948" s="203"/>
      <c r="O948" s="203"/>
      <c r="P948" s="203"/>
      <c r="Q948" s="203"/>
    </row>
    <row r="949" spans="1:17" ht="15.75" customHeight="1">
      <c r="A949" s="203"/>
      <c r="B949" s="203"/>
      <c r="C949" s="211"/>
      <c r="D949" s="211"/>
      <c r="E949" s="211"/>
      <c r="F949" s="203"/>
      <c r="G949" s="203"/>
      <c r="H949" s="203"/>
      <c r="I949" s="203"/>
      <c r="J949" s="203"/>
      <c r="K949" s="203"/>
      <c r="L949" s="203"/>
      <c r="M949" s="203"/>
      <c r="N949" s="203"/>
      <c r="O949" s="203"/>
      <c r="P949" s="203"/>
      <c r="Q949" s="203"/>
    </row>
    <row r="950" spans="1:17" ht="15.75" customHeight="1">
      <c r="A950" s="203"/>
      <c r="B950" s="203"/>
      <c r="C950" s="211"/>
      <c r="D950" s="211"/>
      <c r="E950" s="211"/>
      <c r="F950" s="203"/>
      <c r="G950" s="203"/>
      <c r="H950" s="203"/>
      <c r="I950" s="203"/>
      <c r="J950" s="203"/>
      <c r="K950" s="203"/>
      <c r="L950" s="203"/>
      <c r="M950" s="203"/>
      <c r="N950" s="203"/>
      <c r="O950" s="203"/>
      <c r="P950" s="203"/>
      <c r="Q950" s="203"/>
    </row>
    <row r="951" spans="1:17" ht="15.75" customHeight="1">
      <c r="A951" s="203"/>
      <c r="B951" s="203"/>
      <c r="C951" s="211"/>
      <c r="D951" s="211"/>
      <c r="E951" s="211"/>
      <c r="F951" s="203"/>
      <c r="G951" s="203"/>
      <c r="H951" s="203"/>
      <c r="I951" s="203"/>
      <c r="J951" s="203"/>
      <c r="K951" s="203"/>
      <c r="L951" s="203"/>
      <c r="M951" s="203"/>
      <c r="N951" s="203"/>
      <c r="O951" s="203"/>
      <c r="P951" s="203"/>
      <c r="Q951" s="203"/>
    </row>
    <row r="952" spans="1:17" ht="15.75" customHeight="1">
      <c r="A952" s="203"/>
      <c r="B952" s="203"/>
      <c r="C952" s="211"/>
      <c r="D952" s="211"/>
      <c r="E952" s="211"/>
      <c r="F952" s="203"/>
      <c r="G952" s="203"/>
      <c r="H952" s="203"/>
      <c r="I952" s="203"/>
      <c r="J952" s="203"/>
      <c r="K952" s="203"/>
      <c r="L952" s="203"/>
      <c r="M952" s="203"/>
      <c r="N952" s="203"/>
      <c r="O952" s="203"/>
      <c r="P952" s="203"/>
      <c r="Q952" s="203"/>
    </row>
    <row r="953" spans="1:17" ht="15.75" customHeight="1">
      <c r="A953" s="203"/>
      <c r="B953" s="203"/>
      <c r="C953" s="211"/>
      <c r="D953" s="211"/>
      <c r="E953" s="211"/>
      <c r="F953" s="203"/>
      <c r="G953" s="203"/>
      <c r="H953" s="203"/>
      <c r="I953" s="203"/>
      <c r="J953" s="203"/>
      <c r="K953" s="203"/>
      <c r="L953" s="203"/>
      <c r="M953" s="203"/>
      <c r="N953" s="203"/>
      <c r="O953" s="203"/>
      <c r="P953" s="203"/>
      <c r="Q953" s="203"/>
    </row>
    <row r="954" spans="1:17" ht="15.75" customHeight="1">
      <c r="A954" s="203"/>
      <c r="B954" s="203"/>
      <c r="C954" s="211"/>
      <c r="D954" s="211"/>
      <c r="E954" s="211"/>
      <c r="F954" s="203"/>
      <c r="G954" s="203"/>
      <c r="H954" s="203"/>
      <c r="I954" s="203"/>
      <c r="J954" s="203"/>
      <c r="K954" s="203"/>
      <c r="L954" s="203"/>
      <c r="M954" s="203"/>
      <c r="N954" s="203"/>
      <c r="O954" s="203"/>
      <c r="P954" s="203"/>
      <c r="Q954" s="203"/>
    </row>
    <row r="955" spans="1:17" ht="15.75" customHeight="1">
      <c r="A955" s="203"/>
      <c r="B955" s="203"/>
      <c r="C955" s="211"/>
      <c r="D955" s="211"/>
      <c r="E955" s="211"/>
      <c r="F955" s="203"/>
      <c r="G955" s="203"/>
      <c r="H955" s="203"/>
      <c r="I955" s="203"/>
      <c r="J955" s="203"/>
      <c r="K955" s="203"/>
      <c r="L955" s="203"/>
      <c r="M955" s="203"/>
      <c r="N955" s="203"/>
      <c r="O955" s="203"/>
      <c r="P955" s="203"/>
      <c r="Q955" s="203"/>
    </row>
    <row r="956" spans="1:17" ht="15.75" customHeight="1">
      <c r="A956" s="203"/>
      <c r="B956" s="203"/>
      <c r="C956" s="211"/>
      <c r="D956" s="211"/>
      <c r="E956" s="211"/>
      <c r="F956" s="203"/>
      <c r="G956" s="203"/>
      <c r="H956" s="203"/>
      <c r="I956" s="203"/>
      <c r="J956" s="203"/>
      <c r="K956" s="203"/>
      <c r="L956" s="203"/>
      <c r="M956" s="203"/>
      <c r="N956" s="203"/>
      <c r="O956" s="203"/>
      <c r="P956" s="203"/>
      <c r="Q956" s="203"/>
    </row>
    <row r="957" spans="1:17" ht="15.75" customHeight="1">
      <c r="A957" s="203"/>
      <c r="B957" s="203"/>
      <c r="C957" s="211"/>
      <c r="D957" s="211"/>
      <c r="E957" s="211"/>
      <c r="F957" s="203"/>
      <c r="G957" s="203"/>
      <c r="H957" s="203"/>
      <c r="I957" s="203"/>
      <c r="J957" s="203"/>
      <c r="K957" s="203"/>
      <c r="L957" s="203"/>
      <c r="M957" s="203"/>
      <c r="N957" s="203"/>
      <c r="O957" s="203"/>
      <c r="P957" s="203"/>
      <c r="Q957" s="203"/>
    </row>
    <row r="958" spans="1:17" ht="15.75" customHeight="1">
      <c r="A958" s="203"/>
      <c r="B958" s="203"/>
      <c r="C958" s="211"/>
      <c r="D958" s="211"/>
      <c r="E958" s="211"/>
      <c r="F958" s="203"/>
      <c r="G958" s="203"/>
      <c r="H958" s="203"/>
      <c r="I958" s="203"/>
      <c r="J958" s="203"/>
      <c r="K958" s="203"/>
      <c r="L958" s="203"/>
      <c r="M958" s="203"/>
      <c r="N958" s="203"/>
      <c r="O958" s="203"/>
      <c r="P958" s="203"/>
      <c r="Q958" s="203"/>
    </row>
    <row r="959" spans="1:17" ht="15.75" customHeight="1">
      <c r="A959" s="203"/>
      <c r="B959" s="203"/>
      <c r="C959" s="211"/>
      <c r="D959" s="211"/>
      <c r="E959" s="211"/>
      <c r="F959" s="203"/>
      <c r="G959" s="203"/>
      <c r="H959" s="203"/>
      <c r="I959" s="203"/>
      <c r="J959" s="203"/>
      <c r="K959" s="203"/>
      <c r="L959" s="203"/>
      <c r="M959" s="203"/>
      <c r="N959" s="203"/>
      <c r="O959" s="203"/>
      <c r="P959" s="203"/>
      <c r="Q959" s="203"/>
    </row>
    <row r="960" spans="1:17" ht="15.75" customHeight="1">
      <c r="A960" s="203"/>
      <c r="B960" s="203"/>
      <c r="C960" s="211"/>
      <c r="D960" s="211"/>
      <c r="E960" s="211"/>
      <c r="F960" s="203"/>
      <c r="G960" s="203"/>
      <c r="H960" s="203"/>
      <c r="I960" s="203"/>
      <c r="J960" s="203"/>
      <c r="K960" s="203"/>
      <c r="L960" s="203"/>
      <c r="M960" s="203"/>
      <c r="N960" s="203"/>
      <c r="O960" s="203"/>
      <c r="P960" s="203"/>
      <c r="Q960" s="203"/>
    </row>
    <row r="961" spans="1:17" ht="15.75" customHeight="1">
      <c r="A961" s="203"/>
      <c r="B961" s="203"/>
      <c r="C961" s="211"/>
      <c r="D961" s="211"/>
      <c r="E961" s="211"/>
      <c r="F961" s="203"/>
      <c r="G961" s="203"/>
      <c r="H961" s="203"/>
      <c r="I961" s="203"/>
      <c r="J961" s="203"/>
      <c r="K961" s="203"/>
      <c r="L961" s="203"/>
      <c r="M961" s="203"/>
      <c r="N961" s="203"/>
      <c r="O961" s="203"/>
      <c r="P961" s="203"/>
      <c r="Q961" s="203"/>
    </row>
    <row r="962" spans="1:17" ht="15.75" customHeight="1">
      <c r="A962" s="203"/>
      <c r="B962" s="203"/>
      <c r="C962" s="211"/>
      <c r="D962" s="211"/>
      <c r="E962" s="211"/>
      <c r="F962" s="203"/>
      <c r="G962" s="203"/>
      <c r="H962" s="203"/>
      <c r="I962" s="203"/>
      <c r="J962" s="203"/>
      <c r="K962" s="203"/>
      <c r="L962" s="203"/>
      <c r="M962" s="203"/>
      <c r="N962" s="203"/>
      <c r="O962" s="203"/>
      <c r="P962" s="203"/>
      <c r="Q962" s="203"/>
    </row>
    <row r="963" spans="1:17" ht="15.75" customHeight="1">
      <c r="A963" s="203"/>
      <c r="B963" s="203"/>
      <c r="C963" s="211"/>
      <c r="D963" s="211"/>
      <c r="E963" s="211"/>
      <c r="F963" s="203"/>
      <c r="G963" s="203"/>
      <c r="H963" s="203"/>
      <c r="I963" s="203"/>
      <c r="J963" s="203"/>
      <c r="K963" s="203"/>
      <c r="L963" s="203"/>
      <c r="M963" s="203"/>
      <c r="N963" s="203"/>
      <c r="O963" s="203"/>
      <c r="P963" s="203"/>
      <c r="Q963" s="203"/>
    </row>
    <row r="964" spans="1:17" ht="15.75" customHeight="1">
      <c r="A964" s="203"/>
      <c r="B964" s="203"/>
      <c r="C964" s="211"/>
      <c r="D964" s="211"/>
      <c r="E964" s="211"/>
      <c r="F964" s="203"/>
      <c r="G964" s="203"/>
      <c r="H964" s="203"/>
      <c r="I964" s="203"/>
      <c r="J964" s="203"/>
      <c r="K964" s="203"/>
      <c r="L964" s="203"/>
      <c r="M964" s="203"/>
      <c r="N964" s="203"/>
      <c r="O964" s="203"/>
      <c r="P964" s="203"/>
      <c r="Q964" s="203"/>
    </row>
    <row r="965" spans="1:17" ht="15.75" customHeight="1">
      <c r="A965" s="203"/>
      <c r="B965" s="203"/>
      <c r="C965" s="211"/>
      <c r="D965" s="211"/>
      <c r="E965" s="211"/>
      <c r="F965" s="203"/>
      <c r="G965" s="203"/>
      <c r="H965" s="203"/>
      <c r="I965" s="203"/>
      <c r="J965" s="203"/>
      <c r="K965" s="203"/>
      <c r="L965" s="203"/>
      <c r="M965" s="203"/>
      <c r="N965" s="203"/>
      <c r="O965" s="203"/>
      <c r="P965" s="203"/>
      <c r="Q965" s="203"/>
    </row>
    <row r="966" spans="1:17" ht="15.75" customHeight="1">
      <c r="A966" s="203"/>
      <c r="B966" s="203"/>
      <c r="C966" s="211"/>
      <c r="D966" s="211"/>
      <c r="E966" s="211"/>
      <c r="F966" s="203"/>
      <c r="G966" s="203"/>
      <c r="H966" s="203"/>
      <c r="I966" s="203"/>
      <c r="J966" s="203"/>
      <c r="K966" s="203"/>
      <c r="L966" s="203"/>
      <c r="M966" s="203"/>
      <c r="N966" s="203"/>
      <c r="O966" s="203"/>
      <c r="P966" s="203"/>
      <c r="Q966" s="203"/>
    </row>
    <row r="967" spans="1:17" ht="15.75" customHeight="1">
      <c r="A967" s="203"/>
      <c r="B967" s="203"/>
      <c r="C967" s="211"/>
      <c r="D967" s="211"/>
      <c r="E967" s="211"/>
      <c r="F967" s="203"/>
      <c r="G967" s="203"/>
      <c r="H967" s="203"/>
      <c r="I967" s="203"/>
      <c r="J967" s="203"/>
      <c r="K967" s="203"/>
      <c r="L967" s="203"/>
      <c r="M967" s="203"/>
      <c r="N967" s="203"/>
      <c r="O967" s="203"/>
      <c r="P967" s="203"/>
      <c r="Q967" s="203"/>
    </row>
    <row r="968" spans="1:17" ht="15.75" customHeight="1">
      <c r="A968" s="203"/>
      <c r="B968" s="203"/>
      <c r="C968" s="211"/>
      <c r="D968" s="211"/>
      <c r="E968" s="211"/>
      <c r="F968" s="203"/>
      <c r="G968" s="203"/>
      <c r="H968" s="203"/>
      <c r="I968" s="203"/>
      <c r="J968" s="203"/>
      <c r="K968" s="203"/>
      <c r="L968" s="203"/>
      <c r="M968" s="203"/>
      <c r="N968" s="203"/>
      <c r="O968" s="203"/>
      <c r="P968" s="203"/>
      <c r="Q968" s="203"/>
    </row>
    <row r="969" spans="1:17" ht="15.75" customHeight="1">
      <c r="A969" s="203"/>
      <c r="B969" s="203"/>
      <c r="C969" s="211"/>
      <c r="D969" s="211"/>
      <c r="E969" s="211"/>
      <c r="F969" s="203"/>
      <c r="G969" s="203"/>
      <c r="H969" s="203"/>
      <c r="I969" s="203"/>
      <c r="J969" s="203"/>
      <c r="K969" s="203"/>
      <c r="L969" s="203"/>
      <c r="M969" s="203"/>
      <c r="N969" s="203"/>
      <c r="O969" s="203"/>
      <c r="P969" s="203"/>
      <c r="Q969" s="203"/>
    </row>
    <row r="970" spans="1:17" ht="15.75" customHeight="1">
      <c r="A970" s="203"/>
      <c r="B970" s="203"/>
      <c r="C970" s="211"/>
      <c r="D970" s="211"/>
      <c r="E970" s="211"/>
      <c r="F970" s="203"/>
      <c r="G970" s="203"/>
      <c r="H970" s="203"/>
      <c r="I970" s="203"/>
      <c r="J970" s="203"/>
      <c r="K970" s="203"/>
      <c r="L970" s="203"/>
      <c r="M970" s="203"/>
      <c r="N970" s="203"/>
      <c r="O970" s="203"/>
      <c r="P970" s="203"/>
      <c r="Q970" s="203"/>
    </row>
    <row r="971" spans="1:17" ht="15.75" customHeight="1">
      <c r="A971" s="203"/>
      <c r="B971" s="203"/>
      <c r="C971" s="211"/>
      <c r="D971" s="211"/>
      <c r="E971" s="211"/>
      <c r="F971" s="203"/>
      <c r="G971" s="203"/>
      <c r="H971" s="203"/>
      <c r="I971" s="203"/>
      <c r="J971" s="203"/>
      <c r="K971" s="203"/>
      <c r="L971" s="203"/>
      <c r="M971" s="203"/>
      <c r="N971" s="203"/>
      <c r="O971" s="203"/>
      <c r="P971" s="203"/>
      <c r="Q971" s="203"/>
    </row>
    <row r="972" spans="1:17" ht="15.75" customHeight="1">
      <c r="A972" s="203"/>
      <c r="B972" s="203"/>
      <c r="C972" s="211"/>
      <c r="D972" s="211"/>
      <c r="E972" s="211"/>
      <c r="F972" s="203"/>
      <c r="G972" s="203"/>
      <c r="H972" s="203"/>
      <c r="I972" s="203"/>
      <c r="J972" s="203"/>
      <c r="K972" s="203"/>
      <c r="L972" s="203"/>
      <c r="M972" s="203"/>
      <c r="N972" s="203"/>
      <c r="O972" s="203"/>
      <c r="P972" s="203"/>
      <c r="Q972" s="203"/>
    </row>
    <row r="973" spans="1:17" ht="15.75" customHeight="1">
      <c r="A973" s="203"/>
      <c r="B973" s="203"/>
      <c r="C973" s="211"/>
      <c r="D973" s="211"/>
      <c r="E973" s="211"/>
      <c r="F973" s="203"/>
      <c r="G973" s="203"/>
      <c r="H973" s="203"/>
      <c r="I973" s="203"/>
      <c r="J973" s="203"/>
      <c r="K973" s="203"/>
      <c r="L973" s="203"/>
      <c r="M973" s="203"/>
      <c r="N973" s="203"/>
      <c r="O973" s="203"/>
      <c r="P973" s="203"/>
      <c r="Q973" s="203"/>
    </row>
    <row r="974" spans="1:17" ht="15.75" customHeight="1">
      <c r="A974" s="203"/>
      <c r="B974" s="203"/>
      <c r="C974" s="211"/>
      <c r="D974" s="211"/>
      <c r="E974" s="211"/>
      <c r="F974" s="203"/>
      <c r="G974" s="203"/>
      <c r="H974" s="203"/>
      <c r="I974" s="203"/>
      <c r="J974" s="203"/>
      <c r="K974" s="203"/>
      <c r="L974" s="203"/>
      <c r="M974" s="203"/>
      <c r="N974" s="203"/>
      <c r="O974" s="203"/>
      <c r="P974" s="203"/>
      <c r="Q974" s="203"/>
    </row>
    <row r="975" spans="1:17" ht="15.75" customHeight="1">
      <c r="A975" s="203"/>
      <c r="B975" s="203"/>
      <c r="C975" s="211"/>
      <c r="D975" s="211"/>
      <c r="E975" s="211"/>
      <c r="F975" s="203"/>
      <c r="G975" s="203"/>
      <c r="H975" s="203"/>
      <c r="I975" s="203"/>
      <c r="J975" s="203"/>
      <c r="K975" s="203"/>
      <c r="L975" s="203"/>
      <c r="M975" s="203"/>
      <c r="N975" s="203"/>
      <c r="O975" s="203"/>
      <c r="P975" s="203"/>
      <c r="Q975" s="203"/>
    </row>
    <row r="976" spans="1:17" ht="15.75" customHeight="1">
      <c r="A976" s="203"/>
      <c r="B976" s="203"/>
      <c r="C976" s="211"/>
      <c r="D976" s="211"/>
      <c r="E976" s="211"/>
      <c r="F976" s="203"/>
      <c r="G976" s="203"/>
      <c r="H976" s="203"/>
      <c r="I976" s="203"/>
      <c r="J976" s="203"/>
      <c r="K976" s="203"/>
      <c r="L976" s="203"/>
      <c r="M976" s="203"/>
      <c r="N976" s="203"/>
      <c r="O976" s="203"/>
      <c r="P976" s="203"/>
      <c r="Q976" s="203"/>
    </row>
    <row r="977" spans="1:17" ht="15.75" customHeight="1">
      <c r="A977" s="203"/>
      <c r="B977" s="203"/>
      <c r="C977" s="211"/>
      <c r="D977" s="211"/>
      <c r="E977" s="211"/>
      <c r="F977" s="203"/>
      <c r="G977" s="203"/>
      <c r="H977" s="203"/>
      <c r="I977" s="203"/>
      <c r="J977" s="203"/>
      <c r="K977" s="203"/>
      <c r="L977" s="203"/>
      <c r="M977" s="203"/>
      <c r="N977" s="203"/>
      <c r="O977" s="203"/>
      <c r="P977" s="203"/>
      <c r="Q977" s="203"/>
    </row>
    <row r="978" spans="1:17" ht="15.75" customHeight="1">
      <c r="A978" s="203"/>
      <c r="B978" s="203"/>
      <c r="C978" s="211"/>
      <c r="D978" s="211"/>
      <c r="E978" s="211"/>
      <c r="F978" s="203"/>
      <c r="G978" s="203"/>
      <c r="H978" s="203"/>
      <c r="I978" s="203"/>
      <c r="J978" s="203"/>
      <c r="K978" s="203"/>
      <c r="L978" s="203"/>
      <c r="M978" s="203"/>
      <c r="N978" s="203"/>
      <c r="O978" s="203"/>
      <c r="P978" s="203"/>
      <c r="Q978" s="203"/>
    </row>
    <row r="979" spans="1:17" ht="15.75" customHeight="1">
      <c r="A979" s="203"/>
      <c r="B979" s="203"/>
      <c r="C979" s="211"/>
      <c r="D979" s="211"/>
      <c r="E979" s="211"/>
      <c r="F979" s="203"/>
      <c r="G979" s="203"/>
      <c r="H979" s="203"/>
      <c r="I979" s="203"/>
      <c r="J979" s="203"/>
      <c r="K979" s="203"/>
      <c r="L979" s="203"/>
      <c r="M979" s="203"/>
      <c r="N979" s="203"/>
      <c r="O979" s="203"/>
      <c r="P979" s="203"/>
      <c r="Q979" s="203"/>
    </row>
    <row r="980" spans="1:17" ht="15.75" customHeight="1">
      <c r="A980" s="203"/>
      <c r="B980" s="203"/>
      <c r="C980" s="211"/>
      <c r="D980" s="211"/>
      <c r="E980" s="211"/>
      <c r="F980" s="203"/>
      <c r="G980" s="203"/>
      <c r="H980" s="203"/>
      <c r="I980" s="203"/>
      <c r="J980" s="203"/>
      <c r="K980" s="203"/>
      <c r="L980" s="203"/>
      <c r="M980" s="203"/>
      <c r="N980" s="203"/>
      <c r="O980" s="203"/>
      <c r="P980" s="203"/>
      <c r="Q980" s="203"/>
    </row>
    <row r="981" spans="1:17" ht="15.75" customHeight="1">
      <c r="A981" s="203"/>
      <c r="B981" s="203"/>
      <c r="C981" s="211"/>
      <c r="D981" s="211"/>
      <c r="E981" s="211"/>
      <c r="F981" s="203"/>
      <c r="G981" s="203"/>
      <c r="H981" s="203"/>
      <c r="I981" s="203"/>
      <c r="J981" s="203"/>
      <c r="K981" s="203"/>
      <c r="L981" s="203"/>
      <c r="M981" s="203"/>
      <c r="N981" s="203"/>
      <c r="O981" s="203"/>
      <c r="P981" s="203"/>
      <c r="Q981" s="203"/>
    </row>
    <row r="982" spans="1:17" ht="15.75" customHeight="1">
      <c r="A982" s="203"/>
      <c r="B982" s="203"/>
      <c r="C982" s="211"/>
      <c r="D982" s="211"/>
      <c r="E982" s="211"/>
      <c r="F982" s="203"/>
      <c r="G982" s="203"/>
      <c r="H982" s="203"/>
      <c r="I982" s="203"/>
      <c r="J982" s="203"/>
      <c r="K982" s="203"/>
      <c r="L982" s="203"/>
      <c r="M982" s="203"/>
      <c r="N982" s="203"/>
      <c r="O982" s="203"/>
      <c r="P982" s="203"/>
      <c r="Q982" s="203"/>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2" priority="467">
      <formula>COUNTIF(#REF!, "Yes") = 1</formula>
    </cfRule>
  </conditionalFormatting>
  <conditionalFormatting sqref="J8:J122">
    <cfRule type="expression" dxfId="361" priority="17">
      <formula>IF(J8="不保養","true","FALSE")</formula>
    </cfRule>
  </conditionalFormatting>
  <conditionalFormatting sqref="B123">
    <cfRule type="expression" dxfId="360" priority="14">
      <formula>COUNTIF(#REF!, "Yes") = 1</formula>
    </cfRule>
  </conditionalFormatting>
  <conditionalFormatting sqref="J123">
    <cfRule type="expression" dxfId="359" priority="13">
      <formula>IF(J123="不保養","true","FALSE")</formula>
    </cfRule>
  </conditionalFormatting>
  <conditionalFormatting sqref="J7">
    <cfRule type="expression" dxfId="358" priority="10">
      <formula>IF(J7="不保養","true","FALSE")</formula>
    </cfRule>
  </conditionalFormatting>
  <conditionalFormatting sqref="E1">
    <cfRule type="expression" dxfId="357" priority="7">
      <formula>COUNTIF($A5:$A5, "Yes") = 1</formula>
    </cfRule>
  </conditionalFormatting>
  <conditionalFormatting sqref="A1 F1">
    <cfRule type="expression" dxfId="356" priority="8">
      <formula>COUNTIF(#REF!, "Yes") = 1</formula>
    </cfRule>
  </conditionalFormatting>
  <conditionalFormatting sqref="B1">
    <cfRule type="expression" dxfId="355" priority="9">
      <formula>COUNTIF($A4:$A4, "Yes") = 1</formula>
    </cfRule>
  </conditionalFormatting>
  <conditionalFormatting sqref="G1">
    <cfRule type="expression" dxfId="354" priority="6">
      <formula>COUNTIF(#REF!, "Yes") = 1</formula>
    </cfRule>
  </conditionalFormatting>
  <conditionalFormatting sqref="G7:G123">
    <cfRule type="expression" dxfId="353" priority="2">
      <formula>G7="未更換"</formula>
    </cfRule>
    <cfRule type="expression" dxfId="352" priority="3">
      <formula>G7="已更換"</formula>
    </cfRule>
  </conditionalFormatting>
  <conditionalFormatting sqref="G7:G123">
    <cfRule type="expression" dxfId="351" priority="1">
      <formula>G7="已PM未更換"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D1" sqref="D1"/>
    </sheetView>
  </sheetViews>
  <sheetFormatPr defaultColWidth="11.19921875" defaultRowHeight="15" customHeight="1"/>
  <cols>
    <col min="1" max="1" width="13.69921875" style="204" bestFit="1" customWidth="1"/>
    <col min="2" max="2" width="14.09765625" style="204" bestFit="1" customWidth="1"/>
    <col min="3" max="5" width="9" style="305" bestFit="1" customWidth="1"/>
    <col min="6" max="6" width="11.8984375" style="204" bestFit="1" customWidth="1"/>
    <col min="7" max="8" width="11.8984375" style="204" customWidth="1"/>
    <col min="9" max="9" width="11.69921875" style="204" bestFit="1" customWidth="1"/>
    <col min="10" max="10" width="17.69921875" style="204" bestFit="1" customWidth="1"/>
    <col min="11" max="15" width="1.8984375" style="204" hidden="1" customWidth="1"/>
    <col min="16" max="16" width="4" style="204" hidden="1" customWidth="1"/>
    <col min="17" max="17" width="5.09765625" style="204" hidden="1" customWidth="1"/>
    <col min="18" max="18" width="10" style="204" customWidth="1"/>
    <col min="19" max="19" width="11.09765625" style="204" customWidth="1"/>
    <col min="20" max="20" width="8.69921875" style="204" customWidth="1"/>
    <col min="21" max="16384" width="11.19921875" style="204"/>
  </cols>
  <sheetData>
    <row r="1" spans="1:23" s="317" customFormat="1" ht="20.25" customHeight="1">
      <c r="A1" s="357" t="s">
        <v>4048</v>
      </c>
      <c r="B1" s="312" t="s">
        <v>5169</v>
      </c>
      <c r="C1" s="313" t="s">
        <v>5170</v>
      </c>
      <c r="D1" s="364" t="s">
        <v>7276</v>
      </c>
      <c r="E1" s="314" t="s">
        <v>5171</v>
      </c>
      <c r="F1" s="312" t="s">
        <v>5172</v>
      </c>
      <c r="G1" s="312" t="s">
        <v>49</v>
      </c>
      <c r="H1" s="314" t="s">
        <v>4433</v>
      </c>
      <c r="I1" s="315" t="s">
        <v>5173</v>
      </c>
      <c r="J1" s="315" t="s">
        <v>5174</v>
      </c>
      <c r="K1" s="202"/>
      <c r="L1" s="202"/>
      <c r="M1" s="202"/>
      <c r="N1" s="202"/>
      <c r="O1" s="202"/>
      <c r="P1" s="203"/>
      <c r="Q1" s="203"/>
      <c r="R1" s="316">
        <v>45748</v>
      </c>
      <c r="S1" s="316">
        <v>45777</v>
      </c>
      <c r="U1" s="317">
        <v>20</v>
      </c>
      <c r="V1" s="317">
        <v>19</v>
      </c>
      <c r="W1" s="317">
        <v>19</v>
      </c>
    </row>
    <row r="2" spans="1:23" s="317" customFormat="1" ht="21" customHeight="1">
      <c r="A2" s="322">
        <f>COUNTA(I7:I150)</f>
        <v>58</v>
      </c>
      <c r="B2" s="321">
        <v>4</v>
      </c>
      <c r="C2" s="322">
        <f>U1</f>
        <v>20</v>
      </c>
      <c r="D2" s="322">
        <f>E2</f>
        <v>19</v>
      </c>
      <c r="E2" s="321">
        <f>COUNTIF(C$7:C$150,"v")</f>
        <v>19</v>
      </c>
      <c r="F2" s="321">
        <f>IF((C2-E2)&lt;0,"0",(C2-E2))</f>
        <v>1</v>
      </c>
      <c r="G2" s="323" t="str">
        <f>ROUND(IF((E2/C2)&gt;1,1,(E2/C2))*100,0)&amp;"%"</f>
        <v>95%</v>
      </c>
      <c r="H2" s="322">
        <f>COUNTIFS(門市主檔!E:E,A1,門市主檔!Y:Y,"STAR")</f>
        <v>42</v>
      </c>
      <c r="I2" s="322">
        <f>COUNTIF($G$7:$G$150,"已更換")</f>
        <v>15</v>
      </c>
      <c r="J2" s="322">
        <f>COUNTIF($G$7:$G$150,"未更換")</f>
        <v>21</v>
      </c>
      <c r="K2" s="202"/>
      <c r="L2" s="202"/>
      <c r="M2" s="202"/>
      <c r="N2" s="202"/>
      <c r="O2" s="202"/>
      <c r="P2" s="203"/>
      <c r="Q2" s="203"/>
      <c r="R2" s="316">
        <v>45778</v>
      </c>
      <c r="S2" s="223">
        <v>45808</v>
      </c>
      <c r="U2" s="316">
        <f ca="1">TODAY()</f>
        <v>45784</v>
      </c>
    </row>
    <row r="3" spans="1:23" s="317" customFormat="1" ht="21" customHeight="1">
      <c r="A3" s="318"/>
      <c r="B3" s="321">
        <v>5</v>
      </c>
      <c r="C3" s="322">
        <f>V1</f>
        <v>19</v>
      </c>
      <c r="D3" s="322">
        <f ca="1">IF(U2&gt;R2, IF(C2-E2&lt;0, V1-(E2-C2), IF(C2-E2&gt;0, (C2-E2)+V1, V1)), V1)</f>
        <v>20</v>
      </c>
      <c r="E3" s="321">
        <f>COUNTIF(D$7:D$150,"v")</f>
        <v>6</v>
      </c>
      <c r="F3" s="321">
        <f ca="1">IF((D3-E3)&lt;0,"0",(D3-E3))</f>
        <v>14</v>
      </c>
      <c r="G3" s="323" t="str">
        <f>ROUND(IF((E3/C3)&gt;1,1,(E3/C3))*100,0)&amp;"%"</f>
        <v>32%</v>
      </c>
      <c r="H3" s="324"/>
      <c r="I3" s="325"/>
      <c r="J3" s="325"/>
      <c r="K3" s="202"/>
      <c r="L3" s="202"/>
      <c r="M3" s="202"/>
      <c r="N3" s="202"/>
      <c r="O3" s="202"/>
      <c r="P3" s="203"/>
      <c r="Q3" s="203"/>
      <c r="R3" s="316">
        <v>45809</v>
      </c>
      <c r="S3" s="316">
        <v>45838</v>
      </c>
    </row>
    <row r="4" spans="1:23" s="317" customFormat="1" ht="21" customHeight="1">
      <c r="A4" s="205"/>
      <c r="B4" s="321">
        <v>6</v>
      </c>
      <c r="C4" s="322">
        <f>W1</f>
        <v>19</v>
      </c>
      <c r="D4" s="322">
        <f ca="1">IF(U2&gt;R3, IF(C2-E2&lt;0, W1-(E2-C2), IF(C2-E2&gt;0, (C2-E2)+W1, W1)), W1)</f>
        <v>19</v>
      </c>
      <c r="E4" s="321">
        <f>COUNTIF(E$7:E$150,"v")</f>
        <v>0</v>
      </c>
      <c r="F4" s="321">
        <f ca="1">IF((D4-E4)&lt;0,"0",(D4-E4))</f>
        <v>19</v>
      </c>
      <c r="G4" s="323" t="str">
        <f>ROUND(IF((E4/C4)&gt;1,1,(E4/C4))*100,0)&amp;"%"</f>
        <v>0%</v>
      </c>
      <c r="H4" s="324"/>
      <c r="I4" s="325"/>
      <c r="J4" s="325"/>
      <c r="K4" s="202"/>
      <c r="L4" s="202"/>
      <c r="M4" s="202"/>
      <c r="N4" s="202"/>
      <c r="O4" s="202"/>
      <c r="P4" s="203"/>
      <c r="Q4" s="203"/>
      <c r="R4" s="319" t="s">
        <v>5175</v>
      </c>
      <c r="S4" s="320" t="str" cm="1">
        <f t="array" ref="S4">IFERROR(HYPERLINK("#" &amp; ADDRESS(MIN(IF(ISNUMBER(SEARCH(R4, A6:J187)), ROW(A6:J187), 10000000000)), MIN(IF(ISNUMBER(SEARCH(R4, A6:J187)), COLUMN(A6:J187), 10000000000))), "搜索"), "未找到")</f>
        <v>未找到</v>
      </c>
    </row>
    <row r="5" spans="1:23" s="317" customFormat="1" ht="22.5" customHeight="1">
      <c r="A5" s="358"/>
      <c r="B5" s="359" t="s">
        <v>4083</v>
      </c>
      <c r="C5" s="360">
        <f>SUM(C2:C4)</f>
        <v>58</v>
      </c>
      <c r="D5" s="360">
        <f ca="1">SUM(D2:D4)</f>
        <v>58</v>
      </c>
      <c r="E5" s="360">
        <f t="shared" ref="E5:F5" si="0">SUM(E2:E4)</f>
        <v>25</v>
      </c>
      <c r="F5" s="360">
        <f t="shared" ca="1" si="0"/>
        <v>34</v>
      </c>
      <c r="G5" s="361" t="str">
        <f>ROUND(IF((E5/C5)&gt;1,1,(E5/C5))*100,0)&amp;"%"</f>
        <v>43%</v>
      </c>
      <c r="H5" s="362"/>
      <c r="I5" s="362"/>
      <c r="J5" s="363"/>
      <c r="K5" s="202"/>
      <c r="L5" s="202"/>
      <c r="M5" s="202"/>
      <c r="N5" s="202"/>
      <c r="O5" s="202"/>
      <c r="P5" s="203"/>
      <c r="Q5" s="203"/>
    </row>
    <row r="6" spans="1:23" ht="25.5" customHeight="1">
      <c r="A6" s="206" t="s">
        <v>0</v>
      </c>
      <c r="B6" s="206" t="s">
        <v>1</v>
      </c>
      <c r="C6" s="206" t="s">
        <v>5036</v>
      </c>
      <c r="D6" s="206" t="s">
        <v>5037</v>
      </c>
      <c r="E6" s="206" t="s">
        <v>5038</v>
      </c>
      <c r="F6" s="206" t="s">
        <v>50</v>
      </c>
      <c r="G6" s="206" t="s">
        <v>4431</v>
      </c>
      <c r="H6" s="206" t="s">
        <v>4425</v>
      </c>
      <c r="I6" s="206" t="s">
        <v>4093</v>
      </c>
      <c r="J6" s="206" t="s">
        <v>4123</v>
      </c>
      <c r="K6" s="203"/>
      <c r="L6" s="203"/>
      <c r="M6" s="203"/>
      <c r="N6" s="203"/>
      <c r="O6" s="203"/>
      <c r="P6" s="203"/>
      <c r="Q6" s="203"/>
    </row>
    <row r="7" spans="1:23" ht="21.6" customHeight="1">
      <c r="A7" s="208" t="s">
        <v>1748</v>
      </c>
      <c r="B7" s="208" t="str">
        <f>VLOOKUP(A7,門市主檔!A:B,2,FALSE)</f>
        <v>五股訓練教室</v>
      </c>
      <c r="C7" s="302" t="str">
        <f>IF(COUNTIFS(IM!$F:$F,A7,IM!$AD:$AD,"O",IM!$X:$X,"&gt;="&amp;$R$1, IM!$X:$X,"&lt;="&amp;$S$1)&gt;0,"V","")</f>
        <v/>
      </c>
      <c r="D7" s="302" t="str">
        <f>IF(AND(C7&lt;&gt;"V", COUNTIFS(IM!$F:$F,A7, IM!$AD:$AD, "O", IM!$X:$X, "&gt;="&amp;$R$2, IM!$X:$X, "&lt;="&amp;$S$2)&gt;0), "V", "")</f>
        <v/>
      </c>
      <c r="E7" s="302" t="str">
        <f>IF(AND(C7&lt;&gt;"V",D7&lt;&gt;"V", COUNTIFS(IM!$F:$F, A7, IM!$AD:$AD, "O", IM!$X:$X, "&gt;="&amp;$R$3, IM!$X:$X, "&lt;="&amp;$S$3)&gt;0), "V", "")</f>
        <v/>
      </c>
      <c r="F7" s="208" t="str">
        <f t="shared" ref="F7:F38" si="1">IF(COUNTBLANK(C7:E7)=3,"未保養","")</f>
        <v>未保養</v>
      </c>
      <c r="G7" s="208" t="str">
        <f>IF(AND(VLOOKUP(A7,門市主檔!A:Y,25,FALSE)="STAR", VLOOKUP(A7,門市主檔!A:N,14,FALSE)=""),
    IF(OR(C7="V", D7="V", E7="V"), "已PM未更換", "未更換"),
    IF(VLOOKUP(A7,門市主檔!A:Y,25,FALSE)&lt;&gt;"STAR", "無專案", "已更換")
)</f>
        <v>未更換</v>
      </c>
      <c r="H7" s="286">
        <f>VLOOKUP(A7,門市主檔!A:U,21,FALSE)</f>
        <v>1</v>
      </c>
      <c r="I7" s="208" t="str">
        <f>VLOOKUP(A7,'0919門市清單主檔'!B:V,21,FALSE)</f>
        <v>五股區</v>
      </c>
      <c r="J7" s="216">
        <v>45743.645833333336</v>
      </c>
      <c r="K7" s="209"/>
      <c r="L7" s="209"/>
      <c r="M7" s="209"/>
      <c r="N7" s="209"/>
      <c r="O7" s="209"/>
      <c r="P7" s="203" t="s">
        <v>51</v>
      </c>
      <c r="Q7" s="203"/>
    </row>
    <row r="8" spans="1:23" ht="21.6" customHeight="1">
      <c r="A8" s="208">
        <v>2535</v>
      </c>
      <c r="B8" s="208" t="str">
        <f>VLOOKUP(A8,門市主檔!A:B,2,FALSE)</f>
        <v>五股五工店</v>
      </c>
      <c r="C8" s="302" t="str">
        <f>IF(COUNTIFS(IM!$F:$F,A8,IM!$AD:$AD,"O",IM!$X:$X,"&gt;="&amp;$R$1, IM!$X:$X,"&lt;="&amp;$S$1)&gt;0,"V","")</f>
        <v/>
      </c>
      <c r="D8" s="302" t="str">
        <f>IF(AND(C8&lt;&gt;"V", COUNTIFS(IM!$F:$F,A8, IM!$AD:$AD, "O", IM!$X:$X, "&gt;="&amp;$R$2, IM!$X:$X, "&lt;="&amp;$S$2)&gt;0), "V", "")</f>
        <v/>
      </c>
      <c r="E8" s="302" t="str">
        <f>IF(AND(C8&lt;&gt;"V",D8&lt;&gt;"V", COUNTIFS(IM!$F:$F, A8, IM!$AD:$AD, "O", IM!$X:$X, "&gt;="&amp;$R$3, IM!$X:$X, "&lt;="&amp;$S$3)&gt;0), "V", "")</f>
        <v/>
      </c>
      <c r="F8" s="208" t="str">
        <f t="shared" si="1"/>
        <v>未保養</v>
      </c>
      <c r="G8" s="208" t="str">
        <f>IF(AND(VLOOKUP(A8,門市主檔!A:Y,25,FALSE)="STAR", VLOOKUP(A8,門市主檔!A:N,14,FALSE)=""),
    IF(OR(C8="V", D8="V", E8="V"), "已PM未更換", "未更換"),
    IF(VLOOKUP(A8,門市主檔!A:Y,25,FALSE)&lt;&gt;"STAR", "無專案", "已更換")
)</f>
        <v>未更換</v>
      </c>
      <c r="H8" s="286">
        <f>VLOOKUP(A8,門市主檔!A:U,21,FALSE)</f>
        <v>1</v>
      </c>
      <c r="I8" s="208" t="str">
        <f>VLOOKUP(A8,'0919門市清單主檔'!B:V,21,FALSE)</f>
        <v>五股區</v>
      </c>
      <c r="J8" s="216">
        <v>45743.597222222219</v>
      </c>
      <c r="K8" s="209"/>
      <c r="L8" s="209"/>
      <c r="M8" s="209"/>
      <c r="N8" s="209"/>
      <c r="O8" s="209"/>
      <c r="P8" s="203" t="s">
        <v>51</v>
      </c>
      <c r="Q8" s="203"/>
    </row>
    <row r="9" spans="1:23" ht="21.6" customHeight="1">
      <c r="A9" s="208">
        <v>2325</v>
      </c>
      <c r="B9" s="208" t="str">
        <f>VLOOKUP(A9,門市主檔!A:B,2,FALSE)</f>
        <v>北縣五泰店</v>
      </c>
      <c r="C9" s="302" t="str">
        <f>IF(COUNTIFS(IM!$F:$F,A9,IM!$AD:$AD,"O",IM!$X:$X,"&gt;="&amp;$R$1, IM!$X:$X,"&lt;="&amp;$S$1)&gt;0,"V","")</f>
        <v/>
      </c>
      <c r="D9" s="302" t="str">
        <f>IF(AND(C9&lt;&gt;"V", COUNTIFS(IM!$F:$F,A9, IM!$AD:$AD, "O", IM!$X:$X, "&gt;="&amp;$R$2, IM!$X:$X, "&lt;="&amp;$S$2)&gt;0), "V", "")</f>
        <v/>
      </c>
      <c r="E9" s="302" t="str">
        <f>IF(AND(C9&lt;&gt;"V",D9&lt;&gt;"V", COUNTIFS(IM!$F:$F, A9, IM!$AD:$AD, "O", IM!$X:$X, "&gt;="&amp;$R$3, IM!$X:$X, "&lt;="&amp;$S$3)&gt;0), "V", "")</f>
        <v/>
      </c>
      <c r="F9" s="208" t="str">
        <f t="shared" si="1"/>
        <v>未保養</v>
      </c>
      <c r="G9" s="208" t="str">
        <f>IF(AND(VLOOKUP(A9,門市主檔!A:Y,25,FALSE)="STAR", VLOOKUP(A9,門市主檔!A:N,14,FALSE)=""),
    IF(OR(C9="V", D9="V", E9="V"), "已PM未更換", "未更換"),
    IF(VLOOKUP(A9,門市主檔!A:Y,25,FALSE)&lt;&gt;"STAR", "無專案", "已更換")
)</f>
        <v>未更換</v>
      </c>
      <c r="H9" s="286">
        <f>VLOOKUP(A9,門市主檔!A:U,21,FALSE)</f>
        <v>2</v>
      </c>
      <c r="I9" s="208" t="str">
        <f>VLOOKUP(A9,'0919門市清單主檔'!B:V,21,FALSE)</f>
        <v>五股區</v>
      </c>
      <c r="J9" s="216">
        <v>45670.576388888891</v>
      </c>
      <c r="K9" s="209"/>
      <c r="L9" s="209"/>
      <c r="M9" s="209"/>
      <c r="N9" s="209"/>
      <c r="O9" s="209"/>
      <c r="P9" s="203" t="s">
        <v>51</v>
      </c>
      <c r="Q9" s="203"/>
    </row>
    <row r="10" spans="1:23" ht="21.6" customHeight="1">
      <c r="A10" s="208">
        <v>3770</v>
      </c>
      <c r="B10" s="208" t="str">
        <f>VLOOKUP(A10,門市主檔!A:B,2,FALSE)</f>
        <v>北縣西雲店</v>
      </c>
      <c r="C10" s="302" t="str">
        <f>IF(COUNTIFS(IM!$F:$F,A10,IM!$AD:$AD,"O",IM!$X:$X,"&gt;="&amp;$R$1, IM!$X:$X,"&lt;="&amp;$S$1)&gt;0,"V","")</f>
        <v/>
      </c>
      <c r="D10" s="302" t="str">
        <f>IF(AND(C10&lt;&gt;"V", COUNTIFS(IM!$F:$F,A10, IM!$AD:$AD, "O", IM!$X:$X, "&gt;="&amp;$R$2, IM!$X:$X, "&lt;="&amp;$S$2)&gt;0), "V", "")</f>
        <v/>
      </c>
      <c r="E10" s="302" t="str">
        <f>IF(AND(C10&lt;&gt;"V",D10&lt;&gt;"V", COUNTIFS(IM!$F:$F, A10, IM!$AD:$AD, "O", IM!$X:$X, "&gt;="&amp;$R$3, IM!$X:$X, "&lt;="&amp;$S$3)&gt;0), "V", "")</f>
        <v/>
      </c>
      <c r="F10" s="208" t="str">
        <f t="shared" si="1"/>
        <v>未保養</v>
      </c>
      <c r="G10" s="208" t="str">
        <f>IF(AND(VLOOKUP(A10,門市主檔!A:Y,25,FALSE)="STAR", VLOOKUP(A10,門市主檔!A:N,14,FALSE)=""),
    IF(OR(C10="V", D10="V", E10="V"), "已PM未更換", "未更換"),
    IF(VLOOKUP(A10,門市主檔!A:Y,25,FALSE)&lt;&gt;"STAR", "無專案", "已更換")
)</f>
        <v>未更換</v>
      </c>
      <c r="H10" s="286">
        <f>VLOOKUP(A10,門市主檔!A:U,21,FALSE)</f>
        <v>1</v>
      </c>
      <c r="I10" s="208" t="str">
        <f>VLOOKUP(A10,'0919門市清單主檔'!B:V,21,FALSE)</f>
        <v>五股區</v>
      </c>
      <c r="J10" s="216">
        <v>45670.5625</v>
      </c>
      <c r="K10" s="209"/>
      <c r="L10" s="209"/>
      <c r="M10" s="209"/>
      <c r="N10" s="209"/>
      <c r="O10" s="209"/>
      <c r="P10" s="203" t="s">
        <v>51</v>
      </c>
      <c r="Q10" s="203"/>
    </row>
    <row r="11" spans="1:23" ht="21.6" customHeight="1">
      <c r="A11" s="208">
        <v>4801</v>
      </c>
      <c r="B11" s="208" t="str">
        <f>VLOOKUP(A11,門市主檔!A:B,2,FALSE)</f>
        <v>五股成州店</v>
      </c>
      <c r="C11" s="302" t="str">
        <f>IF(COUNTIFS(IM!$F:$F,A11,IM!$AD:$AD,"O",IM!$X:$X,"&gt;="&amp;$R$1, IM!$X:$X,"&lt;="&amp;$S$1)&gt;0,"V","")</f>
        <v/>
      </c>
      <c r="D11" s="302" t="str">
        <f>IF(AND(C11&lt;&gt;"V", COUNTIFS(IM!$F:$F,A11, IM!$AD:$AD, "O", IM!$X:$X, "&gt;="&amp;$R$2, IM!$X:$X, "&lt;="&amp;$S$2)&gt;0), "V", "")</f>
        <v/>
      </c>
      <c r="E11" s="302" t="str">
        <f>IF(AND(C11&lt;&gt;"V",D11&lt;&gt;"V", COUNTIFS(IM!$F:$F, A11, IM!$AD:$AD, "O", IM!$X:$X, "&gt;="&amp;$R$3, IM!$X:$X, "&lt;="&amp;$S$3)&gt;0), "V", "")</f>
        <v/>
      </c>
      <c r="F11" s="208" t="str">
        <f t="shared" si="1"/>
        <v>未保養</v>
      </c>
      <c r="G11" s="208" t="str">
        <f>IF(AND(VLOOKUP(A11,門市主檔!A:Y,25,FALSE)="STAR", VLOOKUP(A11,門市主檔!A:N,14,FALSE)=""),
    IF(OR(C11="V", D11="V", E11="V"), "已PM未更換", "未更換"),
    IF(VLOOKUP(A11,門市主檔!A:Y,25,FALSE)&lt;&gt;"STAR", "無專案", "已更換")
)</f>
        <v>未更換</v>
      </c>
      <c r="H11" s="286">
        <f>VLOOKUP(A11,門市主檔!A:U,21,FALSE)</f>
        <v>2</v>
      </c>
      <c r="I11" s="208" t="str">
        <f>VLOOKUP(A11,'0919門市清單主檔'!B:V,21,FALSE)</f>
        <v>五股區</v>
      </c>
      <c r="J11" s="216">
        <v>45670.493055555555</v>
      </c>
      <c r="K11" s="209"/>
      <c r="L11" s="209"/>
      <c r="M11" s="209"/>
      <c r="N11" s="209"/>
      <c r="O11" s="209"/>
      <c r="P11" s="203" t="s">
        <v>51</v>
      </c>
      <c r="Q11" s="203"/>
    </row>
    <row r="12" spans="1:23" ht="21.6" customHeight="1">
      <c r="A12" s="208">
        <v>2390</v>
      </c>
      <c r="B12" s="208" t="str">
        <f>VLOOKUP(A12,門市主檔!A:B,2,FALSE)</f>
        <v>五股產業園區</v>
      </c>
      <c r="C12" s="302" t="str">
        <f>IF(COUNTIFS(IM!$F:$F,A12,IM!$AD:$AD,"O",IM!$X:$X,"&gt;="&amp;$R$1, IM!$X:$X,"&lt;="&amp;$S$1)&gt;0,"V","")</f>
        <v/>
      </c>
      <c r="D12" s="302" t="str">
        <f>IF(AND(C12&lt;&gt;"V", COUNTIFS(IM!$F:$F,A12, IM!$AD:$AD, "O", IM!$X:$X, "&gt;="&amp;$R$2, IM!$X:$X, "&lt;="&amp;$S$2)&gt;0), "V", "")</f>
        <v/>
      </c>
      <c r="E12" s="302" t="str">
        <f>IF(AND(C12&lt;&gt;"V",D12&lt;&gt;"V", COUNTIFS(IM!$F:$F, A12, IM!$AD:$AD, "O", IM!$X:$X, "&gt;="&amp;$R$3, IM!$X:$X, "&lt;="&amp;$S$3)&gt;0), "V", "")</f>
        <v/>
      </c>
      <c r="F12" s="208" t="str">
        <f t="shared" si="1"/>
        <v>未保養</v>
      </c>
      <c r="G12" s="208" t="str">
        <f>IF(AND(VLOOKUP(A12,門市主檔!A:Y,25,FALSE)="STAR", VLOOKUP(A12,門市主檔!A:N,14,FALSE)=""),
    IF(OR(C12="V", D12="V", E12="V"), "已PM未更換", "未更換"),
    IF(VLOOKUP(A12,門市主檔!A:Y,25,FALSE)&lt;&gt;"STAR", "無專案", "已更換")
)</f>
        <v>未更換</v>
      </c>
      <c r="H12" s="286">
        <f>VLOOKUP(A12,門市主檔!A:U,21,FALSE)</f>
        <v>1</v>
      </c>
      <c r="I12" s="208" t="str">
        <f>VLOOKUP(A12,'0919門市清單主檔'!B:V,21,FALSE)</f>
        <v>五股區</v>
      </c>
      <c r="J12" s="216">
        <v>45670.444444444445</v>
      </c>
      <c r="K12" s="209"/>
      <c r="L12" s="209"/>
      <c r="M12" s="209"/>
      <c r="N12" s="209"/>
      <c r="O12" s="209"/>
      <c r="P12" s="203" t="s">
        <v>51</v>
      </c>
      <c r="Q12" s="203"/>
    </row>
    <row r="13" spans="1:23" ht="21.6" customHeight="1">
      <c r="A13" s="208">
        <v>2691</v>
      </c>
      <c r="B13" s="208" t="str">
        <f>VLOOKUP(A13,門市主檔!A:B,2,FALSE)</f>
        <v>五股興珍店</v>
      </c>
      <c r="C13" s="302" t="str">
        <f>IF(COUNTIFS(IM!$F:$F,A13,IM!$AD:$AD,"O",IM!$X:$X,"&gt;="&amp;$R$1, IM!$X:$X,"&lt;="&amp;$S$1)&gt;0,"V","")</f>
        <v/>
      </c>
      <c r="D13" s="302" t="str">
        <f>IF(AND(C13&lt;&gt;"V", COUNTIFS(IM!$F:$F,A13, IM!$AD:$AD, "O", IM!$X:$X, "&gt;="&amp;$R$2, IM!$X:$X, "&lt;="&amp;$S$2)&gt;0), "V", "")</f>
        <v/>
      </c>
      <c r="E13" s="302" t="str">
        <f>IF(AND(C13&lt;&gt;"V",D13&lt;&gt;"V", COUNTIFS(IM!$F:$F, A13, IM!$AD:$AD, "O", IM!$X:$X, "&gt;="&amp;$R$3, IM!$X:$X, "&lt;="&amp;$S$3)&gt;0), "V", "")</f>
        <v/>
      </c>
      <c r="F13" s="208" t="str">
        <f t="shared" si="1"/>
        <v>未保養</v>
      </c>
      <c r="G13" s="208" t="str">
        <f>IF(AND(VLOOKUP(A13,門市主檔!A:Y,25,FALSE)="STAR", VLOOKUP(A13,門市主檔!A:N,14,FALSE)=""),
    IF(OR(C13="V", D13="V", E13="V"), "已PM未更換", "未更換"),
    IF(VLOOKUP(A13,門市主檔!A:Y,25,FALSE)&lt;&gt;"STAR", "無專案", "已更換")
)</f>
        <v>未更換</v>
      </c>
      <c r="H13" s="286">
        <f>VLOOKUP(A13,門市主檔!A:U,21,FALSE)</f>
        <v>2</v>
      </c>
      <c r="I13" s="208" t="str">
        <f>VLOOKUP(A13,'0919門市清單主檔'!B:V,21,FALSE)</f>
        <v>五股區</v>
      </c>
      <c r="J13" s="216">
        <v>45670.430555555555</v>
      </c>
      <c r="K13" s="209"/>
      <c r="L13" s="209"/>
      <c r="M13" s="209"/>
      <c r="N13" s="209"/>
      <c r="O13" s="209"/>
      <c r="P13" s="203" t="s">
        <v>51</v>
      </c>
      <c r="Q13" s="203"/>
    </row>
    <row r="14" spans="1:23" ht="21.6" customHeight="1">
      <c r="A14" s="208">
        <v>4819</v>
      </c>
      <c r="B14" s="208" t="str">
        <f>VLOOKUP(A14,門市主檔!A:B,2,FALSE)</f>
        <v>五股凌雲店</v>
      </c>
      <c r="C14" s="302" t="str">
        <f>IF(COUNTIFS(IM!$F:$F,A14,IM!$AD:$AD,"O",IM!$X:$X,"&gt;="&amp;$R$1, IM!$X:$X,"&lt;="&amp;$S$1)&gt;0,"V","")</f>
        <v/>
      </c>
      <c r="D14" s="302" t="str">
        <f>IF(AND(C14&lt;&gt;"V", COUNTIFS(IM!$F:$F,A14, IM!$AD:$AD, "O", IM!$X:$X, "&gt;="&amp;$R$2, IM!$X:$X, "&lt;="&amp;$S$2)&gt;0), "V", "")</f>
        <v/>
      </c>
      <c r="E14" s="302" t="str">
        <f>IF(AND(C14&lt;&gt;"V",D14&lt;&gt;"V", COUNTIFS(IM!$F:$F, A14, IM!$AD:$AD, "O", IM!$X:$X, "&gt;="&amp;$R$3, IM!$X:$X, "&lt;="&amp;$S$3)&gt;0), "V", "")</f>
        <v/>
      </c>
      <c r="F14" s="208" t="str">
        <f t="shared" si="1"/>
        <v>未保養</v>
      </c>
      <c r="G14" s="208" t="str">
        <f>IF(AND(VLOOKUP(A14,門市主檔!A:Y,25,FALSE)="STAR", VLOOKUP(A14,門市主檔!A:N,14,FALSE)=""),
    IF(OR(C14="V", D14="V", E14="V"), "已PM未更換", "未更換"),
    IF(VLOOKUP(A14,門市主檔!A:Y,25,FALSE)&lt;&gt;"STAR", "無專案", "已更換")
)</f>
        <v>未更換</v>
      </c>
      <c r="H14" s="286">
        <f>VLOOKUP(A14,門市主檔!A:U,21,FALSE)</f>
        <v>2</v>
      </c>
      <c r="I14" s="208" t="str">
        <f>VLOOKUP(A14,'0919門市清單主檔'!B:V,21,FALSE)</f>
        <v>五股區</v>
      </c>
      <c r="J14" s="216">
        <v>45670.482638888891</v>
      </c>
      <c r="K14" s="209"/>
      <c r="L14" s="209"/>
      <c r="M14" s="209"/>
      <c r="N14" s="209"/>
      <c r="O14" s="209"/>
      <c r="P14" s="203" t="s">
        <v>51</v>
      </c>
      <c r="Q14" s="203"/>
    </row>
    <row r="15" spans="1:23" ht="21.6" customHeight="1">
      <c r="A15" s="208">
        <v>4316</v>
      </c>
      <c r="B15" s="208" t="str">
        <f>VLOOKUP(A15,門市主檔!A:B,2,FALSE)</f>
        <v>五股工商店</v>
      </c>
      <c r="C15" s="302" t="str">
        <f>IF(COUNTIFS(IM!$F:$F,A15,IM!$AD:$AD,"O",IM!$X:$X,"&gt;="&amp;$R$1, IM!$X:$X,"&lt;="&amp;$S$1)&gt;0,"V","")</f>
        <v/>
      </c>
      <c r="D15" s="302" t="str">
        <f>IF(AND(C15&lt;&gt;"V", COUNTIFS(IM!$F:$F,A15, IM!$AD:$AD, "O", IM!$X:$X, "&gt;="&amp;$R$2, IM!$X:$X, "&lt;="&amp;$S$2)&gt;0), "V", "")</f>
        <v/>
      </c>
      <c r="E15" s="302" t="str">
        <f>IF(AND(C15&lt;&gt;"V",D15&lt;&gt;"V", COUNTIFS(IM!$F:$F, A15, IM!$AD:$AD, "O", IM!$X:$X, "&gt;="&amp;$R$3, IM!$X:$X, "&lt;="&amp;$S$3)&gt;0), "V", "")</f>
        <v/>
      </c>
      <c r="F15" s="208" t="str">
        <f t="shared" si="1"/>
        <v>未保養</v>
      </c>
      <c r="G15" s="208" t="str">
        <f>IF(AND(VLOOKUP(A15,門市主檔!A:Y,25,FALSE)="STAR", VLOOKUP(A15,門市主檔!A:N,14,FALSE)=""),
    IF(OR(C15="V", D15="V", E15="V"), "已PM未更換", "未更換"),
    IF(VLOOKUP(A15,門市主檔!A:Y,25,FALSE)&lt;&gt;"STAR", "無專案", "已更換")
)</f>
        <v>已更換</v>
      </c>
      <c r="H15" s="286">
        <f>VLOOKUP(A15,門市主檔!A:U,21,FALSE)</f>
        <v>0</v>
      </c>
      <c r="I15" s="208" t="str">
        <f>VLOOKUP(A15,'0919門市清單主檔'!B:V,21,FALSE)</f>
        <v>五股區</v>
      </c>
      <c r="J15" s="216">
        <v>45692.666666666664</v>
      </c>
      <c r="K15" s="209"/>
      <c r="L15" s="209"/>
      <c r="M15" s="209"/>
      <c r="N15" s="209"/>
      <c r="O15" s="209"/>
      <c r="P15" s="203" t="s">
        <v>51</v>
      </c>
      <c r="Q15" s="203"/>
    </row>
    <row r="16" spans="1:23" ht="21.6" customHeight="1">
      <c r="A16" s="208">
        <v>4483</v>
      </c>
      <c r="B16" s="208" t="str">
        <f>VLOOKUP(A16,門市主檔!A:B,2,FALSE)</f>
        <v>林口築夢店</v>
      </c>
      <c r="C16" s="302" t="str">
        <f>IF(COUNTIFS(IM!$F:$F,A16,IM!$AD:$AD,"O",IM!$X:$X,"&gt;="&amp;$R$1, IM!$X:$X,"&lt;="&amp;$S$1)&gt;0,"V","")</f>
        <v/>
      </c>
      <c r="D16" s="302" t="str">
        <f>IF(AND(C16&lt;&gt;"V", COUNTIFS(IM!$F:$F,A16, IM!$AD:$AD, "O", IM!$X:$X, "&gt;="&amp;$R$2, IM!$X:$X, "&lt;="&amp;$S$2)&gt;0), "V", "")</f>
        <v/>
      </c>
      <c r="E16" s="302" t="str">
        <f>IF(AND(C16&lt;&gt;"V",D16&lt;&gt;"V", COUNTIFS(IM!$F:$F, A16, IM!$AD:$AD, "O", IM!$X:$X, "&gt;="&amp;$R$3, IM!$X:$X, "&lt;="&amp;$S$3)&gt;0), "V", "")</f>
        <v/>
      </c>
      <c r="F16" s="208" t="str">
        <f t="shared" si="1"/>
        <v>未保養</v>
      </c>
      <c r="G16" s="208" t="str">
        <f>IF(AND(VLOOKUP(A16,門市主檔!A:Y,25,FALSE)="STAR", VLOOKUP(A16,門市主檔!A:N,14,FALSE)=""),
    IF(OR(C16="V", D16="V", E16="V"), "已PM未更換", "未更換"),
    IF(VLOOKUP(A16,門市主檔!A:Y,25,FALSE)&lt;&gt;"STAR", "無專案", "已更換")
)</f>
        <v>未更換</v>
      </c>
      <c r="H16" s="286">
        <f>VLOOKUP(A16,門市主檔!A:U,21,FALSE)</f>
        <v>1</v>
      </c>
      <c r="I16" s="208" t="str">
        <f>VLOOKUP(A16,'0919門市清單主檔'!B:V,21,FALSE)</f>
        <v>林口區</v>
      </c>
      <c r="J16" s="216">
        <v>45728.5</v>
      </c>
      <c r="K16" s="203"/>
      <c r="L16" s="203"/>
      <c r="M16" s="203"/>
      <c r="N16" s="203"/>
      <c r="O16" s="203"/>
      <c r="P16" s="203" t="s">
        <v>51</v>
      </c>
      <c r="Q16" s="203"/>
    </row>
    <row r="17" spans="1:20" ht="21.6" customHeight="1">
      <c r="A17" s="208">
        <v>4154</v>
      </c>
      <c r="B17" s="208" t="str">
        <f>VLOOKUP(A17,門市主檔!A:B,2,FALSE)</f>
        <v>林口麗園店</v>
      </c>
      <c r="C17" s="302" t="str">
        <f>IF(COUNTIFS(IM!$F:$F,A17,IM!$AD:$AD,"O",IM!$X:$X,"&gt;="&amp;$R$1, IM!$X:$X,"&lt;="&amp;$S$1)&gt;0,"V","")</f>
        <v/>
      </c>
      <c r="D17" s="302" t="str">
        <f>IF(AND(C17&lt;&gt;"V", COUNTIFS(IM!$F:$F,A17, IM!$AD:$AD, "O", IM!$X:$X, "&gt;="&amp;$R$2, IM!$X:$X, "&lt;="&amp;$S$2)&gt;0), "V", "")</f>
        <v/>
      </c>
      <c r="E17" s="302" t="str">
        <f>IF(AND(C17&lt;&gt;"V",D17&lt;&gt;"V", COUNTIFS(IM!$F:$F, A17, IM!$AD:$AD, "O", IM!$X:$X, "&gt;="&amp;$R$3, IM!$X:$X, "&lt;="&amp;$S$3)&gt;0), "V", "")</f>
        <v/>
      </c>
      <c r="F17" s="208" t="str">
        <f t="shared" si="1"/>
        <v>未保養</v>
      </c>
      <c r="G17" s="208" t="str">
        <f>IF(AND(VLOOKUP(A17,門市主檔!A:Y,25,FALSE)="STAR", VLOOKUP(A17,門市主檔!A:N,14,FALSE)=""),
    IF(OR(C17="V", D17="V", E17="V"), "已PM未更換", "未更換"),
    IF(VLOOKUP(A17,門市主檔!A:Y,25,FALSE)&lt;&gt;"STAR", "無專案", "已更換")
)</f>
        <v>未更換</v>
      </c>
      <c r="H17" s="286">
        <f>VLOOKUP(A17,門市主檔!A:U,21,FALSE)</f>
        <v>2</v>
      </c>
      <c r="I17" s="208" t="str">
        <f>VLOOKUP(A17,'0919門市清單主檔'!B:V,21,FALSE)</f>
        <v>林口區</v>
      </c>
      <c r="J17" s="216">
        <v>45728.458333333336</v>
      </c>
      <c r="K17" s="203"/>
      <c r="L17" s="203"/>
      <c r="M17" s="203"/>
      <c r="N17" s="203"/>
      <c r="O17" s="203"/>
      <c r="P17" s="203" t="s">
        <v>51</v>
      </c>
      <c r="Q17" s="203"/>
      <c r="R17" s="210"/>
      <c r="S17" s="210"/>
      <c r="T17" s="210"/>
    </row>
    <row r="18" spans="1:20" ht="21.6" customHeight="1">
      <c r="A18" s="208" t="s">
        <v>1747</v>
      </c>
      <c r="B18" s="208" t="str">
        <f>VLOOKUP(A18,門市主檔!A:B,2,FALSE)</f>
        <v>林口顧家店</v>
      </c>
      <c r="C18" s="302" t="str">
        <f>IF(COUNTIFS(IM!$F:$F,A18,IM!$AD:$AD,"O",IM!$X:$X,"&gt;="&amp;$R$1, IM!$X:$X,"&lt;="&amp;$S$1)&gt;0,"V","")</f>
        <v/>
      </c>
      <c r="D18" s="302" t="str">
        <f>IF(AND(C18&lt;&gt;"V", COUNTIFS(IM!$F:$F,A18, IM!$AD:$AD, "O", IM!$X:$X, "&gt;="&amp;$R$2, IM!$X:$X, "&lt;="&amp;$S$2)&gt;0), "V", "")</f>
        <v/>
      </c>
      <c r="E18" s="302" t="str">
        <f>IF(AND(C18&lt;&gt;"V",D18&lt;&gt;"V", COUNTIFS(IM!$F:$F, A18, IM!$AD:$AD, "O", IM!$X:$X, "&gt;="&amp;$R$3, IM!$X:$X, "&lt;="&amp;$S$3)&gt;0), "V", "")</f>
        <v/>
      </c>
      <c r="F18" s="208" t="str">
        <f t="shared" si="1"/>
        <v>未保養</v>
      </c>
      <c r="G18" s="208" t="str">
        <f>IF(AND(VLOOKUP(A18,門市主檔!A:Y,25,FALSE)="STAR", VLOOKUP(A18,門市主檔!A:N,14,FALSE)=""),
    IF(OR(C18="V", D18="V", E18="V"), "已PM未更換", "未更換"),
    IF(VLOOKUP(A18,門市主檔!A:Y,25,FALSE)&lt;&gt;"STAR", "無專案", "已更換")
)</f>
        <v>無專案</v>
      </c>
      <c r="H18" s="286">
        <f>VLOOKUP(A18,門市主檔!A:U,21,FALSE)</f>
        <v>0</v>
      </c>
      <c r="I18" s="208" t="str">
        <f>VLOOKUP(A18,'0919門市清單主檔'!B:V,21,FALSE)</f>
        <v>林口區</v>
      </c>
      <c r="J18" s="216">
        <v>45728.472222222219</v>
      </c>
      <c r="K18" s="203"/>
      <c r="L18" s="203"/>
      <c r="M18" s="203"/>
      <c r="N18" s="203"/>
      <c r="O18" s="203"/>
      <c r="P18" s="203" t="s">
        <v>51</v>
      </c>
      <c r="Q18" s="203"/>
    </row>
    <row r="19" spans="1:20" ht="21.6" customHeight="1">
      <c r="A19" s="208" t="s">
        <v>41</v>
      </c>
      <c r="B19" s="208" t="str">
        <f>VLOOKUP(A19,門市主檔!A:B,2,FALSE)</f>
        <v>車麗屋林口店</v>
      </c>
      <c r="C19" s="302" t="str">
        <f>IF(COUNTIFS(IM!$F:$F,A19,IM!$AD:$AD,"O",IM!$X:$X,"&gt;="&amp;$R$1, IM!$X:$X,"&lt;="&amp;$S$1)&gt;0,"V","")</f>
        <v/>
      </c>
      <c r="D19" s="302" t="str">
        <f>IF(AND(C19&lt;&gt;"V", COUNTIFS(IM!$F:$F,A19, IM!$AD:$AD, "O", IM!$X:$X, "&gt;="&amp;$R$2, IM!$X:$X, "&lt;="&amp;$S$2)&gt;0), "V", "")</f>
        <v/>
      </c>
      <c r="E19" s="302" t="str">
        <f>IF(AND(C19&lt;&gt;"V",D19&lt;&gt;"V", COUNTIFS(IM!$F:$F, A19, IM!$AD:$AD, "O", IM!$X:$X, "&gt;="&amp;$R$3, IM!$X:$X, "&lt;="&amp;$S$3)&gt;0), "V", "")</f>
        <v/>
      </c>
      <c r="F19" s="208" t="str">
        <f t="shared" si="1"/>
        <v>未保養</v>
      </c>
      <c r="G19" s="208" t="str">
        <f>IF(AND(VLOOKUP(A19,門市主檔!A:Y,25,FALSE)="STAR", VLOOKUP(A19,門市主檔!A:N,14,FALSE)=""),
    IF(OR(C19="V", D19="V", E19="V"), "已PM未更換", "未更換"),
    IF(VLOOKUP(A19,門市主檔!A:Y,25,FALSE)&lt;&gt;"STAR", "無專案", "已更換")
)</f>
        <v>無專案</v>
      </c>
      <c r="H19" s="286">
        <f>VLOOKUP(A19,門市主檔!A:U,21,FALSE)</f>
        <v>0</v>
      </c>
      <c r="I19" s="208" t="str">
        <f>VLOOKUP(A19,'0919門市清單主檔'!B:V,21,FALSE)</f>
        <v>林口區</v>
      </c>
      <c r="J19" s="216">
        <v>45728.458333333336</v>
      </c>
      <c r="K19" s="203"/>
      <c r="L19" s="203"/>
      <c r="M19" s="203"/>
      <c r="N19" s="203"/>
      <c r="O19" s="203"/>
      <c r="P19" s="203" t="s">
        <v>51</v>
      </c>
      <c r="Q19" s="203"/>
    </row>
    <row r="20" spans="1:20" ht="21.6" customHeight="1">
      <c r="A20" s="208">
        <v>4057</v>
      </c>
      <c r="B20" s="208" t="str">
        <f>VLOOKUP(A20,門市主檔!A:B,2,FALSE)</f>
        <v>林口香澄店</v>
      </c>
      <c r="C20" s="302" t="str">
        <f>IF(COUNTIFS(IM!$F:$F,A20,IM!$AD:$AD,"O",IM!$X:$X,"&gt;="&amp;$R$1, IM!$X:$X,"&lt;="&amp;$S$1)&gt;0,"V","")</f>
        <v/>
      </c>
      <c r="D20" s="302" t="str">
        <f>IF(AND(C20&lt;&gt;"V", COUNTIFS(IM!$F:$F,A20, IM!$AD:$AD, "O", IM!$X:$X, "&gt;="&amp;$R$2, IM!$X:$X, "&lt;="&amp;$S$2)&gt;0), "V", "")</f>
        <v/>
      </c>
      <c r="E20" s="302" t="str">
        <f>IF(AND(C20&lt;&gt;"V",D20&lt;&gt;"V", COUNTIFS(IM!$F:$F, A20, IM!$AD:$AD, "O", IM!$X:$X, "&gt;="&amp;$R$3, IM!$X:$X, "&lt;="&amp;$S$3)&gt;0), "V", "")</f>
        <v/>
      </c>
      <c r="F20" s="208" t="str">
        <f t="shared" si="1"/>
        <v>未保養</v>
      </c>
      <c r="G20" s="208" t="str">
        <f>IF(AND(VLOOKUP(A20,門市主檔!A:Y,25,FALSE)="STAR", VLOOKUP(A20,門市主檔!A:N,14,FALSE)=""),
    IF(OR(C20="V", D20="V", E20="V"), "已PM未更換", "未更換"),
    IF(VLOOKUP(A20,門市主檔!A:Y,25,FALSE)&lt;&gt;"STAR", "無專案", "已更換")
)</f>
        <v>未更換</v>
      </c>
      <c r="H20" s="286">
        <f>VLOOKUP(A20,門市主檔!A:U,21,FALSE)</f>
        <v>2</v>
      </c>
      <c r="I20" s="208" t="str">
        <f>VLOOKUP(A20,'0919門市清單主檔'!B:V,21,FALSE)</f>
        <v>林口區</v>
      </c>
      <c r="J20" s="216">
        <v>45679.465277777781</v>
      </c>
      <c r="K20" s="203"/>
      <c r="L20" s="203"/>
      <c r="M20" s="203"/>
      <c r="N20" s="203"/>
      <c r="O20" s="203"/>
      <c r="P20" s="203" t="s">
        <v>51</v>
      </c>
      <c r="Q20" s="203"/>
    </row>
    <row r="21" spans="1:20" ht="21.6" customHeight="1">
      <c r="A21" s="208">
        <v>4514</v>
      </c>
      <c r="B21" s="208" t="str">
        <f>VLOOKUP(A21,門市主檔!A:B,2,FALSE)</f>
        <v>林口老師店</v>
      </c>
      <c r="C21" s="302" t="str">
        <f>IF(COUNTIFS(IM!$F:$F,A21,IM!$AD:$AD,"O",IM!$X:$X,"&gt;="&amp;$R$1, IM!$X:$X,"&lt;="&amp;$S$1)&gt;0,"V","")</f>
        <v/>
      </c>
      <c r="D21" s="302" t="str">
        <f>IF(AND(C21&lt;&gt;"V", COUNTIFS(IM!$F:$F,A21, IM!$AD:$AD, "O", IM!$X:$X, "&gt;="&amp;$R$2, IM!$X:$X, "&lt;="&amp;$S$2)&gt;0), "V", "")</f>
        <v/>
      </c>
      <c r="E21" s="302" t="str">
        <f>IF(AND(C21&lt;&gt;"V",D21&lt;&gt;"V", COUNTIFS(IM!$F:$F, A21, IM!$AD:$AD, "O", IM!$X:$X, "&gt;="&amp;$R$3, IM!$X:$X, "&lt;="&amp;$S$3)&gt;0), "V", "")</f>
        <v/>
      </c>
      <c r="F21" s="208" t="str">
        <f t="shared" si="1"/>
        <v>未保養</v>
      </c>
      <c r="G21" s="208" t="str">
        <f>IF(AND(VLOOKUP(A21,門市主檔!A:Y,25,FALSE)="STAR", VLOOKUP(A21,門市主檔!A:N,14,FALSE)=""),
    IF(OR(C21="V", D21="V", E21="V"), "已PM未更換", "未更換"),
    IF(VLOOKUP(A21,門市主檔!A:Y,25,FALSE)&lt;&gt;"STAR", "無專案", "已更換")
)</f>
        <v>無專案</v>
      </c>
      <c r="H21" s="286">
        <f>VLOOKUP(A21,門市主檔!A:U,21,FALSE)</f>
        <v>0</v>
      </c>
      <c r="I21" s="208" t="str">
        <f>VLOOKUP(A21,'0919門市清單主檔'!B:V,21,FALSE)</f>
        <v>林口區</v>
      </c>
      <c r="J21" s="216">
        <v>45693.548611111109</v>
      </c>
      <c r="K21" s="203"/>
      <c r="L21" s="203"/>
      <c r="M21" s="203"/>
      <c r="N21" s="203"/>
      <c r="O21" s="203"/>
      <c r="P21" s="203" t="s">
        <v>51</v>
      </c>
      <c r="Q21" s="203"/>
    </row>
    <row r="22" spans="1:20" ht="21.6" customHeight="1">
      <c r="A22" s="208">
        <v>4538</v>
      </c>
      <c r="B22" s="208" t="str">
        <f>VLOOKUP(A22,門市主檔!A:B,2,FALSE)</f>
        <v>林口童樂店</v>
      </c>
      <c r="C22" s="302" t="str">
        <f>IF(COUNTIFS(IM!$F:$F,A22,IM!$AD:$AD,"O",IM!$X:$X,"&gt;="&amp;$R$1, IM!$X:$X,"&lt;="&amp;$S$1)&gt;0,"V","")</f>
        <v/>
      </c>
      <c r="D22" s="302" t="str">
        <f>IF(AND(C22&lt;&gt;"V", COUNTIFS(IM!$F:$F,A22, IM!$AD:$AD, "O", IM!$X:$X, "&gt;="&amp;$R$2, IM!$X:$X, "&lt;="&amp;$S$2)&gt;0), "V", "")</f>
        <v/>
      </c>
      <c r="E22" s="302" t="str">
        <f>IF(AND(C22&lt;&gt;"V",D22&lt;&gt;"V", COUNTIFS(IM!$F:$F, A22, IM!$AD:$AD, "O", IM!$X:$X, "&gt;="&amp;$R$3, IM!$X:$X, "&lt;="&amp;$S$3)&gt;0), "V", "")</f>
        <v/>
      </c>
      <c r="F22" s="208" t="str">
        <f t="shared" si="1"/>
        <v>未保養</v>
      </c>
      <c r="G22" s="208" t="str">
        <f>IF(AND(VLOOKUP(A22,門市主檔!A:Y,25,FALSE)="STAR", VLOOKUP(A22,門市主檔!A:N,14,FALSE)=""),
    IF(OR(C22="V", D22="V", E22="V"), "已PM未更換", "未更換"),
    IF(VLOOKUP(A22,門市主檔!A:Y,25,FALSE)&lt;&gt;"STAR", "無專案", "已更換")
)</f>
        <v>無專案</v>
      </c>
      <c r="H22" s="286">
        <f>VLOOKUP(A22,門市主檔!A:U,21,FALSE)</f>
        <v>0</v>
      </c>
      <c r="I22" s="208" t="str">
        <f>VLOOKUP(A22,'0919門市清單主檔'!B:V,21,FALSE)</f>
        <v>林口區</v>
      </c>
      <c r="J22" s="216">
        <v>45693.479166666664</v>
      </c>
      <c r="K22" s="203"/>
      <c r="L22" s="203"/>
      <c r="M22" s="203"/>
      <c r="N22" s="203"/>
      <c r="O22" s="203"/>
      <c r="P22" s="203" t="s">
        <v>51</v>
      </c>
      <c r="Q22" s="203"/>
    </row>
    <row r="23" spans="1:20" ht="21.6" customHeight="1">
      <c r="A23" s="208">
        <v>3137</v>
      </c>
      <c r="B23" s="208" t="str">
        <f>VLOOKUP(A23,門市主檔!A:B,2,FALSE)</f>
        <v>北縣黎明店</v>
      </c>
      <c r="C23" s="302" t="str">
        <f>IF(COUNTIFS(IM!$F:$F,A23,IM!$AD:$AD,"O",IM!$X:$X,"&gt;="&amp;$R$1, IM!$X:$X,"&lt;="&amp;$S$1)&gt;0,"V","")</f>
        <v/>
      </c>
      <c r="D23" s="302" t="str">
        <f>IF(AND(C23&lt;&gt;"V", COUNTIFS(IM!$F:$F,A23, IM!$AD:$AD, "O", IM!$X:$X, "&gt;="&amp;$R$2, IM!$X:$X, "&lt;="&amp;$S$2)&gt;0), "V", "")</f>
        <v/>
      </c>
      <c r="E23" s="302" t="str">
        <f>IF(AND(C23&lt;&gt;"V",D23&lt;&gt;"V", COUNTIFS(IM!$F:$F, A23, IM!$AD:$AD, "O", IM!$X:$X, "&gt;="&amp;$R$3, IM!$X:$X, "&lt;="&amp;$S$3)&gt;0), "V", "")</f>
        <v/>
      </c>
      <c r="F23" s="208" t="str">
        <f t="shared" si="1"/>
        <v>未保養</v>
      </c>
      <c r="G23" s="208" t="str">
        <f>IF(AND(VLOOKUP(A23,門市主檔!A:Y,25,FALSE)="STAR", VLOOKUP(A23,門市主檔!A:N,14,FALSE)=""),
    IF(OR(C23="V", D23="V", E23="V"), "已PM未更換", "未更換"),
    IF(VLOOKUP(A23,門市主檔!A:Y,25,FALSE)&lt;&gt;"STAR", "無專案", "已更換")
)</f>
        <v>無專案</v>
      </c>
      <c r="H23" s="286">
        <f>VLOOKUP(A23,門市主檔!A:U,21,FALSE)</f>
        <v>0</v>
      </c>
      <c r="I23" s="208" t="str">
        <f>VLOOKUP(A23,'0919門市清單主檔'!B:V,21,FALSE)</f>
        <v>泰山區</v>
      </c>
      <c r="J23" s="216">
        <v>45728.583333333336</v>
      </c>
      <c r="K23" s="203"/>
      <c r="L23" s="203"/>
      <c r="M23" s="203"/>
      <c r="N23" s="203"/>
      <c r="O23" s="203"/>
      <c r="P23" s="203" t="s">
        <v>51</v>
      </c>
      <c r="Q23" s="203"/>
    </row>
    <row r="24" spans="1:20" ht="21.6" customHeight="1">
      <c r="A24" s="208">
        <v>4679</v>
      </c>
      <c r="B24" s="208" t="str">
        <f>VLOOKUP(A24,門市主檔!A:B,2,FALSE)</f>
        <v>新莊幸運店</v>
      </c>
      <c r="C24" s="302" t="str">
        <f>IF(COUNTIFS(IM!$F:$F,A24,IM!$AD:$AD,"O",IM!$X:$X,"&gt;="&amp;$R$1, IM!$X:$X,"&lt;="&amp;$S$1)&gt;0,"V","")</f>
        <v/>
      </c>
      <c r="D24" s="302" t="str">
        <f>IF(AND(C24&lt;&gt;"V", COUNTIFS(IM!$F:$F,A24, IM!$AD:$AD, "O", IM!$X:$X, "&gt;="&amp;$R$2, IM!$X:$X, "&lt;="&amp;$S$2)&gt;0), "V", "")</f>
        <v/>
      </c>
      <c r="E24" s="302" t="str">
        <f>IF(AND(C24&lt;&gt;"V",D24&lt;&gt;"V", COUNTIFS(IM!$F:$F, A24, IM!$AD:$AD, "O", IM!$X:$X, "&gt;="&amp;$R$3, IM!$X:$X, "&lt;="&amp;$S$3)&gt;0), "V", "")</f>
        <v/>
      </c>
      <c r="F24" s="208" t="str">
        <f t="shared" si="1"/>
        <v>未保養</v>
      </c>
      <c r="G24" s="208" t="str">
        <f>IF(AND(VLOOKUP(A24,門市主檔!A:Y,25,FALSE)="STAR", VLOOKUP(A24,門市主檔!A:N,14,FALSE)=""),
    IF(OR(C24="V", D24="V", E24="V"), "已PM未更換", "未更換"),
    IF(VLOOKUP(A24,門市主檔!A:Y,25,FALSE)&lt;&gt;"STAR", "無專案", "已更換")
)</f>
        <v>無專案</v>
      </c>
      <c r="H24" s="286">
        <f>VLOOKUP(A24,門市主檔!A:U,21,FALSE)</f>
        <v>0</v>
      </c>
      <c r="I24" s="208" t="str">
        <f>VLOOKUP(A24,'0919門市清單主檔'!B:V,21,FALSE)</f>
        <v>新莊區</v>
      </c>
      <c r="J24" s="216">
        <v>45741.631944444445</v>
      </c>
      <c r="K24" s="203"/>
      <c r="L24" s="203"/>
      <c r="M24" s="203"/>
      <c r="N24" s="203"/>
      <c r="O24" s="203"/>
      <c r="P24" s="203" t="s">
        <v>51</v>
      </c>
      <c r="Q24" s="203"/>
    </row>
    <row r="25" spans="1:20" ht="21.6" customHeight="1">
      <c r="A25" s="208">
        <v>4228</v>
      </c>
      <c r="B25" s="208" t="str">
        <f>VLOOKUP(A25,門市主檔!A:B,2,FALSE)</f>
        <v>新莊頭前公園</v>
      </c>
      <c r="C25" s="302" t="str">
        <f>IF(COUNTIFS(IM!$F:$F,A25,IM!$AD:$AD,"O",IM!$X:$X,"&gt;="&amp;$R$1, IM!$X:$X,"&lt;="&amp;$S$1)&gt;0,"V","")</f>
        <v/>
      </c>
      <c r="D25" s="302" t="str">
        <f>IF(AND(C25&lt;&gt;"V", COUNTIFS(IM!$F:$F,A25, IM!$AD:$AD, "O", IM!$X:$X, "&gt;="&amp;$R$2, IM!$X:$X, "&lt;="&amp;$S$2)&gt;0), "V", "")</f>
        <v/>
      </c>
      <c r="E25" s="302" t="str">
        <f>IF(AND(C25&lt;&gt;"V",D25&lt;&gt;"V", COUNTIFS(IM!$F:$F, A25, IM!$AD:$AD, "O", IM!$X:$X, "&gt;="&amp;$R$3, IM!$X:$X, "&lt;="&amp;$S$3)&gt;0), "V", "")</f>
        <v/>
      </c>
      <c r="F25" s="208" t="str">
        <f t="shared" si="1"/>
        <v>未保養</v>
      </c>
      <c r="G25" s="208" t="str">
        <f>IF(AND(VLOOKUP(A25,門市主檔!A:Y,25,FALSE)="STAR", VLOOKUP(A25,門市主檔!A:N,14,FALSE)=""),
    IF(OR(C25="V", D25="V", E25="V"), "已PM未更換", "未更換"),
    IF(VLOOKUP(A25,門市主檔!A:Y,25,FALSE)&lt;&gt;"STAR", "無專案", "已更換")
)</f>
        <v>未更換</v>
      </c>
      <c r="H25" s="286">
        <f>VLOOKUP(A25,門市主檔!A:U,21,FALSE)</f>
        <v>2</v>
      </c>
      <c r="I25" s="208" t="str">
        <f>VLOOKUP(A25,'0919門市清單主檔'!B:V,21,FALSE)</f>
        <v>新莊區</v>
      </c>
      <c r="J25" s="216">
        <v>45741.645833333336</v>
      </c>
      <c r="K25" s="203"/>
      <c r="L25" s="203"/>
      <c r="M25" s="203"/>
      <c r="N25" s="203"/>
      <c r="O25" s="203"/>
      <c r="P25" s="203" t="s">
        <v>51</v>
      </c>
      <c r="Q25" s="203"/>
    </row>
    <row r="26" spans="1:20" ht="21.6" customHeight="1">
      <c r="A26" s="208">
        <v>5291</v>
      </c>
      <c r="B26" s="208" t="str">
        <f>VLOOKUP(A26,門市主檔!A:B,2,FALSE)</f>
        <v>新莊國家置地</v>
      </c>
      <c r="C26" s="302" t="str">
        <f>IF(COUNTIFS(IM!$F:$F,A26,IM!$AD:$AD,"O",IM!$X:$X,"&gt;="&amp;$R$1, IM!$X:$X,"&lt;="&amp;$S$1)&gt;0,"V","")</f>
        <v/>
      </c>
      <c r="D26" s="302" t="str">
        <f>IF(AND(C26&lt;&gt;"V", COUNTIFS(IM!$F:$F,A26, IM!$AD:$AD, "O", IM!$X:$X, "&gt;="&amp;$R$2, IM!$X:$X, "&lt;="&amp;$S$2)&gt;0), "V", "")</f>
        <v/>
      </c>
      <c r="E26" s="302" t="str">
        <f>IF(AND(C26&lt;&gt;"V",D26&lt;&gt;"V", COUNTIFS(IM!$F:$F, A26, IM!$AD:$AD, "O", IM!$X:$X, "&gt;="&amp;$R$3, IM!$X:$X, "&lt;="&amp;$S$3)&gt;0), "V", "")</f>
        <v/>
      </c>
      <c r="F26" s="208" t="str">
        <f t="shared" si="1"/>
        <v>未保養</v>
      </c>
      <c r="G26" s="208" t="str">
        <f>IF(AND(VLOOKUP(A26,門市主檔!A:Y,25,FALSE)="STAR", VLOOKUP(A26,門市主檔!A:N,14,FALSE)=""),
    IF(OR(C26="V", D26="V", E26="V"), "已PM未更換", "未更換"),
    IF(VLOOKUP(A26,門市主檔!A:Y,25,FALSE)&lt;&gt;"STAR", "無專案", "已更換")
)</f>
        <v>無專案</v>
      </c>
      <c r="H26" s="286">
        <f>VLOOKUP(A26,門市主檔!A:U,21,FALSE)</f>
        <v>0</v>
      </c>
      <c r="I26" s="208" t="str">
        <f>VLOOKUP(A26,'0919門市清單主檔'!B:V,21,FALSE)</f>
        <v>新莊區</v>
      </c>
      <c r="J26" s="217" t="s">
        <v>5033</v>
      </c>
      <c r="K26" s="203"/>
      <c r="L26" s="203"/>
      <c r="M26" s="203"/>
      <c r="N26" s="203"/>
      <c r="O26" s="203"/>
      <c r="P26" s="203" t="s">
        <v>51</v>
      </c>
      <c r="Q26" s="203"/>
    </row>
    <row r="27" spans="1:20" ht="21.6" customHeight="1">
      <c r="A27" s="208" t="s">
        <v>46</v>
      </c>
      <c r="B27" s="208" t="str">
        <f>VLOOKUP(A27,門市主檔!A:B,2,FALSE)</f>
        <v>車麗屋新莊店</v>
      </c>
      <c r="C27" s="302" t="str">
        <f>IF(COUNTIFS(IM!$F:$F,A27,IM!$AD:$AD,"O",IM!$X:$X,"&gt;="&amp;$R$1, IM!$X:$X,"&lt;="&amp;$S$1)&gt;0,"V","")</f>
        <v/>
      </c>
      <c r="D27" s="302" t="str">
        <f>IF(AND(C27&lt;&gt;"V", COUNTIFS(IM!$F:$F,A27, IM!$AD:$AD, "O", IM!$X:$X, "&gt;="&amp;$R$2, IM!$X:$X, "&lt;="&amp;$S$2)&gt;0), "V", "")</f>
        <v/>
      </c>
      <c r="E27" s="302" t="str">
        <f>IF(AND(C27&lt;&gt;"V",D27&lt;&gt;"V", COUNTIFS(IM!$F:$F, A27, IM!$AD:$AD, "O", IM!$X:$X, "&gt;="&amp;$R$3, IM!$X:$X, "&lt;="&amp;$S$3)&gt;0), "V", "")</f>
        <v/>
      </c>
      <c r="F27" s="208" t="str">
        <f t="shared" si="1"/>
        <v>未保養</v>
      </c>
      <c r="G27" s="208" t="str">
        <f>IF(AND(VLOOKUP(A27,門市主檔!A:Y,25,FALSE)="STAR", VLOOKUP(A27,門市主檔!A:N,14,FALSE)=""),
    IF(OR(C27="V", D27="V", E27="V"), "已PM未更換", "未更換"),
    IF(VLOOKUP(A27,門市主檔!A:Y,25,FALSE)&lt;&gt;"STAR", "無專案", "已更換")
)</f>
        <v>無專案</v>
      </c>
      <c r="H27" s="286">
        <f>VLOOKUP(A27,門市主檔!A:U,21,FALSE)</f>
        <v>0</v>
      </c>
      <c r="I27" s="208" t="str">
        <f>VLOOKUP(A27,'0919門市清單主檔'!B:V,21,FALSE)</f>
        <v>新莊區</v>
      </c>
      <c r="J27" s="216">
        <v>45737.618055555555</v>
      </c>
      <c r="K27" s="203"/>
      <c r="L27" s="203"/>
      <c r="M27" s="203"/>
      <c r="N27" s="203"/>
      <c r="O27" s="203"/>
      <c r="P27" s="203" t="s">
        <v>51</v>
      </c>
      <c r="Q27" s="203"/>
    </row>
    <row r="28" spans="1:20" ht="21.6" customHeight="1">
      <c r="A28" s="208">
        <v>4552</v>
      </c>
      <c r="B28" s="208" t="str">
        <f>VLOOKUP(A28,門市主檔!A:B,2,FALSE)</f>
        <v>新莊福慧店</v>
      </c>
      <c r="C28" s="302" t="str">
        <f>IF(COUNTIFS(IM!$F:$F,A28,IM!$AD:$AD,"O",IM!$X:$X,"&gt;="&amp;$R$1, IM!$X:$X,"&lt;="&amp;$S$1)&gt;0,"V","")</f>
        <v/>
      </c>
      <c r="D28" s="302" t="str">
        <f>IF(AND(C28&lt;&gt;"V", COUNTIFS(IM!$F:$F,A28, IM!$AD:$AD, "O", IM!$X:$X, "&gt;="&amp;$R$2, IM!$X:$X, "&lt;="&amp;$S$2)&gt;0), "V", "")</f>
        <v/>
      </c>
      <c r="E28" s="302" t="str">
        <f>IF(AND(C28&lt;&gt;"V",D28&lt;&gt;"V", COUNTIFS(IM!$F:$F, A28, IM!$AD:$AD, "O", IM!$X:$X, "&gt;="&amp;$R$3, IM!$X:$X, "&lt;="&amp;$S$3)&gt;0), "V", "")</f>
        <v/>
      </c>
      <c r="F28" s="208" t="str">
        <f t="shared" si="1"/>
        <v>未保養</v>
      </c>
      <c r="G28" s="208" t="str">
        <f>IF(AND(VLOOKUP(A28,門市主檔!A:Y,25,FALSE)="STAR", VLOOKUP(A28,門市主檔!A:N,14,FALSE)=""),
    IF(OR(C28="V", D28="V", E28="V"), "已PM未更換", "未更換"),
    IF(VLOOKUP(A28,門市主檔!A:Y,25,FALSE)&lt;&gt;"STAR", "無專案", "已更換")
)</f>
        <v>未更換</v>
      </c>
      <c r="H28" s="286">
        <f>VLOOKUP(A28,門市主檔!A:U,21,FALSE)</f>
        <v>1</v>
      </c>
      <c r="I28" s="208" t="str">
        <f>VLOOKUP(A28,'0919門市清單主檔'!B:V,21,FALSE)</f>
        <v>新莊區</v>
      </c>
      <c r="J28" s="216">
        <v>45737.597222222219</v>
      </c>
      <c r="K28" s="203"/>
      <c r="L28" s="203"/>
      <c r="M28" s="203"/>
      <c r="N28" s="203"/>
      <c r="O28" s="203"/>
      <c r="P28" s="203" t="s">
        <v>51</v>
      </c>
      <c r="Q28" s="203"/>
    </row>
    <row r="29" spans="1:20" ht="21.6" customHeight="1">
      <c r="A29" s="208">
        <v>4341</v>
      </c>
      <c r="B29" s="208" t="str">
        <f>VLOOKUP(A29,門市主檔!A:B,2,FALSE)</f>
        <v>新莊莊美店</v>
      </c>
      <c r="C29" s="302" t="str">
        <f>IF(COUNTIFS(IM!$F:$F,A29,IM!$AD:$AD,"O",IM!$X:$X,"&gt;="&amp;$R$1, IM!$X:$X,"&lt;="&amp;$S$1)&gt;0,"V","")</f>
        <v/>
      </c>
      <c r="D29" s="302" t="str">
        <f>IF(AND(C29&lt;&gt;"V", COUNTIFS(IM!$F:$F,A29, IM!$AD:$AD, "O", IM!$X:$X, "&gt;="&amp;$R$2, IM!$X:$X, "&lt;="&amp;$S$2)&gt;0), "V", "")</f>
        <v/>
      </c>
      <c r="E29" s="302" t="str">
        <f>IF(AND(C29&lt;&gt;"V",D29&lt;&gt;"V", COUNTIFS(IM!$F:$F, A29, IM!$AD:$AD, "O", IM!$X:$X, "&gt;="&amp;$R$3, IM!$X:$X, "&lt;="&amp;$S$3)&gt;0), "V", "")</f>
        <v/>
      </c>
      <c r="F29" s="208" t="str">
        <f t="shared" si="1"/>
        <v>未保養</v>
      </c>
      <c r="G29" s="208" t="str">
        <f>IF(AND(VLOOKUP(A29,門市主檔!A:Y,25,FALSE)="STAR", VLOOKUP(A29,門市主檔!A:N,14,FALSE)=""),
    IF(OR(C29="V", D29="V", E29="V"), "已PM未更換", "未更換"),
    IF(VLOOKUP(A29,門市主檔!A:Y,25,FALSE)&lt;&gt;"STAR", "無專案", "已更換")
)</f>
        <v>未更換</v>
      </c>
      <c r="H29" s="286">
        <f>VLOOKUP(A29,門市主檔!A:U,21,FALSE)</f>
        <v>2</v>
      </c>
      <c r="I29" s="208" t="str">
        <f>VLOOKUP(A29,'0919門市清單主檔'!B:V,21,FALSE)</f>
        <v>新莊區</v>
      </c>
      <c r="J29" s="216">
        <v>45736.673611111109</v>
      </c>
      <c r="K29" s="203"/>
      <c r="L29" s="203"/>
      <c r="M29" s="203"/>
      <c r="N29" s="203"/>
      <c r="O29" s="203"/>
      <c r="P29" s="203" t="s">
        <v>51</v>
      </c>
      <c r="Q29" s="203"/>
    </row>
    <row r="30" spans="1:20" ht="21.6" customHeight="1">
      <c r="A30" s="208">
        <v>5057</v>
      </c>
      <c r="B30" s="208" t="str">
        <f>VLOOKUP(A30,門市主檔!A:B,2,FALSE)</f>
        <v>新莊中港店</v>
      </c>
      <c r="C30" s="302" t="str">
        <f>IF(COUNTIFS(IM!$F:$F,A30,IM!$AD:$AD,"O",IM!$X:$X,"&gt;="&amp;$R$1, IM!$X:$X,"&lt;="&amp;$S$1)&gt;0,"V","")</f>
        <v/>
      </c>
      <c r="D30" s="302" t="str">
        <f>IF(AND(C30&lt;&gt;"V", COUNTIFS(IM!$F:$F,A30, IM!$AD:$AD, "O", IM!$X:$X, "&gt;="&amp;$R$2, IM!$X:$X, "&lt;="&amp;$S$2)&gt;0), "V", "")</f>
        <v/>
      </c>
      <c r="E30" s="302" t="str">
        <f>IF(AND(C30&lt;&gt;"V",D30&lt;&gt;"V", COUNTIFS(IM!$F:$F, A30, IM!$AD:$AD, "O", IM!$X:$X, "&gt;="&amp;$R$3, IM!$X:$X, "&lt;="&amp;$S$3)&gt;0), "V", "")</f>
        <v/>
      </c>
      <c r="F30" s="208" t="str">
        <f t="shared" si="1"/>
        <v>未保養</v>
      </c>
      <c r="G30" s="208" t="str">
        <f>IF(AND(VLOOKUP(A30,門市主檔!A:Y,25,FALSE)="STAR", VLOOKUP(A30,門市主檔!A:N,14,FALSE)=""),
    IF(OR(C30="V", D30="V", E30="V"), "已PM未更換", "未更換"),
    IF(VLOOKUP(A30,門市主檔!A:Y,25,FALSE)&lt;&gt;"STAR", "無專案", "已更換")
)</f>
        <v>未更換</v>
      </c>
      <c r="H30" s="286">
        <f>VLOOKUP(A30,門市主檔!A:U,21,FALSE)</f>
        <v>2</v>
      </c>
      <c r="I30" s="208" t="str">
        <f>VLOOKUP(A30,'0919門市清單主檔'!B:V,21,FALSE)</f>
        <v>新莊區</v>
      </c>
      <c r="J30" s="216">
        <v>45730.666666666664</v>
      </c>
      <c r="K30" s="203"/>
      <c r="L30" s="203"/>
      <c r="M30" s="203"/>
      <c r="N30" s="203"/>
      <c r="O30" s="203"/>
      <c r="P30" s="203" t="s">
        <v>51</v>
      </c>
      <c r="Q30" s="203"/>
    </row>
    <row r="31" spans="1:20" ht="21.6" customHeight="1">
      <c r="A31" s="208">
        <v>4194</v>
      </c>
      <c r="B31" s="208" t="str">
        <f>VLOOKUP(A31,門市主檔!A:B,2,FALSE)</f>
        <v>新莊鼎苑店</v>
      </c>
      <c r="C31" s="302" t="str">
        <f>IF(COUNTIFS(IM!$F:$F,A31,IM!$AD:$AD,"O",IM!$X:$X,"&gt;="&amp;$R$1, IM!$X:$X,"&lt;="&amp;$S$1)&gt;0,"V","")</f>
        <v/>
      </c>
      <c r="D31" s="302" t="str">
        <f>IF(AND(C31&lt;&gt;"V", COUNTIFS(IM!$F:$F,A31, IM!$AD:$AD, "O", IM!$X:$X, "&gt;="&amp;$R$2, IM!$X:$X, "&lt;="&amp;$S$2)&gt;0), "V", "")</f>
        <v/>
      </c>
      <c r="E31" s="302" t="str">
        <f>IF(AND(C31&lt;&gt;"V",D31&lt;&gt;"V", COUNTIFS(IM!$F:$F, A31, IM!$AD:$AD, "O", IM!$X:$X, "&gt;="&amp;$R$3, IM!$X:$X, "&lt;="&amp;$S$3)&gt;0), "V", "")</f>
        <v/>
      </c>
      <c r="F31" s="208" t="str">
        <f t="shared" si="1"/>
        <v>未保養</v>
      </c>
      <c r="G31" s="208" t="str">
        <f>IF(AND(VLOOKUP(A31,門市主檔!A:Y,25,FALSE)="STAR", VLOOKUP(A31,門市主檔!A:N,14,FALSE)=""),
    IF(OR(C31="V", D31="V", E31="V"), "已PM未更換", "未更換"),
    IF(VLOOKUP(A31,門市主檔!A:Y,25,FALSE)&lt;&gt;"STAR", "無專案", "已更換")
)</f>
        <v>未更換</v>
      </c>
      <c r="H31" s="286">
        <f>VLOOKUP(A31,門市主檔!A:U,21,FALSE)</f>
        <v>2</v>
      </c>
      <c r="I31" s="208" t="str">
        <f>VLOOKUP(A31,'0919門市清單主檔'!B:V,21,FALSE)</f>
        <v>新莊區</v>
      </c>
      <c r="J31" s="216">
        <v>45700.604166666664</v>
      </c>
      <c r="K31" s="203"/>
      <c r="L31" s="203"/>
      <c r="M31" s="203"/>
      <c r="N31" s="203"/>
      <c r="O31" s="203"/>
      <c r="P31" s="203" t="s">
        <v>51</v>
      </c>
      <c r="Q31" s="203"/>
    </row>
    <row r="32" spans="1:20" ht="21.6" customHeight="1">
      <c r="A32" s="208">
        <v>4701</v>
      </c>
      <c r="B32" s="208" t="str">
        <f>VLOOKUP(A32,門市主檔!A:B,2,FALSE)</f>
        <v>新莊昌平店</v>
      </c>
      <c r="C32" s="302" t="str">
        <f>IF(COUNTIFS(IM!$F:$F,A32,IM!$AD:$AD,"O",IM!$X:$X,"&gt;="&amp;$R$1, IM!$X:$X,"&lt;="&amp;$S$1)&gt;0,"V","")</f>
        <v/>
      </c>
      <c r="D32" s="302" t="str">
        <f>IF(AND(C32&lt;&gt;"V", COUNTIFS(IM!$F:$F,A32, IM!$AD:$AD, "O", IM!$X:$X, "&gt;="&amp;$R$2, IM!$X:$X, "&lt;="&amp;$S$2)&gt;0), "V", "")</f>
        <v/>
      </c>
      <c r="E32" s="302" t="str">
        <f>IF(AND(C32&lt;&gt;"V",D32&lt;&gt;"V", COUNTIFS(IM!$F:$F, A32, IM!$AD:$AD, "O", IM!$X:$X, "&gt;="&amp;$R$3, IM!$X:$X, "&lt;="&amp;$S$3)&gt;0), "V", "")</f>
        <v/>
      </c>
      <c r="F32" s="208" t="str">
        <f t="shared" si="1"/>
        <v>未保養</v>
      </c>
      <c r="G32" s="208" t="str">
        <f>IF(AND(VLOOKUP(A32,門市主檔!A:Y,25,FALSE)="STAR", VLOOKUP(A32,門市主檔!A:N,14,FALSE)=""),
    IF(OR(C32="V", D32="V", E32="V"), "已PM未更換", "未更換"),
    IF(VLOOKUP(A32,門市主檔!A:Y,25,FALSE)&lt;&gt;"STAR", "無專案", "已更換")
)</f>
        <v>無專案</v>
      </c>
      <c r="H32" s="286">
        <f>VLOOKUP(A32,門市主檔!A:U,21,FALSE)</f>
        <v>0</v>
      </c>
      <c r="I32" s="208" t="str">
        <f>VLOOKUP(A32,'0919門市清單主檔'!B:V,21,FALSE)</f>
        <v>新莊區</v>
      </c>
      <c r="J32" s="216">
        <v>45712.604166666664</v>
      </c>
      <c r="K32" s="203"/>
      <c r="L32" s="203"/>
      <c r="M32" s="203"/>
      <c r="N32" s="203"/>
      <c r="O32" s="203"/>
      <c r="P32" s="203" t="s">
        <v>51</v>
      </c>
      <c r="Q32" s="203"/>
    </row>
    <row r="33" spans="1:17" ht="21.6" customHeight="1">
      <c r="A33" s="208">
        <v>3999</v>
      </c>
      <c r="B33" s="208" t="str">
        <f>VLOOKUP(A33,門市主檔!A:B,2,FALSE)</f>
        <v>新莊福祐店</v>
      </c>
      <c r="C33" s="302" t="str">
        <f>IF(COUNTIFS(IM!$F:$F,A33,IM!$AD:$AD,"O",IM!$X:$X,"&gt;="&amp;$R$1, IM!$X:$X,"&lt;="&amp;$S$1)&gt;0,"V","")</f>
        <v/>
      </c>
      <c r="D33" s="302" t="str">
        <f>IF(AND(C33&lt;&gt;"V", COUNTIFS(IM!$F:$F,A33, IM!$AD:$AD, "O", IM!$X:$X, "&gt;="&amp;$R$2, IM!$X:$X, "&lt;="&amp;$S$2)&gt;0), "V", "")</f>
        <v/>
      </c>
      <c r="E33" s="302" t="str">
        <f>IF(AND(C33&lt;&gt;"V",D33&lt;&gt;"V", COUNTIFS(IM!$F:$F, A33, IM!$AD:$AD, "O", IM!$X:$X, "&gt;="&amp;$R$3, IM!$X:$X, "&lt;="&amp;$S$3)&gt;0), "V", "")</f>
        <v/>
      </c>
      <c r="F33" s="208" t="str">
        <f t="shared" si="1"/>
        <v>未保養</v>
      </c>
      <c r="G33" s="208" t="str">
        <f>IF(AND(VLOOKUP(A33,門市主檔!A:Y,25,FALSE)="STAR", VLOOKUP(A33,門市主檔!A:N,14,FALSE)=""),
    IF(OR(C33="V", D33="V", E33="V"), "已PM未更換", "未更換"),
    IF(VLOOKUP(A33,門市主檔!A:Y,25,FALSE)&lt;&gt;"STAR", "無專案", "已更換")
)</f>
        <v>未更換</v>
      </c>
      <c r="H33" s="286">
        <f>VLOOKUP(A33,門市主檔!A:U,21,FALSE)</f>
        <v>1</v>
      </c>
      <c r="I33" s="208" t="str">
        <f>VLOOKUP(A33,'0919門市清單主檔'!B:V,21,FALSE)</f>
        <v>新莊區</v>
      </c>
      <c r="J33" s="216">
        <v>45712.618055555555</v>
      </c>
      <c r="K33" s="203"/>
      <c r="L33" s="203"/>
      <c r="M33" s="203"/>
      <c r="N33" s="203"/>
      <c r="O33" s="203"/>
      <c r="P33" s="203" t="s">
        <v>51</v>
      </c>
      <c r="Q33" s="203"/>
    </row>
    <row r="34" spans="1:17" ht="21.6" customHeight="1">
      <c r="A34" s="208">
        <v>3380</v>
      </c>
      <c r="B34" s="208" t="str">
        <f>VLOOKUP(A34,門市主檔!A:B,2,FALSE)</f>
        <v>北縣莊勝店</v>
      </c>
      <c r="C34" s="302" t="str">
        <f>IF(COUNTIFS(IM!$F:$F,A34,IM!$AD:$AD,"O",IM!$X:$X,"&gt;="&amp;$R$1, IM!$X:$X,"&lt;="&amp;$S$1)&gt;0,"V","")</f>
        <v/>
      </c>
      <c r="D34" s="302" t="str">
        <f>IF(AND(C34&lt;&gt;"V", COUNTIFS(IM!$F:$F,A34, IM!$AD:$AD, "O", IM!$X:$X, "&gt;="&amp;$R$2, IM!$X:$X, "&lt;="&amp;$S$2)&gt;0), "V", "")</f>
        <v/>
      </c>
      <c r="E34" s="302" t="str">
        <f>IF(AND(C34&lt;&gt;"V",D34&lt;&gt;"V", COUNTIFS(IM!$F:$F, A34, IM!$AD:$AD, "O", IM!$X:$X, "&gt;="&amp;$R$3, IM!$X:$X, "&lt;="&amp;$S$3)&gt;0), "V", "")</f>
        <v/>
      </c>
      <c r="F34" s="208" t="str">
        <f t="shared" si="1"/>
        <v>未保養</v>
      </c>
      <c r="G34" s="208" t="str">
        <f>IF(AND(VLOOKUP(A34,門市主檔!A:Y,25,FALSE)="STAR", VLOOKUP(A34,門市主檔!A:N,14,FALSE)=""),
    IF(OR(C34="V", D34="V", E34="V"), "已PM未更換", "未更換"),
    IF(VLOOKUP(A34,門市主檔!A:Y,25,FALSE)&lt;&gt;"STAR", "無專案", "已更換")
)</f>
        <v>未更換</v>
      </c>
      <c r="H34" s="286">
        <f>VLOOKUP(A34,門市主檔!A:U,21,FALSE)</f>
        <v>1</v>
      </c>
      <c r="I34" s="208" t="str">
        <f>VLOOKUP(A34,'0919門市清單主檔'!B:V,21,FALSE)</f>
        <v>新莊區</v>
      </c>
      <c r="J34" s="216">
        <v>45663.673611111109</v>
      </c>
      <c r="K34" s="203"/>
      <c r="L34" s="203"/>
      <c r="M34" s="203"/>
      <c r="N34" s="203"/>
      <c r="O34" s="203"/>
      <c r="P34" s="203" t="s">
        <v>51</v>
      </c>
      <c r="Q34" s="203"/>
    </row>
    <row r="35" spans="1:17" ht="21.6" customHeight="1">
      <c r="A35" s="208">
        <v>4144</v>
      </c>
      <c r="B35" s="208" t="str">
        <f>VLOOKUP(A35,門市主檔!A:B,2,FALSE)</f>
        <v>新莊頭前店</v>
      </c>
      <c r="C35" s="302" t="str">
        <f>IF(COUNTIFS(IM!$F:$F,A35,IM!$AD:$AD,"O",IM!$X:$X,"&gt;="&amp;$R$1, IM!$X:$X,"&lt;="&amp;$S$1)&gt;0,"V","")</f>
        <v/>
      </c>
      <c r="D35" s="302" t="str">
        <f>IF(AND(C35&lt;&gt;"V", COUNTIFS(IM!$F:$F,A35, IM!$AD:$AD, "O", IM!$X:$X, "&gt;="&amp;$R$2, IM!$X:$X, "&lt;="&amp;$S$2)&gt;0), "V", "")</f>
        <v/>
      </c>
      <c r="E35" s="302" t="str">
        <f>IF(AND(C35&lt;&gt;"V",D35&lt;&gt;"V", COUNTIFS(IM!$F:$F, A35, IM!$AD:$AD, "O", IM!$X:$X, "&gt;="&amp;$R$3, IM!$X:$X, "&lt;="&amp;$S$3)&gt;0), "V", "")</f>
        <v/>
      </c>
      <c r="F35" s="208" t="str">
        <f t="shared" si="1"/>
        <v>未保養</v>
      </c>
      <c r="G35" s="208" t="str">
        <f>IF(AND(VLOOKUP(A35,門市主檔!A:Y,25,FALSE)="STAR", VLOOKUP(A35,門市主檔!A:N,14,FALSE)=""),
    IF(OR(C35="V", D35="V", E35="V"), "已PM未更換", "未更換"),
    IF(VLOOKUP(A35,門市主檔!A:Y,25,FALSE)&lt;&gt;"STAR", "無專案", "已更換")
)</f>
        <v>未更換</v>
      </c>
      <c r="H35" s="286">
        <f>VLOOKUP(A35,門市主檔!A:U,21,FALSE)</f>
        <v>2</v>
      </c>
      <c r="I35" s="208" t="str">
        <f>VLOOKUP(A35,'0919門市清單主檔'!B:V,21,FALSE)</f>
        <v>新莊區</v>
      </c>
      <c r="J35" s="216">
        <v>45691.5625</v>
      </c>
      <c r="K35" s="203"/>
      <c r="L35" s="203"/>
      <c r="M35" s="203"/>
      <c r="N35" s="203"/>
      <c r="O35" s="203"/>
      <c r="P35" s="203" t="s">
        <v>51</v>
      </c>
      <c r="Q35" s="203"/>
    </row>
    <row r="36" spans="1:17" ht="21.6" customHeight="1">
      <c r="A36" s="208">
        <v>3785</v>
      </c>
      <c r="B36" s="208" t="str">
        <f>VLOOKUP(A36,門市主檔!A:B,2,FALSE)</f>
        <v>北縣莊榮店</v>
      </c>
      <c r="C36" s="302" t="str">
        <f>IF(COUNTIFS(IM!$F:$F,A36,IM!$AD:$AD,"O",IM!$X:$X,"&gt;="&amp;$R$1, IM!$X:$X,"&lt;="&amp;$S$1)&gt;0,"V","")</f>
        <v/>
      </c>
      <c r="D36" s="302" t="str">
        <f>IF(AND(C36&lt;&gt;"V", COUNTIFS(IM!$F:$F,A36, IM!$AD:$AD, "O", IM!$X:$X, "&gt;="&amp;$R$2, IM!$X:$X, "&lt;="&amp;$S$2)&gt;0), "V", "")</f>
        <v/>
      </c>
      <c r="E36" s="302" t="str">
        <f>IF(AND(C36&lt;&gt;"V",D36&lt;&gt;"V", COUNTIFS(IM!$F:$F, A36, IM!$AD:$AD, "O", IM!$X:$X, "&gt;="&amp;$R$3, IM!$X:$X, "&lt;="&amp;$S$3)&gt;0), "V", "")</f>
        <v/>
      </c>
      <c r="F36" s="208" t="str">
        <f t="shared" si="1"/>
        <v>未保養</v>
      </c>
      <c r="G36" s="208" t="str">
        <f>IF(AND(VLOOKUP(A36,門市主檔!A:Y,25,FALSE)="STAR", VLOOKUP(A36,門市主檔!A:N,14,FALSE)=""),
    IF(OR(C36="V", D36="V", E36="V"), "已PM未更換", "未更換"),
    IF(VLOOKUP(A36,門市主檔!A:Y,25,FALSE)&lt;&gt;"STAR", "無專案", "已更換")
)</f>
        <v>無專案</v>
      </c>
      <c r="H36" s="286">
        <f>VLOOKUP(A36,門市主檔!A:U,21,FALSE)</f>
        <v>0</v>
      </c>
      <c r="I36" s="208" t="str">
        <f>VLOOKUP(A36,'0919門市清單主檔'!B:V,21,FALSE)</f>
        <v>新莊區</v>
      </c>
      <c r="J36" s="216">
        <v>45695.652777777781</v>
      </c>
      <c r="K36" s="203"/>
      <c r="L36" s="203"/>
      <c r="M36" s="203"/>
      <c r="N36" s="203"/>
      <c r="O36" s="203"/>
      <c r="P36" s="203" t="s">
        <v>51</v>
      </c>
      <c r="Q36" s="203"/>
    </row>
    <row r="37" spans="1:17" ht="21.6" customHeight="1">
      <c r="A37" s="208">
        <v>2743</v>
      </c>
      <c r="B37" s="208" t="str">
        <f>VLOOKUP(A37,門市主檔!A:B,2,FALSE)</f>
        <v>新莊豐年店</v>
      </c>
      <c r="C37" s="302" t="str">
        <f>IF(COUNTIFS(IM!$F:$F,A37,IM!$AD:$AD,"O",IM!$X:$X,"&gt;="&amp;$R$1, IM!$X:$X,"&lt;="&amp;$S$1)&gt;0,"V","")</f>
        <v/>
      </c>
      <c r="D37" s="302" t="str">
        <f>IF(AND(C37&lt;&gt;"V", COUNTIFS(IM!$F:$F,A37, IM!$AD:$AD, "O", IM!$X:$X, "&gt;="&amp;$R$2, IM!$X:$X, "&lt;="&amp;$S$2)&gt;0), "V", "")</f>
        <v/>
      </c>
      <c r="E37" s="302" t="str">
        <f>IF(AND(C37&lt;&gt;"V",D37&lt;&gt;"V", COUNTIFS(IM!$F:$F, A37, IM!$AD:$AD, "O", IM!$X:$X, "&gt;="&amp;$R$3, IM!$X:$X, "&lt;="&amp;$S$3)&gt;0), "V", "")</f>
        <v/>
      </c>
      <c r="F37" s="208" t="str">
        <f t="shared" si="1"/>
        <v>未保養</v>
      </c>
      <c r="G37" s="208" t="str">
        <f>IF(AND(VLOOKUP(A37,門市主檔!A:Y,25,FALSE)="STAR", VLOOKUP(A37,門市主檔!A:N,14,FALSE)=""),
    IF(OR(C37="V", D37="V", E37="V"), "已PM未更換", "未更換"),
    IF(VLOOKUP(A37,門市主檔!A:Y,25,FALSE)&lt;&gt;"STAR", "無專案", "已更換")
)</f>
        <v>未更換</v>
      </c>
      <c r="H37" s="286">
        <f>VLOOKUP(A37,門市主檔!A:U,21,FALSE)</f>
        <v>1</v>
      </c>
      <c r="I37" s="208" t="str">
        <f>VLOOKUP(A37,'0919門市清單主檔'!B:V,21,FALSE)</f>
        <v>新莊區</v>
      </c>
      <c r="J37" s="216">
        <v>45695.635416666664</v>
      </c>
      <c r="K37" s="203"/>
      <c r="L37" s="203"/>
      <c r="M37" s="203"/>
      <c r="N37" s="203"/>
      <c r="O37" s="203"/>
      <c r="P37" s="203" t="s">
        <v>51</v>
      </c>
      <c r="Q37" s="203"/>
    </row>
    <row r="38" spans="1:17" ht="21.6" customHeight="1">
      <c r="A38" s="208">
        <v>2109</v>
      </c>
      <c r="B38" s="208" t="str">
        <f>VLOOKUP(A38,門市主檔!A:B,2,FALSE)</f>
        <v>北縣瓊林南店</v>
      </c>
      <c r="C38" s="302" t="str">
        <f>IF(COUNTIFS(IM!$F:$F,A38,IM!$AD:$AD,"O",IM!$X:$X,"&gt;="&amp;$R$1, IM!$X:$X,"&lt;="&amp;$S$1)&gt;0,"V","")</f>
        <v/>
      </c>
      <c r="D38" s="302" t="str">
        <f>IF(AND(C38&lt;&gt;"V", COUNTIFS(IM!$F:$F,A38, IM!$AD:$AD, "O", IM!$X:$X, "&gt;="&amp;$R$2, IM!$X:$X, "&lt;="&amp;$S$2)&gt;0), "V", "")</f>
        <v/>
      </c>
      <c r="E38" s="302" t="str">
        <f>IF(AND(C38&lt;&gt;"V",D38&lt;&gt;"V", COUNTIFS(IM!$F:$F, A38, IM!$AD:$AD, "O", IM!$X:$X, "&gt;="&amp;$R$3, IM!$X:$X, "&lt;="&amp;$S$3)&gt;0), "V", "")</f>
        <v/>
      </c>
      <c r="F38" s="208" t="str">
        <f t="shared" si="1"/>
        <v>未保養</v>
      </c>
      <c r="G38" s="208" t="str">
        <f>IF(AND(VLOOKUP(A38,門市主檔!A:Y,25,FALSE)="STAR", VLOOKUP(A38,門市主檔!A:N,14,FALSE)=""),
    IF(OR(C38="V", D38="V", E38="V"), "已PM未更換", "未更換"),
    IF(VLOOKUP(A38,門市主檔!A:Y,25,FALSE)&lt;&gt;"STAR", "無專案", "已更換")
)</f>
        <v>未更換</v>
      </c>
      <c r="H38" s="286">
        <f>VLOOKUP(A38,門市主檔!A:U,21,FALSE)</f>
        <v>2</v>
      </c>
      <c r="I38" s="208" t="str">
        <f>VLOOKUP(A38,'0919門市清單主檔'!B:V,21,FALSE)</f>
        <v>新莊區</v>
      </c>
      <c r="J38" s="216">
        <v>45695.604166666664</v>
      </c>
      <c r="K38" s="203"/>
      <c r="L38" s="203"/>
      <c r="M38" s="203"/>
      <c r="N38" s="203"/>
      <c r="O38" s="203"/>
      <c r="P38" s="203" t="s">
        <v>51</v>
      </c>
      <c r="Q38" s="203"/>
    </row>
    <row r="39" spans="1:17" ht="21.6" customHeight="1">
      <c r="A39" s="208">
        <v>4208</v>
      </c>
      <c r="B39" s="208" t="str">
        <f>VLOOKUP(A39,門市主檔!A:B,2,FALSE)</f>
        <v>新莊瓊泰店</v>
      </c>
      <c r="C39" s="302" t="str">
        <f>IF(COUNTIFS(IM!$F:$F,A39,IM!$AD:$AD,"O",IM!$X:$X,"&gt;="&amp;$R$1, IM!$X:$X,"&lt;="&amp;$S$1)&gt;0,"V","")</f>
        <v/>
      </c>
      <c r="D39" s="302" t="str">
        <f>IF(AND(C39&lt;&gt;"V", COUNTIFS(IM!$F:$F,A39, IM!$AD:$AD, "O", IM!$X:$X, "&gt;="&amp;$R$2, IM!$X:$X, "&lt;="&amp;$S$2)&gt;0), "V", "")</f>
        <v/>
      </c>
      <c r="E39" s="302" t="str">
        <f>IF(AND(C39&lt;&gt;"V",D39&lt;&gt;"V", COUNTIFS(IM!$F:$F, A39, IM!$AD:$AD, "O", IM!$X:$X, "&gt;="&amp;$R$3, IM!$X:$X, "&lt;="&amp;$S$3)&gt;0), "V", "")</f>
        <v/>
      </c>
      <c r="F39" s="208" t="str">
        <f t="shared" ref="F39:F70" si="2">IF(COUNTBLANK(C39:E39)=3,"未保養","")</f>
        <v>未保養</v>
      </c>
      <c r="G39" s="208" t="str">
        <f>IF(AND(VLOOKUP(A39,門市主檔!A:Y,25,FALSE)="STAR", VLOOKUP(A39,門市主檔!A:N,14,FALSE)=""),
    IF(OR(C39="V", D39="V", E39="V"), "已PM未更換", "未更換"),
    IF(VLOOKUP(A39,門市主檔!A:Y,25,FALSE)&lt;&gt;"STAR", "無專案", "已更換")
)</f>
        <v>無專案</v>
      </c>
      <c r="H39" s="286">
        <f>VLOOKUP(A39,門市主檔!A:U,21,FALSE)</f>
        <v>0</v>
      </c>
      <c r="I39" s="208" t="str">
        <f>VLOOKUP(A39,'0919門市清單主檔'!B:V,21,FALSE)</f>
        <v>新莊區</v>
      </c>
      <c r="J39" s="216">
        <v>45695.618055555555</v>
      </c>
      <c r="K39" s="203"/>
      <c r="L39" s="203"/>
      <c r="M39" s="203"/>
      <c r="N39" s="203"/>
      <c r="O39" s="203"/>
      <c r="P39" s="203" t="s">
        <v>51</v>
      </c>
      <c r="Q39" s="203"/>
    </row>
    <row r="40" spans="1:17" ht="21.6" customHeight="1">
      <c r="A40" s="208">
        <v>3921</v>
      </c>
      <c r="B40" s="208" t="str">
        <f>VLOOKUP(A40,門市主檔!A:B,2,FALSE)</f>
        <v>五股福鑫店</v>
      </c>
      <c r="C40" s="302" t="str">
        <f>IF(COUNTIFS(IM!$F:$F,A40,IM!$AD:$AD,"O",IM!$X:$X,"&gt;="&amp;$R$1, IM!$X:$X,"&lt;="&amp;$S$1)&gt;0,"V","")</f>
        <v/>
      </c>
      <c r="D40" s="302" t="str">
        <f>IF(AND(C40&lt;&gt;"V", COUNTIFS(IM!$F:$F,A40, IM!$AD:$AD, "O", IM!$X:$X, "&gt;="&amp;$R$2, IM!$X:$X, "&lt;="&amp;$S$2)&gt;0), "V", "")</f>
        <v>V</v>
      </c>
      <c r="E40" s="302" t="str">
        <f>IF(AND(C40&lt;&gt;"V",D40&lt;&gt;"V", COUNTIFS(IM!$F:$F, A40, IM!$AD:$AD, "O", IM!$X:$X, "&gt;="&amp;$R$3, IM!$X:$X, "&lt;="&amp;$S$3)&gt;0), "V", "")</f>
        <v/>
      </c>
      <c r="F40" s="208" t="str">
        <f t="shared" si="2"/>
        <v/>
      </c>
      <c r="G40" s="208" t="str">
        <f>IF(AND(VLOOKUP(A40,門市主檔!A:Y,25,FALSE)="STAR", VLOOKUP(A40,門市主檔!A:N,14,FALSE)=""),
    IF(OR(C40="V", D40="V", E40="V"), "已PM未更換", "未更換"),
    IF(VLOOKUP(A40,門市主檔!A:Y,25,FALSE)&lt;&gt;"STAR", "無專案", "已更換")
)</f>
        <v>已PM未更換</v>
      </c>
      <c r="H40" s="286">
        <f>VLOOKUP(A40,門市主檔!A:U,21,FALSE)</f>
        <v>2</v>
      </c>
      <c r="I40" s="208" t="str">
        <f>VLOOKUP(A40,'0919門市清單主檔'!B:V,21,FALSE)</f>
        <v>五股區</v>
      </c>
      <c r="J40" s="216">
        <v>45692.645833333336</v>
      </c>
      <c r="K40" s="209"/>
      <c r="L40" s="209"/>
      <c r="M40" s="209"/>
      <c r="N40" s="209"/>
      <c r="O40" s="209"/>
      <c r="P40" s="203" t="s">
        <v>51</v>
      </c>
      <c r="Q40" s="203"/>
    </row>
    <row r="41" spans="1:17" ht="21.6" customHeight="1">
      <c r="A41" s="208">
        <v>3243</v>
      </c>
      <c r="B41" s="208" t="str">
        <f>VLOOKUP(A41,門市主檔!A:B,2,FALSE)</f>
        <v>北縣醒吾店</v>
      </c>
      <c r="C41" s="302" t="str">
        <f>IF(COUNTIFS(IM!$F:$F,A41,IM!$AD:$AD,"O",IM!$X:$X,"&gt;="&amp;$R$1, IM!$X:$X,"&lt;="&amp;$S$1)&gt;0,"V","")</f>
        <v/>
      </c>
      <c r="D41" s="302" t="str">
        <f>IF(AND(C41&lt;&gt;"V", COUNTIFS(IM!$F:$F,A41, IM!$AD:$AD, "O", IM!$X:$X, "&gt;="&amp;$R$2, IM!$X:$X, "&lt;="&amp;$S$2)&gt;0), "V", "")</f>
        <v>V</v>
      </c>
      <c r="E41" s="302" t="str">
        <f>IF(AND(C41&lt;&gt;"V",D41&lt;&gt;"V", COUNTIFS(IM!$F:$F, A41, IM!$AD:$AD, "O", IM!$X:$X, "&gt;="&amp;$R$3, IM!$X:$X, "&lt;="&amp;$S$3)&gt;0), "V", "")</f>
        <v/>
      </c>
      <c r="F41" s="208" t="str">
        <f t="shared" si="2"/>
        <v/>
      </c>
      <c r="G41" s="208" t="str">
        <f>IF(AND(VLOOKUP(A41,門市主檔!A:Y,25,FALSE)="STAR", VLOOKUP(A41,門市主檔!A:N,14,FALSE)=""),
    IF(OR(C41="V", D41="V", E41="V"), "已PM未更換", "未更換"),
    IF(VLOOKUP(A41,門市主檔!A:Y,25,FALSE)&lt;&gt;"STAR", "無專案", "已更換")
)</f>
        <v>已PM未更換</v>
      </c>
      <c r="H41" s="286">
        <f>VLOOKUP(A41,門市主檔!A:U,21,FALSE)</f>
        <v>2</v>
      </c>
      <c r="I41" s="208" t="str">
        <f>VLOOKUP(A41,'0919門市清單主檔'!B:V,21,FALSE)</f>
        <v>林口區</v>
      </c>
      <c r="J41" s="216">
        <v>45728.5625</v>
      </c>
      <c r="K41" s="203"/>
      <c r="L41" s="203"/>
      <c r="M41" s="203"/>
      <c r="N41" s="203"/>
      <c r="O41" s="203"/>
      <c r="P41" s="203" t="s">
        <v>51</v>
      </c>
      <c r="Q41" s="203"/>
    </row>
    <row r="42" spans="1:17" ht="21.6" customHeight="1">
      <c r="A42" s="208">
        <v>4715</v>
      </c>
      <c r="B42" s="208" t="str">
        <f>VLOOKUP(A42,門市主檔!A:B,2,FALSE)</f>
        <v>林口捷韻店</v>
      </c>
      <c r="C42" s="302" t="str">
        <f>IF(COUNTIFS(IM!$F:$F,A42,IM!$AD:$AD,"O",IM!$X:$X,"&gt;="&amp;$R$1, IM!$X:$X,"&lt;="&amp;$S$1)&gt;0,"V","")</f>
        <v/>
      </c>
      <c r="D42" s="302" t="str">
        <f>IF(AND(C42&lt;&gt;"V", COUNTIFS(IM!$F:$F,A42, IM!$AD:$AD, "O", IM!$X:$X, "&gt;="&amp;$R$2, IM!$X:$X, "&lt;="&amp;$S$2)&gt;0), "V", "")</f>
        <v>V</v>
      </c>
      <c r="E42" s="302" t="str">
        <f>IF(AND(C42&lt;&gt;"V",D42&lt;&gt;"V", COUNTIFS(IM!$F:$F, A42, IM!$AD:$AD, "O", IM!$X:$X, "&gt;="&amp;$R$3, IM!$X:$X, "&lt;="&amp;$S$3)&gt;0), "V", "")</f>
        <v/>
      </c>
      <c r="F42" s="208" t="str">
        <f t="shared" si="2"/>
        <v/>
      </c>
      <c r="G42" s="208" t="str">
        <f>IF(AND(VLOOKUP(A42,門市主檔!A:Y,25,FALSE)="STAR", VLOOKUP(A42,門市主檔!A:N,14,FALSE)=""),
    IF(OR(C42="V", D42="V", E42="V"), "已PM未更換", "未更換"),
    IF(VLOOKUP(A42,門市主檔!A:Y,25,FALSE)&lt;&gt;"STAR", "無專案", "已更換")
)</f>
        <v>已PM未更換</v>
      </c>
      <c r="H42" s="286">
        <f>VLOOKUP(A42,門市主檔!A:U,21,FALSE)</f>
        <v>2</v>
      </c>
      <c r="I42" s="208" t="str">
        <f>VLOOKUP(A42,'0919門市清單主檔'!B:V,21,FALSE)</f>
        <v>林口區</v>
      </c>
      <c r="J42" s="216">
        <v>45705.4375</v>
      </c>
      <c r="K42" s="203"/>
      <c r="L42" s="203"/>
      <c r="M42" s="203"/>
      <c r="N42" s="203"/>
      <c r="O42" s="203"/>
      <c r="P42" s="203" t="s">
        <v>51</v>
      </c>
      <c r="Q42" s="203"/>
    </row>
    <row r="43" spans="1:17" ht="21.6" customHeight="1">
      <c r="A43" s="208">
        <v>4834</v>
      </c>
      <c r="B43" s="208" t="str">
        <f>VLOOKUP(A43,門市主檔!A:B,2,FALSE)</f>
        <v>林口大千苑店</v>
      </c>
      <c r="C43" s="302" t="str">
        <f>IF(COUNTIFS(IM!$F:$F,A43,IM!$AD:$AD,"O",IM!$X:$X,"&gt;="&amp;$R$1, IM!$X:$X,"&lt;="&amp;$S$1)&gt;0,"V","")</f>
        <v/>
      </c>
      <c r="D43" s="302" t="str">
        <f>IF(AND(C43&lt;&gt;"V", COUNTIFS(IM!$F:$F,A43, IM!$AD:$AD, "O", IM!$X:$X, "&gt;="&amp;$R$2, IM!$X:$X, "&lt;="&amp;$S$2)&gt;0), "V", "")</f>
        <v>V</v>
      </c>
      <c r="E43" s="302" t="str">
        <f>IF(AND(C43&lt;&gt;"V",D43&lt;&gt;"V", COUNTIFS(IM!$F:$F, A43, IM!$AD:$AD, "O", IM!$X:$X, "&gt;="&amp;$R$3, IM!$X:$X, "&lt;="&amp;$S$3)&gt;0), "V", "")</f>
        <v/>
      </c>
      <c r="F43" s="208" t="str">
        <f t="shared" si="2"/>
        <v/>
      </c>
      <c r="G43" s="208" t="str">
        <f>IF(AND(VLOOKUP(A43,門市主檔!A:Y,25,FALSE)="STAR", VLOOKUP(A43,門市主檔!A:N,14,FALSE)=""),
    IF(OR(C43="V", D43="V", E43="V"), "已PM未更換", "未更換"),
    IF(VLOOKUP(A43,門市主檔!A:Y,25,FALSE)&lt;&gt;"STAR", "無專案", "已更換")
)</f>
        <v>已PM未更換</v>
      </c>
      <c r="H43" s="286">
        <f>VLOOKUP(A43,門市主檔!A:U,21,FALSE)</f>
        <v>1</v>
      </c>
      <c r="I43" s="208" t="str">
        <f>VLOOKUP(A43,'0919門市清單主檔'!B:V,21,FALSE)</f>
        <v>林口區</v>
      </c>
      <c r="J43" s="216">
        <v>45705.472222222219</v>
      </c>
      <c r="K43" s="203"/>
      <c r="L43" s="203"/>
      <c r="M43" s="203"/>
      <c r="N43" s="203"/>
      <c r="O43" s="203"/>
      <c r="P43" s="203" t="s">
        <v>51</v>
      </c>
      <c r="Q43" s="203"/>
    </row>
    <row r="44" spans="1:17" ht="21.6" customHeight="1">
      <c r="A44" s="208">
        <v>4856</v>
      </c>
      <c r="B44" s="208" t="str">
        <f>VLOOKUP(A44,門市主檔!A:B,2,FALSE)</f>
        <v>新莊小胖店</v>
      </c>
      <c r="C44" s="302" t="str">
        <f>IF(COUNTIFS(IM!$F:$F,A44,IM!$AD:$AD,"O",IM!$X:$X,"&gt;="&amp;$R$1, IM!$X:$X,"&lt;="&amp;$S$1)&gt;0,"V","")</f>
        <v/>
      </c>
      <c r="D44" s="302" t="str">
        <f>IF(AND(C44&lt;&gt;"V", COUNTIFS(IM!$F:$F,A44, IM!$AD:$AD, "O", IM!$X:$X, "&gt;="&amp;$R$2, IM!$X:$X, "&lt;="&amp;$S$2)&gt;0), "V", "")</f>
        <v>V</v>
      </c>
      <c r="E44" s="302" t="str">
        <f>IF(AND(C44&lt;&gt;"V",D44&lt;&gt;"V", COUNTIFS(IM!$F:$F, A44, IM!$AD:$AD, "O", IM!$X:$X, "&gt;="&amp;$R$3, IM!$X:$X, "&lt;="&amp;$S$3)&gt;0), "V", "")</f>
        <v/>
      </c>
      <c r="F44" s="208" t="str">
        <f t="shared" si="2"/>
        <v/>
      </c>
      <c r="G44" s="208" t="str">
        <f>IF(AND(VLOOKUP(A44,門市主檔!A:Y,25,FALSE)="STAR", VLOOKUP(A44,門市主檔!A:N,14,FALSE)=""),
    IF(OR(C44="V", D44="V", E44="V"), "已PM未更換", "未更換"),
    IF(VLOOKUP(A44,門市主檔!A:Y,25,FALSE)&lt;&gt;"STAR", "無專案", "已更換")
)</f>
        <v>已PM未更換</v>
      </c>
      <c r="H44" s="286">
        <f>VLOOKUP(A44,門市主檔!A:U,21,FALSE)</f>
        <v>1</v>
      </c>
      <c r="I44" s="208" t="str">
        <f>VLOOKUP(A44,'0919門市清單主檔'!B:V,21,FALSE)</f>
        <v>新莊區</v>
      </c>
      <c r="J44" s="216">
        <v>45665.444444444445</v>
      </c>
      <c r="K44" s="203"/>
      <c r="L44" s="203"/>
      <c r="M44" s="203"/>
      <c r="N44" s="203"/>
      <c r="O44" s="203"/>
      <c r="P44" s="203"/>
      <c r="Q44" s="203"/>
    </row>
    <row r="45" spans="1:17" ht="21.6" customHeight="1">
      <c r="A45" s="208">
        <v>3358</v>
      </c>
      <c r="B45" s="208" t="str">
        <f>VLOOKUP(A45,門市主檔!A:B,2,FALSE)</f>
        <v>新莊棒球場</v>
      </c>
      <c r="C45" s="302" t="str">
        <f>IF(COUNTIFS(IM!$F:$F,A45,IM!$AD:$AD,"O",IM!$X:$X,"&gt;="&amp;$R$1, IM!$X:$X,"&lt;="&amp;$S$1)&gt;0,"V","")</f>
        <v>V</v>
      </c>
      <c r="D45" s="302" t="str">
        <f>IF(AND(C45&lt;&gt;"V", COUNTIFS(IM!$F:$F,A45, IM!$AD:$AD, "O", IM!$X:$X, "&gt;="&amp;$R$2, IM!$X:$X, "&lt;="&amp;$S$2)&gt;0), "V", "")</f>
        <v/>
      </c>
      <c r="E45" s="302" t="str">
        <f>IF(AND(C45&lt;&gt;"V",D45&lt;&gt;"V", COUNTIFS(IM!$F:$F, A45, IM!$AD:$AD, "O", IM!$X:$X, "&gt;="&amp;$R$3, IM!$X:$X, "&lt;="&amp;$S$3)&gt;0), "V", "")</f>
        <v/>
      </c>
      <c r="F45" s="208" t="str">
        <f t="shared" si="2"/>
        <v/>
      </c>
      <c r="G45" s="208" t="str">
        <f>IF(AND(VLOOKUP(A45,門市主檔!A:Y,25,FALSE)="STAR", VLOOKUP(A45,門市主檔!A:N,14,FALSE)=""),
    IF(OR(C45="V", D45="V", E45="V"), "已PM未更換", "未更換"),
    IF(VLOOKUP(A45,門市主檔!A:Y,25,FALSE)&lt;&gt;"STAR", "無專案", "已更換")
)</f>
        <v>無專案</v>
      </c>
      <c r="H45" s="286">
        <f>VLOOKUP(A45,門市主檔!A:U,21,FALSE)</f>
        <v>0</v>
      </c>
      <c r="I45" s="208" t="str">
        <f>VLOOKUP(A45,'0919門市清單主檔'!B:V,21,FALSE)</f>
        <v>新莊區</v>
      </c>
      <c r="J45" s="216">
        <v>45736.6875</v>
      </c>
      <c r="K45" s="203"/>
      <c r="L45" s="203"/>
      <c r="M45" s="203"/>
      <c r="N45" s="203"/>
      <c r="O45" s="203"/>
      <c r="P45" s="203"/>
      <c r="Q45" s="203"/>
    </row>
    <row r="46" spans="1:17" ht="21.6" customHeight="1">
      <c r="A46" s="208">
        <v>3052</v>
      </c>
      <c r="B46" s="208" t="str">
        <f>VLOOKUP(A46,門市主檔!A:B,2,FALSE)</f>
        <v>北縣莊玲店</v>
      </c>
      <c r="C46" s="302" t="str">
        <f>IF(COUNTIFS(IM!$F:$F,A46,IM!$AD:$AD,"O",IM!$X:$X,"&gt;="&amp;$R$1, IM!$X:$X,"&lt;="&amp;$S$1)&gt;0,"V","")</f>
        <v/>
      </c>
      <c r="D46" s="302" t="str">
        <f>IF(AND(C46&lt;&gt;"V", COUNTIFS(IM!$F:$F,A46, IM!$AD:$AD, "O", IM!$X:$X, "&gt;="&amp;$R$2, IM!$X:$X, "&lt;="&amp;$S$2)&gt;0), "V", "")</f>
        <v>V</v>
      </c>
      <c r="E46" s="302" t="str">
        <f>IF(AND(C46&lt;&gt;"V",D46&lt;&gt;"V", COUNTIFS(IM!$F:$F, A46, IM!$AD:$AD, "O", IM!$X:$X, "&gt;="&amp;$R$3, IM!$X:$X, "&lt;="&amp;$S$3)&gt;0), "V", "")</f>
        <v/>
      </c>
      <c r="F46" s="208" t="str">
        <f t="shared" si="2"/>
        <v/>
      </c>
      <c r="G46" s="208" t="str">
        <f>IF(AND(VLOOKUP(A46,門市主檔!A:Y,25,FALSE)="STAR", VLOOKUP(A46,門市主檔!A:N,14,FALSE)=""),
    IF(OR(C46="V", D46="V", E46="V"), "已PM未更換", "未更換"),
    IF(VLOOKUP(A46,門市主檔!A:Y,25,FALSE)&lt;&gt;"STAR", "無專案", "已更換")
)</f>
        <v>已PM未更換</v>
      </c>
      <c r="H46" s="286">
        <f>VLOOKUP(A46,門市主檔!A:U,21,FALSE)</f>
        <v>2</v>
      </c>
      <c r="I46" s="208" t="str">
        <f>VLOOKUP(A46,'0919門市清單主檔'!B:V,21,FALSE)</f>
        <v>新莊區</v>
      </c>
      <c r="J46" s="216">
        <v>45663.635416666664</v>
      </c>
      <c r="K46" s="203"/>
      <c r="L46" s="203"/>
      <c r="M46" s="203"/>
      <c r="N46" s="203"/>
      <c r="O46" s="203"/>
      <c r="P46" s="203"/>
      <c r="Q46" s="203"/>
    </row>
    <row r="47" spans="1:17" ht="21.6" customHeight="1">
      <c r="A47" s="208">
        <v>3878</v>
      </c>
      <c r="B47" s="208" t="str">
        <f>VLOOKUP(A47,門市主檔!A:B,2,FALSE)</f>
        <v>林口清梅店</v>
      </c>
      <c r="C47" s="302" t="str">
        <f>IF(COUNTIFS(IM!$F:$F,A47,IM!$AD:$AD,"O",IM!$X:$X,"&gt;="&amp;$R$1, IM!$X:$X,"&lt;="&amp;$S$1)&gt;0,"V","")</f>
        <v>V</v>
      </c>
      <c r="D47" s="302" t="str">
        <f>IF(AND(C47&lt;&gt;"V", COUNTIFS(IM!$F:$F,A47, IM!$AD:$AD, "O", IM!$X:$X, "&gt;="&amp;$R$2, IM!$X:$X, "&lt;="&amp;$S$2)&gt;0), "V", "")</f>
        <v/>
      </c>
      <c r="E47" s="302" t="str">
        <f>IF(AND(C47&lt;&gt;"V",D47&lt;&gt;"V", COUNTIFS(IM!$F:$F, A47, IM!$AD:$AD, "O", IM!$X:$X, "&gt;="&amp;$R$3, IM!$X:$X, "&lt;="&amp;$S$3)&gt;0), "V", "")</f>
        <v/>
      </c>
      <c r="F47" s="208" t="str">
        <f t="shared" si="2"/>
        <v/>
      </c>
      <c r="G47" s="208" t="str">
        <f>IF(AND(VLOOKUP(A47,門市主檔!A:Y,25,FALSE)="STAR", VLOOKUP(A47,門市主檔!A:N,14,FALSE)=""),
    IF(OR(C47="V", D47="V", E47="V"), "已PM未更換", "未更換"),
    IF(VLOOKUP(A47,門市主檔!A:Y,25,FALSE)&lt;&gt;"STAR", "無專案", "已更換")
)</f>
        <v>已更換</v>
      </c>
      <c r="H47" s="286">
        <f>VLOOKUP(A47,門市主檔!A:U,21,FALSE)</f>
        <v>1</v>
      </c>
      <c r="I47" s="208" t="str">
        <f>VLOOKUP(A47,'0919門市清單主檔'!B:V,21,FALSE)</f>
        <v>林口區</v>
      </c>
      <c r="J47" s="216">
        <v>45693.496527777781</v>
      </c>
      <c r="K47" s="203"/>
      <c r="L47" s="203"/>
      <c r="M47" s="203"/>
      <c r="N47" s="203"/>
      <c r="O47" s="203"/>
      <c r="P47" s="203"/>
      <c r="Q47" s="203"/>
    </row>
    <row r="48" spans="1:17" ht="21.6" customHeight="1">
      <c r="A48" s="208">
        <v>3652</v>
      </c>
      <c r="B48" s="208" t="str">
        <f>VLOOKUP(A48,門市主檔!A:B,2,FALSE)</f>
        <v>北縣莊民店</v>
      </c>
      <c r="C48" s="302" t="str">
        <f>IF(COUNTIFS(IM!$F:$F,A48,IM!$AD:$AD,"O",IM!$X:$X,"&gt;="&amp;$R$1, IM!$X:$X,"&lt;="&amp;$S$1)&gt;0,"V","")</f>
        <v>V</v>
      </c>
      <c r="D48" s="302" t="str">
        <f>IF(AND(C48&lt;&gt;"V", COUNTIFS(IM!$F:$F,A48, IM!$AD:$AD, "O", IM!$X:$X, "&gt;="&amp;$R$2, IM!$X:$X, "&lt;="&amp;$S$2)&gt;0), "V", "")</f>
        <v/>
      </c>
      <c r="E48" s="302" t="str">
        <f>IF(AND(C48&lt;&gt;"V",D48&lt;&gt;"V", COUNTIFS(IM!$F:$F, A48, IM!$AD:$AD, "O", IM!$X:$X, "&gt;="&amp;$R$3, IM!$X:$X, "&lt;="&amp;$S$3)&gt;0), "V", "")</f>
        <v/>
      </c>
      <c r="F48" s="208" t="str">
        <f t="shared" si="2"/>
        <v/>
      </c>
      <c r="G48" s="208" t="str">
        <f>IF(AND(VLOOKUP(A48,門市主檔!A:Y,25,FALSE)="STAR", VLOOKUP(A48,門市主檔!A:N,14,FALSE)=""),
    IF(OR(C48="V", D48="V", E48="V"), "已PM未更換", "未更換"),
    IF(VLOOKUP(A48,門市主檔!A:Y,25,FALSE)&lt;&gt;"STAR", "無專案", "已更換")
)</f>
        <v>已更換</v>
      </c>
      <c r="H48" s="286">
        <f>VLOOKUP(A48,門市主檔!A:U,21,FALSE)</f>
        <v>2</v>
      </c>
      <c r="I48" s="208" t="str">
        <f>VLOOKUP(A48,'0919門市清單主檔'!B:V,21,FALSE)</f>
        <v>新莊區</v>
      </c>
      <c r="J48" s="216">
        <v>45730.645833333336</v>
      </c>
      <c r="K48" s="203"/>
      <c r="L48" s="203"/>
      <c r="M48" s="203"/>
      <c r="N48" s="203"/>
      <c r="O48" s="203"/>
      <c r="P48" s="203"/>
      <c r="Q48" s="203"/>
    </row>
    <row r="49" spans="1:17" ht="21.6" customHeight="1">
      <c r="A49" s="208">
        <v>4025</v>
      </c>
      <c r="B49" s="208" t="str">
        <f>VLOOKUP(A49,門市主檔!A:B,2,FALSE)</f>
        <v>新莊祐信店</v>
      </c>
      <c r="C49" s="302" t="str">
        <f>IF(COUNTIFS(IM!$F:$F,A49,IM!$AD:$AD,"O",IM!$X:$X,"&gt;="&amp;$R$1, IM!$X:$X,"&lt;="&amp;$S$1)&gt;0,"V","")</f>
        <v>V</v>
      </c>
      <c r="D49" s="302" t="str">
        <f>IF(AND(C49&lt;&gt;"V", COUNTIFS(IM!$F:$F,A49, IM!$AD:$AD, "O", IM!$X:$X, "&gt;="&amp;$R$2, IM!$X:$X, "&lt;="&amp;$S$2)&gt;0), "V", "")</f>
        <v/>
      </c>
      <c r="E49" s="302" t="str">
        <f>IF(AND(C49&lt;&gt;"V",D49&lt;&gt;"V", COUNTIFS(IM!$F:$F, A49, IM!$AD:$AD, "O", IM!$X:$X, "&gt;="&amp;$R$3, IM!$X:$X, "&lt;="&amp;$S$3)&gt;0), "V", "")</f>
        <v/>
      </c>
      <c r="F49" s="208" t="str">
        <f t="shared" si="2"/>
        <v/>
      </c>
      <c r="G49" s="208" t="str">
        <f>IF(AND(VLOOKUP(A49,門市主檔!A:Y,25,FALSE)="STAR", VLOOKUP(A49,門市主檔!A:N,14,FALSE)=""),
    IF(OR(C49="V", D49="V", E49="V"), "已PM未更換", "未更換"),
    IF(VLOOKUP(A49,門市主檔!A:Y,25,FALSE)&lt;&gt;"STAR", "無專案", "已更換")
)</f>
        <v>已更換</v>
      </c>
      <c r="H49" s="286">
        <f>VLOOKUP(A49,門市主檔!A:U,21,FALSE)</f>
        <v>2</v>
      </c>
      <c r="I49" s="208" t="str">
        <f>VLOOKUP(A49,'0919門市清單主檔'!B:V,21,FALSE)</f>
        <v>新莊區</v>
      </c>
      <c r="J49" s="216">
        <v>45736.659722222219</v>
      </c>
      <c r="K49" s="203"/>
      <c r="L49" s="203"/>
      <c r="M49" s="203"/>
      <c r="N49" s="203"/>
      <c r="O49" s="203"/>
      <c r="P49" s="203"/>
      <c r="Q49" s="203"/>
    </row>
    <row r="50" spans="1:17" ht="21.6" customHeight="1">
      <c r="A50" s="208">
        <v>4163</v>
      </c>
      <c r="B50" s="208" t="str">
        <f>VLOOKUP(A50,門市主檔!A:B,2,FALSE)</f>
        <v>新莊中泉店</v>
      </c>
      <c r="C50" s="302" t="str">
        <f>IF(COUNTIFS(IM!$F:$F,A50,IM!$AD:$AD,"O",IM!$X:$X,"&gt;="&amp;$R$1, IM!$X:$X,"&lt;="&amp;$S$1)&gt;0,"V","")</f>
        <v>V</v>
      </c>
      <c r="D50" s="302" t="str">
        <f>IF(AND(C50&lt;&gt;"V", COUNTIFS(IM!$F:$F,A50, IM!$AD:$AD, "O", IM!$X:$X, "&gt;="&amp;$R$2, IM!$X:$X, "&lt;="&amp;$S$2)&gt;0), "V", "")</f>
        <v/>
      </c>
      <c r="E50" s="302" t="str">
        <f>IF(AND(C50&lt;&gt;"V",D50&lt;&gt;"V", COUNTIFS(IM!$F:$F, A50, IM!$AD:$AD, "O", IM!$X:$X, "&gt;="&amp;$R$3, IM!$X:$X, "&lt;="&amp;$S$3)&gt;0), "V", "")</f>
        <v/>
      </c>
      <c r="F50" s="208" t="str">
        <f t="shared" si="2"/>
        <v/>
      </c>
      <c r="G50" s="208" t="str">
        <f>IF(AND(VLOOKUP(A50,門市主檔!A:Y,25,FALSE)="STAR", VLOOKUP(A50,門市主檔!A:N,14,FALSE)=""),
    IF(OR(C50="V", D50="V", E50="V"), "已PM未更換", "未更換"),
    IF(VLOOKUP(A50,門市主檔!A:Y,25,FALSE)&lt;&gt;"STAR", "無專案", "已更換")
)</f>
        <v>已更換</v>
      </c>
      <c r="H50" s="286">
        <f>VLOOKUP(A50,門市主檔!A:U,21,FALSE)</f>
        <v>2</v>
      </c>
      <c r="I50" s="208" t="str">
        <f>VLOOKUP(A50,'0919門市清單主檔'!B:V,21,FALSE)</f>
        <v>新莊區</v>
      </c>
      <c r="J50" s="216">
        <v>45666.65625</v>
      </c>
      <c r="K50" s="203"/>
      <c r="L50" s="203"/>
      <c r="M50" s="203"/>
      <c r="N50" s="203"/>
      <c r="O50" s="203"/>
      <c r="P50" s="203"/>
      <c r="Q50" s="203"/>
    </row>
    <row r="51" spans="1:17" ht="21.6" customHeight="1">
      <c r="A51" s="208" t="s">
        <v>45</v>
      </c>
      <c r="B51" s="208" t="str">
        <f>VLOOKUP(A51,門市主檔!A:B,2,FALSE)</f>
        <v>新莊福營店</v>
      </c>
      <c r="C51" s="302" t="str">
        <f>IF(COUNTIFS(IM!$F:$F,A51,IM!$AD:$AD,"O",IM!$X:$X,"&gt;="&amp;$R$1, IM!$X:$X,"&lt;="&amp;$S$1)&gt;0,"V","")</f>
        <v>V</v>
      </c>
      <c r="D51" s="302" t="str">
        <f>IF(AND(C51&lt;&gt;"V", COUNTIFS(IM!$F:$F,A51, IM!$AD:$AD, "O", IM!$X:$X, "&gt;="&amp;$R$2, IM!$X:$X, "&lt;="&amp;$S$2)&gt;0), "V", "")</f>
        <v/>
      </c>
      <c r="E51" s="302" t="str">
        <f>IF(AND(C51&lt;&gt;"V",D51&lt;&gt;"V", COUNTIFS(IM!$F:$F, A51, IM!$AD:$AD, "O", IM!$X:$X, "&gt;="&amp;$R$3, IM!$X:$X, "&lt;="&amp;$S$3)&gt;0), "V", "")</f>
        <v/>
      </c>
      <c r="F51" s="208" t="str">
        <f t="shared" si="2"/>
        <v/>
      </c>
      <c r="G51" s="208" t="str">
        <f>IF(AND(VLOOKUP(A51,門市主檔!A:Y,25,FALSE)="STAR", VLOOKUP(A51,門市主檔!A:N,14,FALSE)=""),
    IF(OR(C51="V", D51="V", E51="V"), "已PM未更換", "未更換"),
    IF(VLOOKUP(A51,門市主檔!A:Y,25,FALSE)&lt;&gt;"STAR", "無專案", "已更換")
)</f>
        <v>已更換</v>
      </c>
      <c r="H51" s="286">
        <f>VLOOKUP(A51,門市主檔!A:U,21,FALSE)</f>
        <v>2</v>
      </c>
      <c r="I51" s="208" t="str">
        <f>VLOOKUP(A51,'0919門市清單主檔'!B:V,21,FALSE)</f>
        <v>新莊區</v>
      </c>
      <c r="J51" s="216">
        <v>45665.65625</v>
      </c>
      <c r="K51" s="203"/>
      <c r="L51" s="203"/>
      <c r="M51" s="203"/>
      <c r="N51" s="203"/>
      <c r="O51" s="203"/>
      <c r="P51" s="203"/>
      <c r="Q51" s="203"/>
    </row>
    <row r="52" spans="1:17" ht="19.5" customHeight="1">
      <c r="A52" s="208" t="s">
        <v>44</v>
      </c>
      <c r="B52" s="208" t="str">
        <f>VLOOKUP(A52,門市主檔!A:B,2,FALSE)</f>
        <v>新莊裕民店</v>
      </c>
      <c r="C52" s="302" t="str">
        <f>IF(COUNTIFS(IM!$F:$F,A52,IM!$AD:$AD,"O",IM!$X:$X,"&gt;="&amp;$R$1, IM!$X:$X,"&lt;="&amp;$S$1)&gt;0,"V","")</f>
        <v>V</v>
      </c>
      <c r="D52" s="302" t="str">
        <f>IF(AND(C52&lt;&gt;"V", COUNTIFS(IM!$F:$F,A52, IM!$AD:$AD, "O", IM!$X:$X, "&gt;="&amp;$R$2, IM!$X:$X, "&lt;="&amp;$S$2)&gt;0), "V", "")</f>
        <v/>
      </c>
      <c r="E52" s="302" t="str">
        <f>IF(AND(C52&lt;&gt;"V",D52&lt;&gt;"V", COUNTIFS(IM!$F:$F, A52, IM!$AD:$AD, "O", IM!$X:$X, "&gt;="&amp;$R$3, IM!$X:$X, "&lt;="&amp;$S$3)&gt;0), "V", "")</f>
        <v/>
      </c>
      <c r="F52" s="208" t="str">
        <f t="shared" si="2"/>
        <v/>
      </c>
      <c r="G52" s="208" t="str">
        <f>IF(AND(VLOOKUP(A52,門市主檔!A:Y,25,FALSE)="STAR", VLOOKUP(A52,門市主檔!A:N,14,FALSE)=""),
    IF(OR(C52="V", D52="V", E52="V"), "已PM未更換", "未更換"),
    IF(VLOOKUP(A52,門市主檔!A:Y,25,FALSE)&lt;&gt;"STAR", "無專案", "已更換")
)</f>
        <v>已更換</v>
      </c>
      <c r="H52" s="286">
        <f>VLOOKUP(A52,門市主檔!A:U,21,FALSE)</f>
        <v>1</v>
      </c>
      <c r="I52" s="208" t="str">
        <f>VLOOKUP(A52,'0919門市清單主檔'!B:V,21,FALSE)</f>
        <v>新莊區</v>
      </c>
      <c r="J52" s="216">
        <v>45663.548611111109</v>
      </c>
      <c r="K52" s="203"/>
      <c r="L52" s="203"/>
      <c r="M52" s="203"/>
      <c r="N52" s="203"/>
      <c r="O52" s="203"/>
      <c r="P52" s="203" t="s">
        <v>51</v>
      </c>
      <c r="Q52" s="213" t="s">
        <v>4113</v>
      </c>
    </row>
    <row r="53" spans="1:17" ht="19.5" customHeight="1">
      <c r="A53" s="208" t="s">
        <v>4056</v>
      </c>
      <c r="B53" s="208" t="str">
        <f>VLOOKUP(A53,門市主檔!A:B,2,FALSE)</f>
        <v>田倉民安店</v>
      </c>
      <c r="C53" s="302" t="str">
        <f>IF(COUNTIFS(IM!$F:$F,A53,IM!$AD:$AD,"O",IM!$X:$X,"&gt;="&amp;$R$1, IM!$X:$X,"&lt;="&amp;$S$1)&gt;0,"V","")</f>
        <v>V</v>
      </c>
      <c r="D53" s="302" t="str">
        <f>IF(AND(C53&lt;&gt;"V", COUNTIFS(IM!$F:$F,A53, IM!$AD:$AD, "O", IM!$X:$X, "&gt;="&amp;$R$2, IM!$X:$X, "&lt;="&amp;$S$2)&gt;0), "V", "")</f>
        <v/>
      </c>
      <c r="E53" s="302" t="str">
        <f>IF(AND(C53&lt;&gt;"V",D53&lt;&gt;"V", COUNTIFS(IM!$F:$F, A53, IM!$AD:$AD, "O", IM!$X:$X, "&gt;="&amp;$R$3, IM!$X:$X, "&lt;="&amp;$S$3)&gt;0), "V", "")</f>
        <v/>
      </c>
      <c r="F53" s="208" t="str">
        <f t="shared" si="2"/>
        <v/>
      </c>
      <c r="G53" s="208" t="str">
        <f>IF(AND(VLOOKUP(A53,門市主檔!A:Y,25,FALSE)="STAR", VLOOKUP(A53,門市主檔!A:N,14,FALSE)=""),
    IF(OR(C53="V", D53="V", E53="V"), "已PM未更換", "未更換"),
    IF(VLOOKUP(A53,門市主檔!A:Y,25,FALSE)&lt;&gt;"STAR", "無專案", "已更換")
)</f>
        <v>無專案</v>
      </c>
      <c r="H53" s="286">
        <f>VLOOKUP(A53,門市主檔!A:U,21,FALSE)</f>
        <v>0</v>
      </c>
      <c r="I53" s="208" t="str">
        <f>VLOOKUP(A53,'0919門市清單主檔'!B:V,21,FALSE)</f>
        <v>新莊區</v>
      </c>
      <c r="J53" s="216">
        <v>45665.645833333336</v>
      </c>
      <c r="K53" s="203"/>
      <c r="L53" s="203"/>
      <c r="M53" s="203"/>
      <c r="N53" s="203"/>
      <c r="O53" s="203"/>
      <c r="P53" s="203" t="s">
        <v>51</v>
      </c>
      <c r="Q53" s="213" t="s">
        <v>4113</v>
      </c>
    </row>
    <row r="54" spans="1:17" ht="19.5" customHeight="1">
      <c r="A54" s="208" t="s">
        <v>48</v>
      </c>
      <c r="B54" s="208" t="str">
        <f>VLOOKUP(A54,門市主檔!A:B,2,FALSE)</f>
        <v>田倉新樹店</v>
      </c>
      <c r="C54" s="302" t="str">
        <f>IF(COUNTIFS(IM!$F:$F,A54,IM!$AD:$AD,"O",IM!$X:$X,"&gt;="&amp;$R$1, IM!$X:$X,"&lt;="&amp;$S$1)&gt;0,"V","")</f>
        <v>V</v>
      </c>
      <c r="D54" s="302" t="str">
        <f>IF(AND(C54&lt;&gt;"V", COUNTIFS(IM!$F:$F,A54, IM!$AD:$AD, "O", IM!$X:$X, "&gt;="&amp;$R$2, IM!$X:$X, "&lt;="&amp;$S$2)&gt;0), "V", "")</f>
        <v/>
      </c>
      <c r="E54" s="302" t="str">
        <f>IF(AND(C54&lt;&gt;"V",D54&lt;&gt;"V", COUNTIFS(IM!$F:$F, A54, IM!$AD:$AD, "O", IM!$X:$X, "&gt;="&amp;$R$3, IM!$X:$X, "&lt;="&amp;$S$3)&gt;0), "V", "")</f>
        <v/>
      </c>
      <c r="F54" s="208" t="str">
        <f t="shared" si="2"/>
        <v/>
      </c>
      <c r="G54" s="208" t="str">
        <f>IF(AND(VLOOKUP(A54,門市主檔!A:Y,25,FALSE)="STAR", VLOOKUP(A54,門市主檔!A:N,14,FALSE)=""),
    IF(OR(C54="V", D54="V", E54="V"), "已PM未更換", "未更換"),
    IF(VLOOKUP(A54,門市主檔!A:Y,25,FALSE)&lt;&gt;"STAR", "無專案", "已更換")
)</f>
        <v>已更換</v>
      </c>
      <c r="H54" s="286">
        <f>VLOOKUP(A54,門市主檔!A:U,21,FALSE)</f>
        <v>1</v>
      </c>
      <c r="I54" s="208" t="str">
        <f>VLOOKUP(A54,'0919門市清單主檔'!B:V,21,FALSE)</f>
        <v>新莊區</v>
      </c>
      <c r="J54" s="216">
        <v>45695.583333333336</v>
      </c>
      <c r="K54" s="203"/>
      <c r="L54" s="203"/>
      <c r="M54" s="203"/>
      <c r="N54" s="203"/>
      <c r="O54" s="203"/>
      <c r="P54" s="203" t="s">
        <v>51</v>
      </c>
      <c r="Q54" s="213" t="s">
        <v>4113</v>
      </c>
    </row>
    <row r="55" spans="1:17" ht="18.75" customHeight="1">
      <c r="A55" s="208">
        <v>3227</v>
      </c>
      <c r="B55" s="208" t="str">
        <f>VLOOKUP(A55,門市主檔!A:B,2,FALSE)</f>
        <v>五股四維店</v>
      </c>
      <c r="C55" s="302" t="str">
        <f>IF(COUNTIFS(IM!$F:$F,A55,IM!$AD:$AD,"O",IM!$X:$X,"&gt;="&amp;$R$1, IM!$X:$X,"&lt;="&amp;$S$1)&gt;0,"V","")</f>
        <v>V</v>
      </c>
      <c r="D55" s="302" t="str">
        <f>IF(AND(C55&lt;&gt;"V", COUNTIFS(IM!$F:$F,A55, IM!$AD:$AD, "O", IM!$X:$X, "&gt;="&amp;$R$2, IM!$X:$X, "&lt;="&amp;$S$2)&gt;0), "V", "")</f>
        <v/>
      </c>
      <c r="E55" s="302" t="str">
        <f>IF(AND(C55&lt;&gt;"V",D55&lt;&gt;"V", COUNTIFS(IM!$F:$F, A55, IM!$AD:$AD, "O", IM!$X:$X, "&gt;="&amp;$R$3, IM!$X:$X, "&lt;="&amp;$S$3)&gt;0), "V", "")</f>
        <v/>
      </c>
      <c r="F55" s="208" t="str">
        <f t="shared" si="2"/>
        <v/>
      </c>
      <c r="G55" s="208" t="str">
        <f>IF(AND(VLOOKUP(A55,門市主檔!A:Y,25,FALSE)="STAR", VLOOKUP(A55,門市主檔!A:N,14,FALSE)=""),
    IF(OR(C55="V", D55="V", E55="V"), "已PM未更換", "未更換"),
    IF(VLOOKUP(A55,門市主檔!A:Y,25,FALSE)&lt;&gt;"STAR", "無專案", "已更換")
)</f>
        <v>已更換</v>
      </c>
      <c r="H55" s="286">
        <f>VLOOKUP(A55,門市主檔!A:U,21,FALSE)</f>
        <v>1</v>
      </c>
      <c r="I55" s="208" t="str">
        <f>VLOOKUP(A55,'0919門市清單主檔'!B:V,21,FALSE)</f>
        <v>五股區</v>
      </c>
      <c r="J55" s="216">
        <v>45673.472222222219</v>
      </c>
      <c r="K55" s="209"/>
      <c r="L55" s="209"/>
      <c r="M55" s="209"/>
      <c r="N55" s="209"/>
      <c r="O55" s="209"/>
      <c r="P55" s="203" t="s">
        <v>51</v>
      </c>
      <c r="Q55" s="213" t="s">
        <v>4113</v>
      </c>
    </row>
    <row r="56" spans="1:17" ht="18.75" customHeight="1">
      <c r="A56" s="208">
        <v>5003</v>
      </c>
      <c r="B56" s="208" t="str">
        <f>VLOOKUP(A56,門市主檔!A:B,2,FALSE)</f>
        <v>五股更寮店</v>
      </c>
      <c r="C56" s="302" t="str">
        <f>IF(COUNTIFS(IM!$F:$F,A56,IM!$AD:$AD,"O",IM!$X:$X,"&gt;="&amp;$R$1, IM!$X:$X,"&lt;="&amp;$S$1)&gt;0,"V","")</f>
        <v>V</v>
      </c>
      <c r="D56" s="302" t="str">
        <f>IF(AND(C56&lt;&gt;"V", COUNTIFS(IM!$F:$F,A56, IM!$AD:$AD, "O", IM!$X:$X, "&gt;="&amp;$R$2, IM!$X:$X, "&lt;="&amp;$S$2)&gt;0), "V", "")</f>
        <v/>
      </c>
      <c r="E56" s="302" t="str">
        <f>IF(AND(C56&lt;&gt;"V",D56&lt;&gt;"V", COUNTIFS(IM!$F:$F, A56, IM!$AD:$AD, "O", IM!$X:$X, "&gt;="&amp;$R$3, IM!$X:$X, "&lt;="&amp;$S$3)&gt;0), "V", "")</f>
        <v/>
      </c>
      <c r="F56" s="208" t="str">
        <f t="shared" si="2"/>
        <v/>
      </c>
      <c r="G56" s="208" t="str">
        <f>IF(AND(VLOOKUP(A56,門市主檔!A:Y,25,FALSE)="STAR", VLOOKUP(A56,門市主檔!A:N,14,FALSE)=""),
    IF(OR(C56="V", D56="V", E56="V"), "已PM未更換", "未更換"),
    IF(VLOOKUP(A56,門市主檔!A:Y,25,FALSE)&lt;&gt;"STAR", "無專案", "已更換")
)</f>
        <v>無專案</v>
      </c>
      <c r="H56" s="286">
        <f>VLOOKUP(A56,門市主檔!A:U,21,FALSE)</f>
        <v>0</v>
      </c>
      <c r="I56" s="208" t="str">
        <f>VLOOKUP(A56,'0919門市清單主檔'!B:V,21,FALSE)</f>
        <v>五股區</v>
      </c>
      <c r="J56" s="216">
        <v>45673.486111111109</v>
      </c>
      <c r="K56" s="209"/>
      <c r="L56" s="209"/>
      <c r="M56" s="209"/>
      <c r="N56" s="209"/>
      <c r="O56" s="209"/>
      <c r="P56" s="203"/>
      <c r="Q56" s="213" t="s">
        <v>4113</v>
      </c>
    </row>
    <row r="57" spans="1:17" ht="18.75" customHeight="1">
      <c r="A57" s="208">
        <v>4005</v>
      </c>
      <c r="B57" s="208" t="str">
        <f>VLOOKUP(A57,門市主檔!A:B,2,FALSE)</f>
        <v>新莊雙鳳店</v>
      </c>
      <c r="C57" s="302" t="str">
        <f>IF(COUNTIFS(IM!$F:$F,A57,IM!$AD:$AD,"O",IM!$X:$X,"&gt;="&amp;$R$1, IM!$X:$X,"&lt;="&amp;$S$1)&gt;0,"V","")</f>
        <v>V</v>
      </c>
      <c r="D57" s="302" t="str">
        <f>IF(AND(C57&lt;&gt;"V", COUNTIFS(IM!$F:$F,A57, IM!$AD:$AD, "O", IM!$X:$X, "&gt;="&amp;$R$2, IM!$X:$X, "&lt;="&amp;$S$2)&gt;0), "V", "")</f>
        <v/>
      </c>
      <c r="E57" s="302" t="str">
        <f>IF(AND(C57&lt;&gt;"V",D57&lt;&gt;"V", COUNTIFS(IM!$F:$F, A57, IM!$AD:$AD, "O", IM!$X:$X, "&gt;="&amp;$R$3, IM!$X:$X, "&lt;="&amp;$S$3)&gt;0), "V", "")</f>
        <v/>
      </c>
      <c r="F57" s="208" t="str">
        <f t="shared" si="2"/>
        <v/>
      </c>
      <c r="G57" s="208" t="str">
        <f>IF(AND(VLOOKUP(A57,門市主檔!A:Y,25,FALSE)="STAR", VLOOKUP(A57,門市主檔!A:N,14,FALSE)=""),
    IF(OR(C57="V", D57="V", E57="V"), "已PM未更換", "未更換"),
    IF(VLOOKUP(A57,門市主檔!A:Y,25,FALSE)&lt;&gt;"STAR", "無專案", "已更換")
)</f>
        <v>已更換</v>
      </c>
      <c r="H57" s="286">
        <f>VLOOKUP(A57,門市主檔!A:U,21,FALSE)</f>
        <v>2</v>
      </c>
      <c r="I57" s="208" t="str">
        <f>VLOOKUP(A57,'0919門市清單主檔'!B:V,21,FALSE)</f>
        <v>新莊區</v>
      </c>
      <c r="J57" s="216">
        <v>45678.5625</v>
      </c>
      <c r="K57" s="203"/>
      <c r="L57" s="203"/>
      <c r="M57" s="203"/>
      <c r="N57" s="203"/>
      <c r="O57" s="203"/>
      <c r="P57" s="203"/>
      <c r="Q57" s="213" t="s">
        <v>4113</v>
      </c>
    </row>
    <row r="58" spans="1:17" ht="18.75" customHeight="1">
      <c r="A58" s="208">
        <v>3606</v>
      </c>
      <c r="B58" s="208" t="str">
        <f>VLOOKUP(A58,門市主檔!A:B,2,FALSE)</f>
        <v>北縣泰富店</v>
      </c>
      <c r="C58" s="302" t="str">
        <f>IF(COUNTIFS(IM!$F:$F,A58,IM!$AD:$AD,"O",IM!$X:$X,"&gt;="&amp;$R$1, IM!$X:$X,"&lt;="&amp;$S$1)&gt;0,"V","")</f>
        <v>V</v>
      </c>
      <c r="D58" s="302" t="str">
        <f>IF(AND(C58&lt;&gt;"V", COUNTIFS(IM!$F:$F,A58, IM!$AD:$AD, "O", IM!$X:$X, "&gt;="&amp;$R$2, IM!$X:$X, "&lt;="&amp;$S$2)&gt;0), "V", "")</f>
        <v/>
      </c>
      <c r="E58" s="302" t="str">
        <f>IF(AND(C58&lt;&gt;"V",D58&lt;&gt;"V", COUNTIFS(IM!$F:$F, A58, IM!$AD:$AD, "O", IM!$X:$X, "&gt;="&amp;$R$3, IM!$X:$X, "&lt;="&amp;$S$3)&gt;0), "V", "")</f>
        <v/>
      </c>
      <c r="F58" s="208" t="str">
        <f t="shared" si="2"/>
        <v/>
      </c>
      <c r="G58" s="208" t="str">
        <f>IF(AND(VLOOKUP(A58,門市主檔!A:Y,25,FALSE)="STAR", VLOOKUP(A58,門市主檔!A:N,14,FALSE)=""),
    IF(OR(C58="V", D58="V", E58="V"), "已PM未更換", "未更換"),
    IF(VLOOKUP(A58,門市主檔!A:Y,25,FALSE)&lt;&gt;"STAR", "無專案", "已更換")
)</f>
        <v>已更換</v>
      </c>
      <c r="H58" s="286">
        <f>VLOOKUP(A58,門市主檔!A:U,21,FALSE)</f>
        <v>2</v>
      </c>
      <c r="I58" s="208" t="str">
        <f>VLOOKUP(A58,'0919門市清單主檔'!B:V,21,FALSE)</f>
        <v>泰山區</v>
      </c>
      <c r="J58" s="216">
        <v>45678.604166666664</v>
      </c>
      <c r="K58" s="203"/>
      <c r="L58" s="203"/>
      <c r="M58" s="203"/>
      <c r="N58" s="203"/>
      <c r="O58" s="203"/>
      <c r="P58" s="203"/>
      <c r="Q58" s="213" t="s">
        <v>4113</v>
      </c>
    </row>
    <row r="59" spans="1:17" ht="18.75" customHeight="1">
      <c r="A59" s="208">
        <v>4656</v>
      </c>
      <c r="B59" s="208" t="str">
        <f>VLOOKUP(A59,門市主檔!A:B,2,FALSE)</f>
        <v>泰山新民店</v>
      </c>
      <c r="C59" s="302" t="str">
        <f>IF(COUNTIFS(IM!$F:$F,A59,IM!$AD:$AD,"O",IM!$X:$X,"&gt;="&amp;$R$1, IM!$X:$X,"&lt;="&amp;$S$1)&gt;0,"V","")</f>
        <v>V</v>
      </c>
      <c r="D59" s="302" t="str">
        <f>IF(AND(C59&lt;&gt;"V", COUNTIFS(IM!$F:$F,A59, IM!$AD:$AD, "O", IM!$X:$X, "&gt;="&amp;$R$2, IM!$X:$X, "&lt;="&amp;$S$2)&gt;0), "V", "")</f>
        <v/>
      </c>
      <c r="E59" s="302" t="str">
        <f>IF(AND(C59&lt;&gt;"V",D59&lt;&gt;"V", COUNTIFS(IM!$F:$F, A59, IM!$AD:$AD, "O", IM!$X:$X, "&gt;="&amp;$R$3, IM!$X:$X, "&lt;="&amp;$S$3)&gt;0), "V", "")</f>
        <v/>
      </c>
      <c r="F59" s="208" t="str">
        <f t="shared" si="2"/>
        <v/>
      </c>
      <c r="G59" s="208" t="str">
        <f>IF(AND(VLOOKUP(A59,門市主檔!A:Y,25,FALSE)="STAR", VLOOKUP(A59,門市主檔!A:N,14,FALSE)=""),
    IF(OR(C59="V", D59="V", E59="V"), "已PM未更換", "未更換"),
    IF(VLOOKUP(A59,門市主檔!A:Y,25,FALSE)&lt;&gt;"STAR", "無專案", "已更換")
)</f>
        <v>已更換</v>
      </c>
      <c r="H59" s="286">
        <f>VLOOKUP(A59,門市主檔!A:U,21,FALSE)</f>
        <v>2</v>
      </c>
      <c r="I59" s="208" t="str">
        <f>VLOOKUP(A59,'0919門市清單主檔'!B:V,21,FALSE)</f>
        <v>泰山區</v>
      </c>
      <c r="J59" s="216">
        <v>45678.583333333336</v>
      </c>
      <c r="K59" s="203"/>
      <c r="L59" s="203"/>
      <c r="M59" s="203"/>
      <c r="N59" s="203"/>
      <c r="O59" s="203"/>
      <c r="P59" s="203" t="s">
        <v>51</v>
      </c>
      <c r="Q59" s="213" t="s">
        <v>4113</v>
      </c>
    </row>
    <row r="60" spans="1:17" ht="18.75" customHeight="1">
      <c r="A60" s="208">
        <v>3851</v>
      </c>
      <c r="B60" s="208" t="str">
        <f>VLOOKUP(A60,門市主檔!A:B,2,FALSE)</f>
        <v>北縣輔園店</v>
      </c>
      <c r="C60" s="302" t="str">
        <f>IF(COUNTIFS(IM!$F:$F,A60,IM!$AD:$AD,"O",IM!$X:$X,"&gt;="&amp;$R$1, IM!$X:$X,"&lt;="&amp;$S$1)&gt;0,"V","")</f>
        <v>V</v>
      </c>
      <c r="D60" s="302" t="str">
        <f>IF(AND(C60&lt;&gt;"V", COUNTIFS(IM!$F:$F,A60, IM!$AD:$AD, "O", IM!$X:$X, "&gt;="&amp;$R$2, IM!$X:$X, "&lt;="&amp;$S$2)&gt;0), "V", "")</f>
        <v/>
      </c>
      <c r="E60" s="302" t="str">
        <f>IF(AND(C60&lt;&gt;"V",D60&lt;&gt;"V", COUNTIFS(IM!$F:$F, A60, IM!$AD:$AD, "O", IM!$X:$X, "&gt;="&amp;$R$3, IM!$X:$X, "&lt;="&amp;$S$3)&gt;0), "V", "")</f>
        <v/>
      </c>
      <c r="F60" s="208" t="str">
        <f t="shared" si="2"/>
        <v/>
      </c>
      <c r="G60" s="208" t="str">
        <f>IF(AND(VLOOKUP(A60,門市主檔!A:Y,25,FALSE)="STAR", VLOOKUP(A60,門市主檔!A:N,14,FALSE)=""),
    IF(OR(C60="V", D60="V", E60="V"), "已PM未更換", "未更換"),
    IF(VLOOKUP(A60,門市主檔!A:Y,25,FALSE)&lt;&gt;"STAR", "無專案", "已更換")
)</f>
        <v>已更換</v>
      </c>
      <c r="H60" s="286">
        <f>VLOOKUP(A60,門市主檔!A:U,21,FALSE)</f>
        <v>2</v>
      </c>
      <c r="I60" s="208" t="str">
        <f>VLOOKUP(A60,'0919門市清單主檔'!B:V,21,FALSE)</f>
        <v>新莊區</v>
      </c>
      <c r="J60" s="216">
        <v>45733.583333333336</v>
      </c>
      <c r="K60" s="203"/>
      <c r="L60" s="203"/>
      <c r="M60" s="203"/>
      <c r="N60" s="203"/>
      <c r="O60" s="203"/>
      <c r="P60" s="203"/>
      <c r="Q60" s="213" t="s">
        <v>4113</v>
      </c>
    </row>
    <row r="61" spans="1:17" ht="18.75" customHeight="1">
      <c r="A61" s="208">
        <v>4326</v>
      </c>
      <c r="B61" s="208" t="str">
        <f>VLOOKUP(A61,門市主檔!A:B,2,FALSE)</f>
        <v>林口建安店</v>
      </c>
      <c r="C61" s="302" t="str">
        <f>IF(COUNTIFS(IM!$F:$F,A61,IM!$AD:$AD,"O",IM!$X:$X,"&gt;="&amp;$R$1, IM!$X:$X,"&lt;="&amp;$S$1)&gt;0,"V","")</f>
        <v>V</v>
      </c>
      <c r="D61" s="302" t="str">
        <f>IF(AND(C61&lt;&gt;"V", COUNTIFS(IM!$F:$F,A61, IM!$AD:$AD, "O", IM!$X:$X, "&gt;="&amp;$R$2, IM!$X:$X, "&lt;="&amp;$S$2)&gt;0), "V", "")</f>
        <v/>
      </c>
      <c r="E61" s="302" t="str">
        <f>IF(AND(C61&lt;&gt;"V",D61&lt;&gt;"V", COUNTIFS(IM!$F:$F, A61, IM!$AD:$AD, "O", IM!$X:$X, "&gt;="&amp;$R$3, IM!$X:$X, "&lt;="&amp;$S$3)&gt;0), "V", "")</f>
        <v/>
      </c>
      <c r="F61" s="208" t="str">
        <f t="shared" si="2"/>
        <v/>
      </c>
      <c r="G61" s="208" t="str">
        <f>IF(AND(VLOOKUP(A61,門市主檔!A:Y,25,FALSE)="STAR", VLOOKUP(A61,門市主檔!A:N,14,FALSE)=""),
    IF(OR(C61="V", D61="V", E61="V"), "已PM未更換", "未更換"),
    IF(VLOOKUP(A61,門市主檔!A:Y,25,FALSE)&lt;&gt;"STAR", "無專案", "已更換")
)</f>
        <v>已更換</v>
      </c>
      <c r="H61" s="286">
        <f>VLOOKUP(A61,門市主檔!A:U,21,FALSE)</f>
        <v>2</v>
      </c>
      <c r="I61" s="208" t="str">
        <f>VLOOKUP(A61,'0919門市清單主檔'!B:V,21,FALSE)</f>
        <v>林口區</v>
      </c>
      <c r="J61" s="216">
        <v>45705.548611111109</v>
      </c>
      <c r="K61" s="203"/>
      <c r="L61" s="203"/>
      <c r="M61" s="203"/>
      <c r="N61" s="203"/>
      <c r="O61" s="203"/>
      <c r="P61" s="203"/>
      <c r="Q61" s="213" t="s">
        <v>4113</v>
      </c>
    </row>
    <row r="62" spans="1:17" ht="18.75" customHeight="1">
      <c r="A62" s="208">
        <v>4282</v>
      </c>
      <c r="B62" s="208" t="str">
        <f>VLOOKUP(A62,門市主檔!A:B,2,FALSE)</f>
        <v>林口建林店</v>
      </c>
      <c r="C62" s="302" t="str">
        <f>IF(COUNTIFS(IM!$F:$F,A62,IM!$AD:$AD,"O",IM!$X:$X,"&gt;="&amp;$R$1, IM!$X:$X,"&lt;="&amp;$S$1)&gt;0,"V","")</f>
        <v>V</v>
      </c>
      <c r="D62" s="302" t="str">
        <f>IF(AND(C62&lt;&gt;"V", COUNTIFS(IM!$F:$F,A62, IM!$AD:$AD, "O", IM!$X:$X, "&gt;="&amp;$R$2, IM!$X:$X, "&lt;="&amp;$S$2)&gt;0), "V", "")</f>
        <v/>
      </c>
      <c r="E62" s="302" t="str">
        <f>IF(AND(C62&lt;&gt;"V",D62&lt;&gt;"V", COUNTIFS(IM!$F:$F, A62, IM!$AD:$AD, "O", IM!$X:$X, "&gt;="&amp;$R$3, IM!$X:$X, "&lt;="&amp;$S$3)&gt;0), "V", "")</f>
        <v/>
      </c>
      <c r="F62" s="208" t="str">
        <f t="shared" si="2"/>
        <v/>
      </c>
      <c r="G62" s="208" t="str">
        <f>IF(AND(VLOOKUP(A62,門市主檔!A:Y,25,FALSE)="STAR", VLOOKUP(A62,門市主檔!A:N,14,FALSE)=""),
    IF(OR(C62="V", D62="V", E62="V"), "已PM未更換", "未更換"),
    IF(VLOOKUP(A62,門市主檔!A:Y,25,FALSE)&lt;&gt;"STAR", "無專案", "已更換")
)</f>
        <v>無專案</v>
      </c>
      <c r="H62" s="286">
        <f>VLOOKUP(A62,門市主檔!A:U,21,FALSE)</f>
        <v>0</v>
      </c>
      <c r="I62" s="208" t="str">
        <f>VLOOKUP(A62,'0919門市清單主檔'!B:V,21,FALSE)</f>
        <v>林口區</v>
      </c>
      <c r="J62" s="216">
        <v>45705.458333333336</v>
      </c>
      <c r="K62" s="203"/>
      <c r="L62" s="203"/>
      <c r="M62" s="203"/>
      <c r="N62" s="203"/>
      <c r="O62" s="203"/>
      <c r="P62" s="203"/>
      <c r="Q62" s="213" t="s">
        <v>4113</v>
      </c>
    </row>
    <row r="63" spans="1:17" ht="19.5" customHeight="1">
      <c r="A63" s="208">
        <v>2362</v>
      </c>
      <c r="B63" s="208" t="str">
        <f>VLOOKUP(A63,門市主檔!A:B,2,FALSE)</f>
        <v>新莊化成店</v>
      </c>
      <c r="C63" s="302" t="str">
        <f>IF(COUNTIFS(IM!$F:$F,A63,IM!$AD:$AD,"O",IM!$X:$X,"&gt;="&amp;$R$1, IM!$X:$X,"&lt;="&amp;$S$1)&gt;0,"V","")</f>
        <v>V</v>
      </c>
      <c r="D63" s="302" t="str">
        <f>IF(AND(C63&lt;&gt;"V", COUNTIFS(IM!$F:$F,A63, IM!$AD:$AD, "O", IM!$X:$X, "&gt;="&amp;$R$2, IM!$X:$X, "&lt;="&amp;$S$2)&gt;0), "V", "")</f>
        <v/>
      </c>
      <c r="E63" s="302" t="str">
        <f>IF(AND(C63&lt;&gt;"V",D63&lt;&gt;"V", COUNTIFS(IM!$F:$F, A63, IM!$AD:$AD, "O", IM!$X:$X, "&gt;="&amp;$R$3, IM!$X:$X, "&lt;="&amp;$S$3)&gt;0), "V", "")</f>
        <v/>
      </c>
      <c r="F63" s="208" t="str">
        <f t="shared" si="2"/>
        <v/>
      </c>
      <c r="G63" s="208" t="str">
        <f>IF(AND(VLOOKUP(A63,門市主檔!A:Y,25,FALSE)="STAR", VLOOKUP(A63,門市主檔!A:N,14,FALSE)=""),
    IF(OR(C63="V", D63="V", E63="V"), "已PM未更換", "未更換"),
    IF(VLOOKUP(A63,門市主檔!A:Y,25,FALSE)&lt;&gt;"STAR", "無專案", "已更換")
)</f>
        <v>已更換</v>
      </c>
      <c r="H63" s="286">
        <f>VLOOKUP(A63,門市主檔!A:U,21,FALSE)</f>
        <v>2</v>
      </c>
      <c r="I63" s="208" t="str">
        <f>VLOOKUP(A63,'0919門市清單主檔'!B:V,21,FALSE)</f>
        <v>新莊區</v>
      </c>
      <c r="J63" s="216">
        <v>45741.618055555555</v>
      </c>
      <c r="K63" s="203"/>
      <c r="L63" s="203"/>
      <c r="M63" s="203"/>
      <c r="N63" s="203"/>
      <c r="O63" s="203"/>
      <c r="P63" s="203"/>
      <c r="Q63" s="213" t="s">
        <v>4113</v>
      </c>
    </row>
    <row r="64" spans="1:17" ht="19.5" customHeight="1">
      <c r="A64" s="208">
        <v>4762</v>
      </c>
      <c r="B64" s="208" t="str">
        <f>VLOOKUP(A64,門市主檔!A:B,2,FALSE)</f>
        <v>新莊巷口店</v>
      </c>
      <c r="C64" s="302" t="str">
        <f>IF(COUNTIFS(IM!$F:$F,A64,IM!$AD:$AD,"O",IM!$X:$X,"&gt;="&amp;$R$1, IM!$X:$X,"&lt;="&amp;$S$1)&gt;0,"V","")</f>
        <v>V</v>
      </c>
      <c r="D64" s="302" t="str">
        <f>IF(AND(C64&lt;&gt;"V", COUNTIFS(IM!$F:$F,A64, IM!$AD:$AD, "O", IM!$X:$X, "&gt;="&amp;$R$2, IM!$X:$X, "&lt;="&amp;$S$2)&gt;0), "V", "")</f>
        <v/>
      </c>
      <c r="E64" s="302" t="str">
        <f>IF(AND(C64&lt;&gt;"V",D64&lt;&gt;"V", COUNTIFS(IM!$F:$F, A64, IM!$AD:$AD, "O", IM!$X:$X, "&gt;="&amp;$R$3, IM!$X:$X, "&lt;="&amp;$S$3)&gt;0), "V", "")</f>
        <v/>
      </c>
      <c r="F64" s="208" t="str">
        <f t="shared" si="2"/>
        <v/>
      </c>
      <c r="G64" s="208" t="str">
        <f>IF(AND(VLOOKUP(A64,門市主檔!A:Y,25,FALSE)="STAR", VLOOKUP(A64,門市主檔!A:N,14,FALSE)=""),
    IF(OR(C64="V", D64="V", E64="V"), "已PM未更換", "未更換"),
    IF(VLOOKUP(A64,門市主檔!A:Y,25,FALSE)&lt;&gt;"STAR", "無專案", "已更換")
)</f>
        <v>無專案</v>
      </c>
      <c r="H64" s="286">
        <f>VLOOKUP(A64,門市主檔!A:U,21,FALSE)</f>
        <v>0</v>
      </c>
      <c r="I64" s="208" t="str">
        <f>VLOOKUP(A64,'0919門市清單主檔'!B:V,21,FALSE)</f>
        <v>新莊區</v>
      </c>
      <c r="J64" s="216">
        <v>45712.631944444445</v>
      </c>
      <c r="K64" s="203"/>
      <c r="L64" s="203"/>
      <c r="M64" s="203"/>
      <c r="N64" s="203"/>
      <c r="O64" s="203"/>
      <c r="P64" s="203"/>
      <c r="Q64" s="213" t="s">
        <v>4113</v>
      </c>
    </row>
    <row r="65" spans="1:17" ht="15.75" customHeight="1">
      <c r="A65" s="203"/>
      <c r="B65" s="203"/>
      <c r="C65" s="306"/>
      <c r="D65" s="306"/>
      <c r="E65" s="306"/>
      <c r="F65" s="203"/>
      <c r="G65" s="203"/>
      <c r="H65" s="203"/>
      <c r="I65" s="203"/>
      <c r="J65" s="203"/>
      <c r="K65" s="203"/>
      <c r="L65" s="203"/>
      <c r="M65" s="203"/>
      <c r="N65" s="203"/>
      <c r="O65" s="203"/>
      <c r="P65" s="203"/>
      <c r="Q65" s="203"/>
    </row>
    <row r="66" spans="1:17" ht="15.75" customHeight="1">
      <c r="A66" s="203"/>
      <c r="B66" s="203"/>
      <c r="C66" s="306"/>
      <c r="D66" s="306"/>
      <c r="E66" s="306"/>
      <c r="F66" s="203"/>
      <c r="G66" s="203"/>
      <c r="H66" s="203"/>
      <c r="I66" s="203"/>
      <c r="J66" s="203"/>
      <c r="K66" s="203"/>
      <c r="L66" s="203"/>
      <c r="M66" s="203"/>
      <c r="N66" s="203"/>
      <c r="O66" s="203"/>
      <c r="P66" s="203"/>
      <c r="Q66" s="203"/>
    </row>
    <row r="67" spans="1:17" ht="15.75" customHeight="1">
      <c r="A67" s="203"/>
      <c r="B67" s="203"/>
      <c r="C67" s="306"/>
      <c r="D67" s="306"/>
      <c r="E67" s="306"/>
      <c r="F67" s="203"/>
      <c r="G67" s="203"/>
      <c r="H67" s="203"/>
      <c r="I67" s="203"/>
      <c r="J67" s="203"/>
      <c r="K67" s="203"/>
      <c r="L67" s="203"/>
      <c r="M67" s="203"/>
      <c r="N67" s="203"/>
      <c r="O67" s="203"/>
      <c r="P67" s="203"/>
      <c r="Q67" s="203"/>
    </row>
    <row r="68" spans="1:17" ht="15.75" customHeight="1">
      <c r="A68" s="203"/>
      <c r="B68" s="203"/>
      <c r="C68" s="306"/>
      <c r="D68" s="306"/>
      <c r="E68" s="306"/>
      <c r="F68" s="203"/>
      <c r="G68" s="203"/>
      <c r="H68" s="203"/>
      <c r="I68" s="203"/>
      <c r="J68" s="203"/>
      <c r="K68" s="203"/>
      <c r="L68" s="203"/>
      <c r="M68" s="203"/>
      <c r="N68" s="203"/>
      <c r="O68" s="203"/>
      <c r="P68" s="203"/>
      <c r="Q68" s="203"/>
    </row>
    <row r="69" spans="1:17" ht="15.75" customHeight="1">
      <c r="A69" s="203"/>
      <c r="B69" s="203"/>
      <c r="C69" s="306"/>
      <c r="D69" s="306"/>
      <c r="E69" s="306"/>
      <c r="F69" s="203"/>
      <c r="G69" s="203"/>
      <c r="H69" s="203"/>
      <c r="I69" s="203"/>
      <c r="J69" s="203"/>
      <c r="K69" s="203"/>
      <c r="L69" s="203"/>
      <c r="M69" s="203"/>
      <c r="N69" s="203"/>
      <c r="O69" s="203"/>
      <c r="P69" s="203"/>
      <c r="Q69" s="203"/>
    </row>
    <row r="70" spans="1:17" ht="15.75" customHeight="1">
      <c r="A70" s="203"/>
      <c r="B70" s="203"/>
      <c r="C70" s="306"/>
      <c r="D70" s="306"/>
      <c r="E70" s="306"/>
      <c r="F70" s="203"/>
      <c r="G70" s="203"/>
      <c r="H70" s="203"/>
      <c r="I70" s="203"/>
      <c r="J70" s="203"/>
      <c r="K70" s="203"/>
      <c r="L70" s="203"/>
      <c r="M70" s="203"/>
      <c r="N70" s="203"/>
      <c r="O70" s="203"/>
      <c r="P70" s="203"/>
      <c r="Q70" s="203"/>
    </row>
    <row r="71" spans="1:17" ht="15.75" customHeight="1">
      <c r="A71" s="203"/>
      <c r="B71" s="203"/>
      <c r="C71" s="306"/>
      <c r="D71" s="306"/>
      <c r="E71" s="306"/>
      <c r="F71" s="203"/>
      <c r="G71" s="203"/>
      <c r="H71" s="203"/>
      <c r="I71" s="203"/>
      <c r="J71" s="203"/>
      <c r="K71" s="203"/>
      <c r="L71" s="203"/>
      <c r="M71" s="203"/>
      <c r="N71" s="203"/>
      <c r="O71" s="203"/>
      <c r="P71" s="203"/>
      <c r="Q71" s="203"/>
    </row>
    <row r="72" spans="1:17" ht="15.75" customHeight="1">
      <c r="A72" s="203"/>
      <c r="B72" s="203"/>
      <c r="C72" s="306"/>
      <c r="D72" s="306"/>
      <c r="E72" s="306"/>
      <c r="F72" s="203"/>
      <c r="G72" s="203"/>
      <c r="H72" s="203"/>
      <c r="I72" s="203"/>
      <c r="J72" s="203"/>
      <c r="K72" s="203"/>
      <c r="L72" s="203"/>
      <c r="M72" s="203"/>
      <c r="N72" s="203"/>
      <c r="O72" s="203"/>
      <c r="P72" s="203"/>
      <c r="Q72" s="203"/>
    </row>
    <row r="73" spans="1:17" ht="15.75" customHeight="1">
      <c r="A73" s="203"/>
      <c r="B73" s="203"/>
      <c r="C73" s="306"/>
      <c r="D73" s="306"/>
      <c r="E73" s="306"/>
      <c r="F73" s="203"/>
      <c r="G73" s="203"/>
      <c r="H73" s="203"/>
      <c r="I73" s="203"/>
      <c r="J73" s="203"/>
      <c r="K73" s="203"/>
      <c r="L73" s="203"/>
      <c r="M73" s="203"/>
      <c r="N73" s="203"/>
      <c r="O73" s="203"/>
      <c r="P73" s="203"/>
      <c r="Q73" s="203"/>
    </row>
    <row r="74" spans="1:17" ht="15.75" customHeight="1">
      <c r="A74" s="203"/>
      <c r="B74" s="203"/>
      <c r="C74" s="306"/>
      <c r="D74" s="306"/>
      <c r="E74" s="306"/>
      <c r="F74" s="203"/>
      <c r="G74" s="203"/>
      <c r="H74" s="203"/>
      <c r="I74" s="203"/>
      <c r="J74" s="203"/>
      <c r="K74" s="203"/>
      <c r="L74" s="203"/>
      <c r="M74" s="203"/>
      <c r="N74" s="203"/>
      <c r="O74" s="203"/>
      <c r="P74" s="203"/>
      <c r="Q74" s="203"/>
    </row>
    <row r="75" spans="1:17" ht="15.75" customHeight="1">
      <c r="A75" s="203"/>
      <c r="B75" s="203"/>
      <c r="C75" s="306"/>
      <c r="D75" s="306"/>
      <c r="E75" s="306"/>
      <c r="F75" s="203"/>
      <c r="G75" s="203"/>
      <c r="H75" s="203"/>
      <c r="I75" s="203"/>
      <c r="J75" s="203"/>
      <c r="K75" s="203"/>
      <c r="L75" s="203"/>
      <c r="M75" s="203"/>
      <c r="N75" s="203"/>
      <c r="O75" s="203"/>
      <c r="P75" s="203"/>
      <c r="Q75" s="203"/>
    </row>
    <row r="76" spans="1:17" ht="15.75" customHeight="1">
      <c r="A76" s="203"/>
      <c r="B76" s="203"/>
      <c r="C76" s="306"/>
      <c r="D76" s="306"/>
      <c r="E76" s="306"/>
      <c r="F76" s="203"/>
      <c r="G76" s="203"/>
      <c r="H76" s="203"/>
      <c r="I76" s="203"/>
      <c r="J76" s="203"/>
      <c r="K76" s="203"/>
      <c r="L76" s="203"/>
      <c r="M76" s="203"/>
      <c r="N76" s="203"/>
      <c r="O76" s="203"/>
      <c r="P76" s="203"/>
      <c r="Q76" s="203"/>
    </row>
    <row r="77" spans="1:17" ht="15.75" customHeight="1">
      <c r="A77" s="203"/>
      <c r="B77" s="203"/>
      <c r="C77" s="306"/>
      <c r="D77" s="306"/>
      <c r="E77" s="306"/>
      <c r="F77" s="203"/>
      <c r="G77" s="203"/>
      <c r="H77" s="203"/>
      <c r="I77" s="203"/>
      <c r="J77" s="203"/>
      <c r="K77" s="203"/>
      <c r="L77" s="203"/>
      <c r="M77" s="203"/>
      <c r="N77" s="203"/>
      <c r="O77" s="203"/>
      <c r="P77" s="203"/>
      <c r="Q77" s="203"/>
    </row>
    <row r="78" spans="1:17" ht="15.75" customHeight="1">
      <c r="A78" s="203"/>
      <c r="B78" s="203"/>
      <c r="C78" s="306"/>
      <c r="D78" s="306"/>
      <c r="E78" s="306"/>
      <c r="F78" s="203"/>
      <c r="G78" s="203"/>
      <c r="H78" s="203"/>
      <c r="I78" s="203"/>
      <c r="J78" s="203"/>
      <c r="K78" s="203"/>
      <c r="L78" s="203"/>
      <c r="M78" s="203"/>
      <c r="N78" s="203"/>
      <c r="O78" s="203"/>
      <c r="P78" s="203"/>
      <c r="Q78" s="203"/>
    </row>
    <row r="79" spans="1:17" ht="15.75" customHeight="1">
      <c r="A79" s="203"/>
      <c r="B79" s="203"/>
      <c r="C79" s="306"/>
      <c r="D79" s="306"/>
      <c r="E79" s="306"/>
      <c r="F79" s="203"/>
      <c r="G79" s="203"/>
      <c r="H79" s="203"/>
      <c r="I79" s="203"/>
      <c r="J79" s="203"/>
      <c r="K79" s="203"/>
      <c r="L79" s="203"/>
      <c r="M79" s="203"/>
      <c r="N79" s="203"/>
      <c r="O79" s="203"/>
      <c r="P79" s="203"/>
      <c r="Q79" s="203"/>
    </row>
    <row r="80" spans="1:17" ht="15.75" customHeight="1">
      <c r="A80" s="203"/>
      <c r="B80" s="203"/>
      <c r="C80" s="306"/>
      <c r="D80" s="306"/>
      <c r="E80" s="306"/>
      <c r="F80" s="203"/>
      <c r="G80" s="203"/>
      <c r="H80" s="203"/>
      <c r="I80" s="203"/>
      <c r="J80" s="203"/>
      <c r="K80" s="203"/>
      <c r="L80" s="203"/>
      <c r="M80" s="203"/>
      <c r="N80" s="203"/>
      <c r="O80" s="203"/>
      <c r="P80" s="203"/>
      <c r="Q80" s="203"/>
    </row>
    <row r="81" spans="1:17" ht="15.75" customHeight="1">
      <c r="A81" s="203"/>
      <c r="B81" s="203"/>
      <c r="C81" s="306"/>
      <c r="D81" s="306"/>
      <c r="E81" s="306"/>
      <c r="F81" s="203"/>
      <c r="G81" s="203"/>
      <c r="H81" s="203"/>
      <c r="I81" s="203"/>
      <c r="J81" s="203"/>
      <c r="K81" s="203"/>
      <c r="L81" s="203"/>
      <c r="M81" s="203"/>
      <c r="N81" s="203"/>
      <c r="O81" s="203"/>
      <c r="P81" s="203"/>
      <c r="Q81" s="203"/>
    </row>
    <row r="82" spans="1:17" ht="15.75" customHeight="1">
      <c r="A82" s="203"/>
      <c r="B82" s="203"/>
      <c r="C82" s="306"/>
      <c r="D82" s="306"/>
      <c r="E82" s="306"/>
      <c r="F82" s="203"/>
      <c r="G82" s="203"/>
      <c r="H82" s="203"/>
      <c r="I82" s="203"/>
      <c r="J82" s="203"/>
      <c r="K82" s="203"/>
      <c r="L82" s="203"/>
      <c r="M82" s="203"/>
      <c r="N82" s="203"/>
      <c r="O82" s="203"/>
      <c r="P82" s="203"/>
      <c r="Q82" s="203"/>
    </row>
    <row r="83" spans="1:17" ht="15.75" customHeight="1">
      <c r="A83" s="203"/>
      <c r="B83" s="203"/>
      <c r="C83" s="306"/>
      <c r="D83" s="306"/>
      <c r="E83" s="306"/>
      <c r="F83" s="203"/>
      <c r="G83" s="203"/>
      <c r="H83" s="203"/>
      <c r="I83" s="203"/>
      <c r="J83" s="203"/>
      <c r="K83" s="203"/>
      <c r="L83" s="203"/>
      <c r="M83" s="203"/>
      <c r="N83" s="203"/>
      <c r="O83" s="203"/>
      <c r="P83" s="203"/>
      <c r="Q83" s="203"/>
    </row>
    <row r="84" spans="1:17" ht="15.75" customHeight="1">
      <c r="A84" s="203"/>
      <c r="B84" s="203"/>
      <c r="C84" s="306"/>
      <c r="D84" s="306"/>
      <c r="E84" s="306"/>
      <c r="F84" s="203"/>
      <c r="G84" s="203"/>
      <c r="H84" s="203"/>
      <c r="I84" s="203"/>
      <c r="J84" s="203"/>
      <c r="K84" s="203"/>
      <c r="L84" s="203"/>
      <c r="M84" s="203"/>
      <c r="N84" s="203"/>
      <c r="O84" s="203"/>
      <c r="P84" s="203"/>
      <c r="Q84" s="203"/>
    </row>
    <row r="85" spans="1:17" ht="15.75" customHeight="1">
      <c r="A85" s="203"/>
      <c r="B85" s="203"/>
      <c r="C85" s="306"/>
      <c r="D85" s="306"/>
      <c r="E85" s="306"/>
      <c r="F85" s="203"/>
      <c r="G85" s="203"/>
      <c r="H85" s="203"/>
      <c r="I85" s="203"/>
      <c r="J85" s="203"/>
      <c r="K85" s="203"/>
      <c r="L85" s="203"/>
      <c r="M85" s="203"/>
      <c r="N85" s="203"/>
      <c r="O85" s="203"/>
      <c r="P85" s="203"/>
      <c r="Q85" s="203"/>
    </row>
    <row r="86" spans="1:17" ht="15.75" customHeight="1">
      <c r="A86" s="203"/>
      <c r="B86" s="203"/>
      <c r="C86" s="306"/>
      <c r="D86" s="306"/>
      <c r="E86" s="306"/>
      <c r="F86" s="203"/>
      <c r="G86" s="203"/>
      <c r="H86" s="203"/>
      <c r="I86" s="203"/>
      <c r="J86" s="203"/>
      <c r="K86" s="203"/>
      <c r="L86" s="203"/>
      <c r="M86" s="203"/>
      <c r="N86" s="203"/>
      <c r="O86" s="203"/>
      <c r="P86" s="203"/>
      <c r="Q86" s="203"/>
    </row>
    <row r="87" spans="1:17" ht="15.75" customHeight="1">
      <c r="A87" s="203"/>
      <c r="B87" s="203"/>
      <c r="C87" s="306"/>
      <c r="D87" s="306"/>
      <c r="E87" s="306"/>
      <c r="F87" s="203"/>
      <c r="G87" s="203"/>
      <c r="H87" s="203"/>
      <c r="I87" s="203"/>
      <c r="J87" s="203"/>
      <c r="K87" s="203"/>
      <c r="L87" s="203"/>
      <c r="M87" s="203"/>
      <c r="N87" s="203"/>
      <c r="O87" s="203"/>
      <c r="P87" s="203"/>
      <c r="Q87" s="203"/>
    </row>
    <row r="88" spans="1:17" ht="15.75" customHeight="1">
      <c r="A88" s="203"/>
      <c r="B88" s="203"/>
      <c r="C88" s="306"/>
      <c r="D88" s="306"/>
      <c r="E88" s="306"/>
      <c r="F88" s="203"/>
      <c r="G88" s="203"/>
      <c r="H88" s="203"/>
      <c r="I88" s="203"/>
      <c r="J88" s="203"/>
      <c r="K88" s="203"/>
      <c r="L88" s="203"/>
      <c r="M88" s="203"/>
      <c r="N88" s="203"/>
      <c r="O88" s="203"/>
      <c r="P88" s="203"/>
      <c r="Q88" s="203"/>
    </row>
    <row r="89" spans="1:17" ht="15.75" customHeight="1">
      <c r="A89" s="203"/>
      <c r="B89" s="203"/>
      <c r="C89" s="306"/>
      <c r="D89" s="306"/>
      <c r="E89" s="306"/>
      <c r="F89" s="203"/>
      <c r="G89" s="203"/>
      <c r="H89" s="203"/>
      <c r="I89" s="203"/>
      <c r="J89" s="203"/>
      <c r="K89" s="203"/>
      <c r="L89" s="203"/>
      <c r="M89" s="203"/>
      <c r="N89" s="203"/>
      <c r="O89" s="203"/>
      <c r="P89" s="203"/>
      <c r="Q89" s="203"/>
    </row>
    <row r="90" spans="1:17" ht="15.75" customHeight="1">
      <c r="A90" s="203"/>
      <c r="B90" s="203"/>
      <c r="C90" s="306"/>
      <c r="D90" s="306"/>
      <c r="E90" s="306"/>
      <c r="F90" s="203"/>
      <c r="G90" s="203"/>
      <c r="H90" s="203"/>
      <c r="I90" s="203"/>
      <c r="J90" s="203"/>
      <c r="K90" s="203"/>
      <c r="L90" s="203"/>
      <c r="M90" s="203"/>
      <c r="N90" s="203"/>
      <c r="O90" s="203"/>
      <c r="P90" s="203"/>
      <c r="Q90" s="203"/>
    </row>
    <row r="91" spans="1:17" ht="15.75" customHeight="1">
      <c r="A91" s="203"/>
      <c r="B91" s="203"/>
      <c r="C91" s="306"/>
      <c r="D91" s="306"/>
      <c r="E91" s="306"/>
      <c r="F91" s="203"/>
      <c r="G91" s="203"/>
      <c r="H91" s="203"/>
      <c r="I91" s="203"/>
      <c r="J91" s="203"/>
      <c r="K91" s="203"/>
      <c r="L91" s="203"/>
      <c r="M91" s="203"/>
      <c r="N91" s="203"/>
      <c r="O91" s="203"/>
      <c r="P91" s="203"/>
      <c r="Q91" s="203"/>
    </row>
    <row r="92" spans="1:17" ht="15.75" customHeight="1">
      <c r="A92" s="203"/>
      <c r="B92" s="203"/>
      <c r="C92" s="306"/>
      <c r="D92" s="306"/>
      <c r="E92" s="306"/>
      <c r="F92" s="203"/>
      <c r="G92" s="203"/>
      <c r="H92" s="203"/>
      <c r="I92" s="203"/>
      <c r="J92" s="203"/>
      <c r="K92" s="203"/>
      <c r="L92" s="203"/>
      <c r="M92" s="203"/>
      <c r="N92" s="203"/>
      <c r="O92" s="203"/>
      <c r="P92" s="203"/>
      <c r="Q92" s="203"/>
    </row>
    <row r="93" spans="1:17" ht="15.75" customHeight="1">
      <c r="A93" s="203"/>
      <c r="B93" s="203"/>
      <c r="C93" s="306"/>
      <c r="D93" s="306"/>
      <c r="E93" s="306"/>
      <c r="F93" s="203"/>
      <c r="G93" s="203"/>
      <c r="H93" s="203"/>
      <c r="I93" s="203"/>
      <c r="J93" s="203"/>
      <c r="K93" s="203"/>
      <c r="L93" s="203"/>
      <c r="M93" s="203"/>
      <c r="N93" s="203"/>
      <c r="O93" s="203"/>
      <c r="P93" s="203"/>
      <c r="Q93" s="203"/>
    </row>
    <row r="94" spans="1:17" ht="15.75" customHeight="1">
      <c r="A94" s="203"/>
      <c r="B94" s="203"/>
      <c r="C94" s="306"/>
      <c r="D94" s="306"/>
      <c r="E94" s="306"/>
      <c r="F94" s="203"/>
      <c r="G94" s="203"/>
      <c r="H94" s="203"/>
      <c r="I94" s="203"/>
      <c r="J94" s="203"/>
      <c r="K94" s="203"/>
      <c r="L94" s="203"/>
      <c r="M94" s="203"/>
      <c r="N94" s="203"/>
      <c r="O94" s="203"/>
      <c r="P94" s="203"/>
      <c r="Q94" s="203"/>
    </row>
    <row r="95" spans="1:17" ht="15.75" customHeight="1">
      <c r="A95" s="203"/>
      <c r="B95" s="203"/>
      <c r="C95" s="306"/>
      <c r="D95" s="306"/>
      <c r="E95" s="306"/>
      <c r="F95" s="203"/>
      <c r="G95" s="203"/>
      <c r="H95" s="203"/>
      <c r="I95" s="203"/>
      <c r="J95" s="203"/>
      <c r="K95" s="203"/>
      <c r="L95" s="203"/>
      <c r="M95" s="203"/>
      <c r="N95" s="203"/>
      <c r="O95" s="203"/>
      <c r="P95" s="203"/>
      <c r="Q95" s="203"/>
    </row>
    <row r="96" spans="1:17" ht="15.75" customHeight="1">
      <c r="A96" s="203"/>
      <c r="B96" s="203"/>
      <c r="C96" s="306"/>
      <c r="D96" s="306"/>
      <c r="E96" s="306"/>
      <c r="F96" s="203"/>
      <c r="G96" s="203"/>
      <c r="H96" s="203"/>
      <c r="I96" s="203"/>
      <c r="J96" s="203"/>
      <c r="K96" s="203"/>
      <c r="L96" s="203"/>
      <c r="M96" s="203"/>
      <c r="N96" s="203"/>
      <c r="O96" s="203"/>
      <c r="P96" s="203"/>
      <c r="Q96" s="203"/>
    </row>
    <row r="97" spans="1:17" ht="15.75" customHeight="1">
      <c r="A97" s="203"/>
      <c r="B97" s="203"/>
      <c r="C97" s="306"/>
      <c r="D97" s="306"/>
      <c r="E97" s="306"/>
      <c r="F97" s="203"/>
      <c r="G97" s="203"/>
      <c r="H97" s="203"/>
      <c r="I97" s="203"/>
      <c r="J97" s="203"/>
      <c r="K97" s="203"/>
      <c r="L97" s="203"/>
      <c r="M97" s="203"/>
      <c r="N97" s="203"/>
      <c r="O97" s="203"/>
      <c r="P97" s="203"/>
      <c r="Q97" s="203"/>
    </row>
    <row r="98" spans="1:17" ht="15.75" customHeight="1">
      <c r="A98" s="203"/>
      <c r="B98" s="203"/>
      <c r="C98" s="306"/>
      <c r="D98" s="306"/>
      <c r="E98" s="306"/>
      <c r="F98" s="203"/>
      <c r="G98" s="203"/>
      <c r="H98" s="203"/>
      <c r="I98" s="203"/>
      <c r="J98" s="203"/>
      <c r="K98" s="203"/>
      <c r="L98" s="203"/>
      <c r="M98" s="203"/>
      <c r="N98" s="203"/>
      <c r="O98" s="203"/>
      <c r="P98" s="203"/>
      <c r="Q98" s="203"/>
    </row>
    <row r="99" spans="1:17" ht="15.75" customHeight="1">
      <c r="A99" s="203"/>
      <c r="B99" s="203"/>
      <c r="C99" s="306"/>
      <c r="D99" s="306"/>
      <c r="E99" s="306"/>
      <c r="F99" s="203"/>
      <c r="G99" s="203"/>
      <c r="H99" s="203"/>
      <c r="I99" s="203"/>
      <c r="J99" s="203"/>
      <c r="K99" s="203"/>
      <c r="L99" s="203"/>
      <c r="M99" s="203"/>
      <c r="N99" s="203"/>
      <c r="O99" s="203"/>
      <c r="P99" s="203"/>
      <c r="Q99" s="203"/>
    </row>
    <row r="100" spans="1:17" ht="15.75" customHeight="1">
      <c r="A100" s="203"/>
      <c r="B100" s="203"/>
      <c r="C100" s="306"/>
      <c r="D100" s="306"/>
      <c r="E100" s="306"/>
      <c r="F100" s="203"/>
      <c r="G100" s="203"/>
      <c r="H100" s="203"/>
      <c r="I100" s="203"/>
      <c r="J100" s="203"/>
      <c r="K100" s="203"/>
      <c r="L100" s="203"/>
      <c r="M100" s="203"/>
      <c r="N100" s="203"/>
      <c r="O100" s="203"/>
      <c r="P100" s="203"/>
      <c r="Q100" s="203"/>
    </row>
    <row r="101" spans="1:17" ht="15.75" customHeight="1">
      <c r="A101" s="203"/>
      <c r="B101" s="203"/>
      <c r="C101" s="306"/>
      <c r="D101" s="306"/>
      <c r="E101" s="306"/>
      <c r="F101" s="203"/>
      <c r="G101" s="203"/>
      <c r="H101" s="203"/>
      <c r="I101" s="203"/>
      <c r="J101" s="203"/>
      <c r="K101" s="203"/>
      <c r="L101" s="203"/>
      <c r="M101" s="203"/>
      <c r="N101" s="203"/>
      <c r="O101" s="203"/>
      <c r="P101" s="203"/>
      <c r="Q101" s="203"/>
    </row>
    <row r="102" spans="1:17" ht="15.75" customHeight="1">
      <c r="A102" s="203"/>
      <c r="B102" s="203"/>
      <c r="C102" s="306"/>
      <c r="D102" s="306"/>
      <c r="E102" s="306"/>
      <c r="F102" s="203"/>
      <c r="G102" s="203"/>
      <c r="H102" s="203"/>
      <c r="I102" s="203"/>
      <c r="J102" s="203"/>
      <c r="K102" s="203"/>
      <c r="L102" s="203"/>
      <c r="M102" s="203"/>
      <c r="N102" s="203"/>
      <c r="O102" s="203"/>
      <c r="P102" s="203"/>
      <c r="Q102" s="203"/>
    </row>
    <row r="103" spans="1:17" ht="15.75" customHeight="1">
      <c r="A103" s="203"/>
      <c r="B103" s="203"/>
      <c r="C103" s="306"/>
      <c r="D103" s="306"/>
      <c r="E103" s="306"/>
      <c r="F103" s="203"/>
      <c r="G103" s="203"/>
      <c r="H103" s="203"/>
      <c r="I103" s="203"/>
      <c r="J103" s="203"/>
      <c r="K103" s="203"/>
      <c r="L103" s="203"/>
      <c r="M103" s="203"/>
      <c r="N103" s="203"/>
      <c r="O103" s="203"/>
      <c r="P103" s="203"/>
      <c r="Q103" s="203"/>
    </row>
    <row r="104" spans="1:17" ht="15.75" customHeight="1">
      <c r="A104" s="203"/>
      <c r="B104" s="203"/>
      <c r="C104" s="306"/>
      <c r="D104" s="306"/>
      <c r="E104" s="306"/>
      <c r="F104" s="203"/>
      <c r="G104" s="203"/>
      <c r="H104" s="203"/>
      <c r="I104" s="203"/>
      <c r="J104" s="203"/>
      <c r="K104" s="203"/>
      <c r="L104" s="203"/>
      <c r="M104" s="203"/>
      <c r="N104" s="203"/>
      <c r="O104" s="203"/>
      <c r="P104" s="203"/>
      <c r="Q104" s="203"/>
    </row>
    <row r="105" spans="1:17" ht="15.75" customHeight="1">
      <c r="A105" s="203"/>
      <c r="B105" s="203"/>
      <c r="C105" s="306"/>
      <c r="D105" s="306"/>
      <c r="E105" s="306"/>
      <c r="F105" s="203"/>
      <c r="G105" s="203"/>
      <c r="H105" s="203"/>
      <c r="I105" s="203"/>
      <c r="J105" s="203"/>
      <c r="K105" s="203"/>
      <c r="L105" s="203"/>
      <c r="M105" s="203"/>
      <c r="N105" s="203"/>
      <c r="O105" s="203"/>
      <c r="P105" s="203"/>
      <c r="Q105" s="203"/>
    </row>
    <row r="106" spans="1:17" ht="15.75" customHeight="1">
      <c r="A106" s="203"/>
      <c r="B106" s="203"/>
      <c r="C106" s="306"/>
      <c r="D106" s="306"/>
      <c r="E106" s="306"/>
      <c r="F106" s="203"/>
      <c r="G106" s="203"/>
      <c r="H106" s="203"/>
      <c r="I106" s="203"/>
      <c r="J106" s="203"/>
      <c r="K106" s="203"/>
      <c r="L106" s="203"/>
      <c r="M106" s="203"/>
      <c r="N106" s="203"/>
      <c r="O106" s="203"/>
      <c r="P106" s="203"/>
      <c r="Q106" s="203"/>
    </row>
    <row r="107" spans="1:17" ht="15.75" customHeight="1">
      <c r="A107" s="203"/>
      <c r="B107" s="203"/>
      <c r="C107" s="306"/>
      <c r="D107" s="306"/>
      <c r="E107" s="306"/>
      <c r="F107" s="203"/>
      <c r="G107" s="203"/>
      <c r="H107" s="203"/>
      <c r="I107" s="203"/>
      <c r="J107" s="203"/>
      <c r="K107" s="203"/>
      <c r="L107" s="203"/>
      <c r="M107" s="203"/>
      <c r="N107" s="203"/>
      <c r="O107" s="203"/>
      <c r="P107" s="203"/>
      <c r="Q107" s="203"/>
    </row>
    <row r="108" spans="1:17" ht="15.75" customHeight="1">
      <c r="A108" s="203"/>
      <c r="B108" s="203"/>
      <c r="C108" s="306"/>
      <c r="D108" s="306"/>
      <c r="E108" s="306"/>
      <c r="F108" s="203"/>
      <c r="G108" s="203"/>
      <c r="H108" s="203"/>
      <c r="I108" s="203"/>
      <c r="J108" s="203"/>
      <c r="K108" s="203"/>
      <c r="L108" s="203"/>
      <c r="M108" s="203"/>
      <c r="N108" s="203"/>
      <c r="O108" s="203"/>
      <c r="P108" s="203"/>
      <c r="Q108" s="203"/>
    </row>
    <row r="109" spans="1:17" ht="15.75" customHeight="1">
      <c r="A109" s="203"/>
      <c r="B109" s="203"/>
      <c r="C109" s="306"/>
      <c r="D109" s="306"/>
      <c r="E109" s="306"/>
      <c r="F109" s="203"/>
      <c r="G109" s="203"/>
      <c r="H109" s="203"/>
      <c r="I109" s="203"/>
      <c r="J109" s="203"/>
      <c r="K109" s="203"/>
      <c r="L109" s="203"/>
      <c r="M109" s="203"/>
      <c r="N109" s="203"/>
      <c r="O109" s="203"/>
      <c r="P109" s="203"/>
      <c r="Q109" s="203"/>
    </row>
    <row r="110" spans="1:17" ht="15.75" customHeight="1">
      <c r="A110" s="203"/>
      <c r="B110" s="203"/>
      <c r="C110" s="306"/>
      <c r="D110" s="306"/>
      <c r="E110" s="306"/>
      <c r="F110" s="203"/>
      <c r="G110" s="203"/>
      <c r="H110" s="203"/>
      <c r="I110" s="203"/>
      <c r="J110" s="203"/>
      <c r="K110" s="203"/>
      <c r="L110" s="203"/>
      <c r="M110" s="203"/>
      <c r="N110" s="203"/>
      <c r="O110" s="203"/>
      <c r="P110" s="203"/>
      <c r="Q110" s="203"/>
    </row>
    <row r="111" spans="1:17" ht="15.75" customHeight="1">
      <c r="A111" s="203"/>
      <c r="B111" s="203"/>
      <c r="C111" s="306"/>
      <c r="D111" s="306"/>
      <c r="E111" s="306"/>
      <c r="F111" s="203"/>
      <c r="G111" s="203"/>
      <c r="H111" s="203"/>
      <c r="I111" s="203"/>
      <c r="J111" s="203"/>
      <c r="K111" s="203"/>
      <c r="L111" s="203"/>
      <c r="M111" s="203"/>
      <c r="N111" s="203"/>
      <c r="O111" s="203"/>
      <c r="P111" s="203"/>
      <c r="Q111" s="203"/>
    </row>
    <row r="112" spans="1:17" ht="15.75" customHeight="1">
      <c r="A112" s="203"/>
      <c r="B112" s="203"/>
      <c r="C112" s="306"/>
      <c r="D112" s="306"/>
      <c r="E112" s="306"/>
      <c r="F112" s="203"/>
      <c r="G112" s="203"/>
      <c r="H112" s="203"/>
      <c r="I112" s="203"/>
      <c r="J112" s="203"/>
      <c r="K112" s="203"/>
      <c r="L112" s="203"/>
      <c r="M112" s="203"/>
      <c r="N112" s="203"/>
      <c r="O112" s="203"/>
      <c r="P112" s="203"/>
      <c r="Q112" s="203"/>
    </row>
    <row r="113" spans="1:17" ht="15.75" customHeight="1">
      <c r="A113" s="203"/>
      <c r="B113" s="203"/>
      <c r="C113" s="306"/>
      <c r="D113" s="306"/>
      <c r="E113" s="306"/>
      <c r="F113" s="203"/>
      <c r="G113" s="203"/>
      <c r="H113" s="203"/>
      <c r="I113" s="203"/>
      <c r="J113" s="203"/>
      <c r="K113" s="203"/>
      <c r="L113" s="203"/>
      <c r="M113" s="203"/>
      <c r="N113" s="203"/>
      <c r="O113" s="203"/>
      <c r="P113" s="203"/>
      <c r="Q113" s="203"/>
    </row>
    <row r="114" spans="1:17" ht="15.75" customHeight="1">
      <c r="A114" s="203"/>
      <c r="B114" s="203"/>
      <c r="C114" s="306"/>
      <c r="D114" s="306"/>
      <c r="E114" s="306"/>
      <c r="F114" s="203"/>
      <c r="G114" s="203"/>
      <c r="H114" s="203"/>
      <c r="I114" s="203"/>
      <c r="J114" s="203"/>
      <c r="K114" s="203"/>
      <c r="L114" s="203"/>
      <c r="M114" s="203"/>
      <c r="N114" s="203"/>
      <c r="O114" s="203"/>
      <c r="P114" s="203"/>
      <c r="Q114" s="203"/>
    </row>
    <row r="115" spans="1:17" ht="15.75" customHeight="1">
      <c r="A115" s="203"/>
      <c r="B115" s="203"/>
      <c r="C115" s="306"/>
      <c r="D115" s="306"/>
      <c r="E115" s="306"/>
      <c r="F115" s="203"/>
      <c r="G115" s="203"/>
      <c r="H115" s="203"/>
      <c r="I115" s="203"/>
      <c r="J115" s="203"/>
      <c r="K115" s="203"/>
      <c r="L115" s="203"/>
      <c r="M115" s="203"/>
      <c r="N115" s="203"/>
      <c r="O115" s="203"/>
      <c r="P115" s="203"/>
      <c r="Q115" s="203"/>
    </row>
    <row r="116" spans="1:17" ht="15.75" customHeight="1">
      <c r="A116" s="203"/>
      <c r="B116" s="203"/>
      <c r="C116" s="306"/>
      <c r="D116" s="306"/>
      <c r="E116" s="306"/>
      <c r="F116" s="203"/>
      <c r="G116" s="203"/>
      <c r="H116" s="203"/>
      <c r="I116" s="203"/>
      <c r="J116" s="203"/>
      <c r="K116" s="203"/>
      <c r="L116" s="203"/>
      <c r="M116" s="203"/>
      <c r="N116" s="203"/>
      <c r="O116" s="203"/>
      <c r="P116" s="203"/>
      <c r="Q116" s="203"/>
    </row>
    <row r="117" spans="1:17" ht="15.75" customHeight="1">
      <c r="A117" s="203"/>
      <c r="B117" s="203"/>
      <c r="C117" s="306"/>
      <c r="D117" s="306"/>
      <c r="E117" s="306"/>
      <c r="F117" s="203"/>
      <c r="G117" s="203"/>
      <c r="H117" s="203"/>
      <c r="I117" s="203"/>
      <c r="J117" s="203"/>
      <c r="K117" s="203"/>
      <c r="L117" s="203"/>
      <c r="M117" s="203"/>
      <c r="N117" s="203"/>
      <c r="O117" s="203"/>
      <c r="P117" s="203"/>
      <c r="Q117" s="203"/>
    </row>
    <row r="118" spans="1:17" ht="15.75" customHeight="1">
      <c r="A118" s="203"/>
      <c r="B118" s="203"/>
      <c r="C118" s="306"/>
      <c r="D118" s="306"/>
      <c r="E118" s="306"/>
      <c r="F118" s="203"/>
      <c r="G118" s="203"/>
      <c r="H118" s="203"/>
      <c r="I118" s="203"/>
      <c r="J118" s="203"/>
      <c r="K118" s="203"/>
      <c r="L118" s="203"/>
      <c r="M118" s="203"/>
      <c r="N118" s="203"/>
      <c r="O118" s="203"/>
      <c r="P118" s="203"/>
      <c r="Q118" s="203"/>
    </row>
    <row r="119" spans="1:17" ht="15.75" customHeight="1">
      <c r="A119" s="203"/>
      <c r="B119" s="203"/>
      <c r="C119" s="306"/>
      <c r="D119" s="306"/>
      <c r="E119" s="306"/>
      <c r="F119" s="203"/>
      <c r="G119" s="203"/>
      <c r="H119" s="203"/>
      <c r="I119" s="203"/>
      <c r="J119" s="203"/>
      <c r="K119" s="203"/>
      <c r="L119" s="203"/>
      <c r="M119" s="203"/>
      <c r="N119" s="203"/>
      <c r="O119" s="203"/>
      <c r="P119" s="203"/>
      <c r="Q119" s="203"/>
    </row>
    <row r="120" spans="1:17" ht="15.75" customHeight="1">
      <c r="A120" s="203"/>
      <c r="B120" s="203"/>
      <c r="C120" s="306"/>
      <c r="D120" s="306"/>
      <c r="E120" s="306"/>
      <c r="F120" s="203"/>
      <c r="G120" s="203"/>
      <c r="H120" s="203"/>
      <c r="I120" s="203"/>
      <c r="J120" s="203"/>
      <c r="K120" s="203"/>
      <c r="L120" s="203"/>
      <c r="M120" s="203"/>
      <c r="N120" s="203"/>
      <c r="O120" s="203"/>
      <c r="P120" s="203"/>
      <c r="Q120" s="203"/>
    </row>
    <row r="121" spans="1:17" ht="15.75" customHeight="1">
      <c r="A121" s="203"/>
      <c r="B121" s="203"/>
      <c r="C121" s="306"/>
      <c r="D121" s="306"/>
      <c r="E121" s="306"/>
      <c r="F121" s="203"/>
      <c r="G121" s="203"/>
      <c r="H121" s="203"/>
      <c r="I121" s="203"/>
      <c r="J121" s="203"/>
      <c r="K121" s="203"/>
      <c r="L121" s="203"/>
      <c r="M121" s="203"/>
      <c r="N121" s="203"/>
      <c r="O121" s="203"/>
      <c r="P121" s="203"/>
      <c r="Q121" s="203"/>
    </row>
    <row r="122" spans="1:17" ht="15.75" customHeight="1">
      <c r="A122" s="203"/>
      <c r="B122" s="203"/>
      <c r="C122" s="306"/>
      <c r="D122" s="306"/>
      <c r="E122" s="306"/>
      <c r="F122" s="203"/>
      <c r="G122" s="203"/>
      <c r="H122" s="203"/>
      <c r="I122" s="203"/>
      <c r="J122" s="203"/>
      <c r="K122" s="203"/>
      <c r="L122" s="203"/>
      <c r="M122" s="203"/>
      <c r="N122" s="203"/>
      <c r="O122" s="203"/>
      <c r="P122" s="203"/>
      <c r="Q122" s="203"/>
    </row>
    <row r="123" spans="1:17" ht="15.75" customHeight="1">
      <c r="A123" s="203"/>
      <c r="B123" s="203"/>
      <c r="C123" s="306"/>
      <c r="D123" s="306"/>
      <c r="E123" s="306"/>
      <c r="F123" s="203"/>
      <c r="G123" s="203"/>
      <c r="H123" s="203"/>
      <c r="I123" s="203"/>
      <c r="J123" s="203"/>
      <c r="K123" s="203"/>
      <c r="L123" s="203"/>
      <c r="M123" s="203"/>
      <c r="N123" s="203"/>
      <c r="O123" s="203"/>
      <c r="P123" s="203"/>
      <c r="Q123" s="203"/>
    </row>
    <row r="124" spans="1:17" ht="15.75" customHeight="1">
      <c r="A124" s="203"/>
      <c r="B124" s="203"/>
      <c r="C124" s="306"/>
      <c r="D124" s="306"/>
      <c r="E124" s="306"/>
      <c r="F124" s="203"/>
      <c r="G124" s="203"/>
      <c r="H124" s="203"/>
      <c r="I124" s="203"/>
      <c r="J124" s="203"/>
      <c r="K124" s="203"/>
      <c r="L124" s="203"/>
      <c r="M124" s="203"/>
      <c r="N124" s="203"/>
      <c r="O124" s="203"/>
      <c r="P124" s="203"/>
      <c r="Q124" s="203"/>
    </row>
    <row r="125" spans="1:17" ht="15.75" customHeight="1">
      <c r="A125" s="203"/>
      <c r="B125" s="203"/>
      <c r="C125" s="306"/>
      <c r="D125" s="306"/>
      <c r="E125" s="306"/>
      <c r="F125" s="203"/>
      <c r="G125" s="203"/>
      <c r="H125" s="203"/>
      <c r="I125" s="203"/>
      <c r="J125" s="203"/>
      <c r="K125" s="203"/>
      <c r="L125" s="203"/>
      <c r="M125" s="203"/>
      <c r="N125" s="203"/>
      <c r="O125" s="203"/>
      <c r="P125" s="203"/>
      <c r="Q125" s="203"/>
    </row>
    <row r="126" spans="1:17" ht="15.75" customHeight="1">
      <c r="A126" s="203"/>
      <c r="B126" s="203"/>
      <c r="C126" s="306"/>
      <c r="D126" s="306"/>
      <c r="E126" s="306"/>
      <c r="F126" s="203"/>
      <c r="G126" s="203"/>
      <c r="H126" s="203"/>
      <c r="I126" s="203"/>
      <c r="J126" s="203"/>
      <c r="K126" s="203"/>
      <c r="L126" s="203"/>
      <c r="M126" s="203"/>
      <c r="N126" s="203"/>
      <c r="O126" s="203"/>
      <c r="P126" s="203"/>
      <c r="Q126" s="203"/>
    </row>
    <row r="127" spans="1:17" ht="15.75" customHeight="1">
      <c r="A127" s="203"/>
      <c r="B127" s="203"/>
      <c r="C127" s="306"/>
      <c r="D127" s="306"/>
      <c r="E127" s="306"/>
      <c r="F127" s="203"/>
      <c r="G127" s="203"/>
      <c r="H127" s="203"/>
      <c r="I127" s="203"/>
      <c r="J127" s="203"/>
      <c r="K127" s="203"/>
      <c r="L127" s="203"/>
      <c r="M127" s="203"/>
      <c r="N127" s="203"/>
      <c r="O127" s="203"/>
      <c r="P127" s="203"/>
      <c r="Q127" s="203"/>
    </row>
    <row r="128" spans="1:17" ht="15.75" customHeight="1">
      <c r="A128" s="203"/>
      <c r="B128" s="203"/>
      <c r="C128" s="306"/>
      <c r="D128" s="306"/>
      <c r="E128" s="306"/>
      <c r="F128" s="203"/>
      <c r="G128" s="203"/>
      <c r="H128" s="203"/>
      <c r="I128" s="203"/>
      <c r="J128" s="203"/>
      <c r="K128" s="203"/>
      <c r="L128" s="203"/>
      <c r="M128" s="203"/>
      <c r="N128" s="203"/>
      <c r="O128" s="203"/>
      <c r="P128" s="203"/>
      <c r="Q128" s="203"/>
    </row>
    <row r="129" spans="1:17" ht="15.75" customHeight="1">
      <c r="A129" s="203"/>
      <c r="B129" s="203"/>
      <c r="C129" s="306"/>
      <c r="D129" s="306"/>
      <c r="E129" s="306"/>
      <c r="F129" s="203"/>
      <c r="G129" s="203"/>
      <c r="H129" s="203"/>
      <c r="I129" s="203"/>
      <c r="J129" s="203"/>
      <c r="K129" s="203"/>
      <c r="L129" s="203"/>
      <c r="M129" s="203"/>
      <c r="N129" s="203"/>
      <c r="O129" s="203"/>
      <c r="P129" s="203"/>
      <c r="Q129" s="203"/>
    </row>
    <row r="130" spans="1:17" ht="15.75" customHeight="1">
      <c r="A130" s="203"/>
      <c r="B130" s="203"/>
      <c r="C130" s="306"/>
      <c r="D130" s="306"/>
      <c r="E130" s="306"/>
      <c r="F130" s="203"/>
      <c r="G130" s="203"/>
      <c r="H130" s="203"/>
      <c r="I130" s="203"/>
      <c r="J130" s="203"/>
      <c r="K130" s="203"/>
      <c r="L130" s="203"/>
      <c r="M130" s="203"/>
      <c r="N130" s="203"/>
      <c r="O130" s="203"/>
      <c r="P130" s="203"/>
      <c r="Q130" s="203"/>
    </row>
    <row r="131" spans="1:17" ht="15.75" customHeight="1">
      <c r="A131" s="203"/>
      <c r="B131" s="203"/>
      <c r="C131" s="306"/>
      <c r="D131" s="306"/>
      <c r="E131" s="306"/>
      <c r="F131" s="203"/>
      <c r="G131" s="203"/>
      <c r="H131" s="203"/>
      <c r="I131" s="203"/>
      <c r="J131" s="203"/>
      <c r="K131" s="203"/>
      <c r="L131" s="203"/>
      <c r="M131" s="203"/>
      <c r="N131" s="203"/>
      <c r="O131" s="203"/>
      <c r="P131" s="203"/>
      <c r="Q131" s="203"/>
    </row>
    <row r="132" spans="1:17" ht="15.75" customHeight="1">
      <c r="A132" s="203"/>
      <c r="B132" s="203"/>
      <c r="C132" s="306"/>
      <c r="D132" s="306"/>
      <c r="E132" s="306"/>
      <c r="F132" s="203"/>
      <c r="G132" s="203"/>
      <c r="H132" s="203"/>
      <c r="I132" s="203"/>
      <c r="J132" s="203"/>
      <c r="K132" s="203"/>
      <c r="L132" s="203"/>
      <c r="M132" s="203"/>
      <c r="N132" s="203"/>
      <c r="O132" s="203"/>
      <c r="P132" s="203"/>
      <c r="Q132" s="203"/>
    </row>
    <row r="133" spans="1:17" ht="15.75" customHeight="1">
      <c r="A133" s="203"/>
      <c r="B133" s="203"/>
      <c r="C133" s="306"/>
      <c r="D133" s="306"/>
      <c r="E133" s="306"/>
      <c r="F133" s="203"/>
      <c r="G133" s="203"/>
      <c r="H133" s="203"/>
      <c r="I133" s="203"/>
      <c r="J133" s="203"/>
      <c r="K133" s="203"/>
      <c r="L133" s="203"/>
      <c r="M133" s="203"/>
      <c r="N133" s="203"/>
      <c r="O133" s="203"/>
      <c r="P133" s="203"/>
      <c r="Q133" s="203"/>
    </row>
    <row r="134" spans="1:17" ht="15.75" customHeight="1">
      <c r="A134" s="203"/>
      <c r="B134" s="203"/>
      <c r="C134" s="306"/>
      <c r="D134" s="306"/>
      <c r="E134" s="306"/>
      <c r="F134" s="203"/>
      <c r="G134" s="203"/>
      <c r="H134" s="203"/>
      <c r="I134" s="203"/>
      <c r="J134" s="203"/>
      <c r="K134" s="203"/>
      <c r="L134" s="203"/>
      <c r="M134" s="203"/>
      <c r="N134" s="203"/>
      <c r="O134" s="203"/>
      <c r="P134" s="203"/>
      <c r="Q134" s="203"/>
    </row>
    <row r="135" spans="1:17" ht="15.75" customHeight="1">
      <c r="A135" s="203"/>
      <c r="B135" s="203"/>
      <c r="C135" s="306"/>
      <c r="D135" s="306"/>
      <c r="E135" s="306"/>
      <c r="F135" s="203"/>
      <c r="G135" s="203"/>
      <c r="H135" s="203"/>
      <c r="I135" s="203"/>
      <c r="J135" s="203"/>
      <c r="K135" s="203"/>
      <c r="L135" s="203"/>
      <c r="M135" s="203"/>
      <c r="N135" s="203"/>
      <c r="O135" s="203"/>
      <c r="P135" s="203"/>
      <c r="Q135" s="203"/>
    </row>
    <row r="136" spans="1:17" ht="15.75" customHeight="1">
      <c r="A136" s="203"/>
      <c r="B136" s="203"/>
      <c r="C136" s="306"/>
      <c r="D136" s="306"/>
      <c r="E136" s="306"/>
      <c r="F136" s="203"/>
      <c r="G136" s="203"/>
      <c r="H136" s="203"/>
      <c r="I136" s="203"/>
      <c r="J136" s="203"/>
      <c r="K136" s="203"/>
      <c r="L136" s="203"/>
      <c r="M136" s="203"/>
      <c r="N136" s="203"/>
      <c r="O136" s="203"/>
      <c r="P136" s="203"/>
      <c r="Q136" s="203"/>
    </row>
    <row r="137" spans="1:17" ht="15.75" customHeight="1">
      <c r="A137" s="203"/>
      <c r="B137" s="203"/>
      <c r="C137" s="306"/>
      <c r="D137" s="306"/>
      <c r="E137" s="306"/>
      <c r="F137" s="203"/>
      <c r="G137" s="203"/>
      <c r="H137" s="203"/>
      <c r="I137" s="203"/>
      <c r="J137" s="203"/>
      <c r="K137" s="203"/>
      <c r="L137" s="203"/>
      <c r="M137" s="203"/>
      <c r="N137" s="203"/>
      <c r="O137" s="203"/>
      <c r="P137" s="203"/>
      <c r="Q137" s="203"/>
    </row>
    <row r="138" spans="1:17" ht="15.75" customHeight="1">
      <c r="A138" s="203"/>
      <c r="B138" s="203"/>
      <c r="C138" s="306"/>
      <c r="D138" s="306"/>
      <c r="E138" s="306"/>
      <c r="F138" s="203"/>
      <c r="G138" s="203"/>
      <c r="H138" s="203"/>
      <c r="I138" s="203"/>
      <c r="J138" s="203"/>
      <c r="K138" s="203"/>
      <c r="L138" s="203"/>
      <c r="M138" s="203"/>
      <c r="N138" s="203"/>
      <c r="O138" s="203"/>
      <c r="P138" s="203"/>
      <c r="Q138" s="203"/>
    </row>
    <row r="139" spans="1:17" ht="15.75" customHeight="1">
      <c r="A139" s="203"/>
      <c r="B139" s="203"/>
      <c r="C139" s="306"/>
      <c r="D139" s="306"/>
      <c r="E139" s="306"/>
      <c r="F139" s="203"/>
      <c r="G139" s="203"/>
      <c r="H139" s="203"/>
      <c r="I139" s="203"/>
      <c r="J139" s="203"/>
      <c r="K139" s="203"/>
      <c r="L139" s="203"/>
      <c r="M139" s="203"/>
      <c r="N139" s="203"/>
      <c r="O139" s="203"/>
      <c r="P139" s="203"/>
      <c r="Q139" s="203"/>
    </row>
    <row r="140" spans="1:17" ht="15.75" customHeight="1">
      <c r="A140" s="203"/>
      <c r="B140" s="203"/>
      <c r="C140" s="306"/>
      <c r="D140" s="306"/>
      <c r="E140" s="306"/>
      <c r="F140" s="203"/>
      <c r="G140" s="203"/>
      <c r="H140" s="203"/>
      <c r="I140" s="203"/>
      <c r="J140" s="203"/>
      <c r="K140" s="203"/>
      <c r="L140" s="203"/>
      <c r="M140" s="203"/>
      <c r="N140" s="203"/>
      <c r="O140" s="203"/>
      <c r="P140" s="203"/>
      <c r="Q140" s="203"/>
    </row>
    <row r="141" spans="1:17" ht="15.75" customHeight="1">
      <c r="A141" s="203"/>
      <c r="B141" s="203"/>
      <c r="C141" s="306"/>
      <c r="D141" s="306"/>
      <c r="E141" s="306"/>
      <c r="F141" s="203"/>
      <c r="G141" s="203"/>
      <c r="H141" s="203"/>
      <c r="I141" s="203"/>
      <c r="J141" s="203"/>
      <c r="K141" s="203"/>
      <c r="L141" s="203"/>
      <c r="M141" s="203"/>
      <c r="N141" s="203"/>
      <c r="O141" s="203"/>
      <c r="P141" s="203"/>
      <c r="Q141" s="203"/>
    </row>
    <row r="142" spans="1:17" ht="15.75" customHeight="1">
      <c r="A142" s="203"/>
      <c r="B142" s="203"/>
      <c r="C142" s="306"/>
      <c r="D142" s="306"/>
      <c r="E142" s="306"/>
      <c r="F142" s="203"/>
      <c r="G142" s="203"/>
      <c r="H142" s="203"/>
      <c r="I142" s="203"/>
      <c r="J142" s="203"/>
      <c r="K142" s="203"/>
      <c r="L142" s="203"/>
      <c r="M142" s="203"/>
      <c r="N142" s="203"/>
      <c r="O142" s="203"/>
      <c r="P142" s="203"/>
      <c r="Q142" s="203"/>
    </row>
    <row r="143" spans="1:17" ht="15.75" customHeight="1">
      <c r="A143" s="203"/>
      <c r="B143" s="203"/>
      <c r="C143" s="306"/>
      <c r="D143" s="306"/>
      <c r="E143" s="306"/>
      <c r="F143" s="203"/>
      <c r="G143" s="203"/>
      <c r="H143" s="203"/>
      <c r="I143" s="203"/>
      <c r="J143" s="203"/>
      <c r="K143" s="203"/>
      <c r="L143" s="203"/>
      <c r="M143" s="203"/>
      <c r="N143" s="203"/>
      <c r="O143" s="203"/>
      <c r="P143" s="203"/>
      <c r="Q143" s="203"/>
    </row>
    <row r="144" spans="1:17" ht="15.75" customHeight="1">
      <c r="A144" s="203"/>
      <c r="B144" s="203"/>
      <c r="C144" s="306"/>
      <c r="D144" s="306"/>
      <c r="E144" s="306"/>
      <c r="F144" s="203"/>
      <c r="G144" s="203"/>
      <c r="H144" s="203"/>
      <c r="I144" s="203"/>
      <c r="J144" s="203"/>
      <c r="K144" s="203"/>
      <c r="L144" s="203"/>
      <c r="M144" s="203"/>
      <c r="N144" s="203"/>
      <c r="O144" s="203"/>
      <c r="P144" s="203"/>
      <c r="Q144" s="203"/>
    </row>
    <row r="145" spans="1:17" ht="15.75" customHeight="1">
      <c r="A145" s="203"/>
      <c r="B145" s="203"/>
      <c r="C145" s="306"/>
      <c r="D145" s="306"/>
      <c r="E145" s="306"/>
      <c r="F145" s="203"/>
      <c r="G145" s="203"/>
      <c r="H145" s="203"/>
      <c r="I145" s="203"/>
      <c r="J145" s="203"/>
      <c r="K145" s="203"/>
      <c r="L145" s="203"/>
      <c r="M145" s="203"/>
      <c r="N145" s="203"/>
      <c r="O145" s="203"/>
      <c r="P145" s="203"/>
      <c r="Q145" s="203"/>
    </row>
    <row r="146" spans="1:17" ht="15.75" customHeight="1">
      <c r="A146" s="203"/>
      <c r="B146" s="203"/>
      <c r="C146" s="306"/>
      <c r="D146" s="306"/>
      <c r="E146" s="306"/>
      <c r="F146" s="203"/>
      <c r="G146" s="203"/>
      <c r="H146" s="203"/>
      <c r="I146" s="203"/>
      <c r="J146" s="203"/>
      <c r="K146" s="203"/>
      <c r="L146" s="203"/>
      <c r="M146" s="203"/>
      <c r="N146" s="203"/>
      <c r="O146" s="203"/>
      <c r="P146" s="203"/>
      <c r="Q146" s="203"/>
    </row>
    <row r="147" spans="1:17" ht="15.75" customHeight="1">
      <c r="A147" s="203"/>
      <c r="B147" s="203"/>
      <c r="C147" s="306"/>
      <c r="D147" s="306"/>
      <c r="E147" s="306"/>
      <c r="F147" s="203"/>
      <c r="G147" s="203"/>
      <c r="H147" s="203"/>
      <c r="I147" s="203"/>
      <c r="J147" s="203"/>
      <c r="K147" s="203"/>
      <c r="L147" s="203"/>
      <c r="M147" s="203"/>
      <c r="N147" s="203"/>
      <c r="O147" s="203"/>
      <c r="P147" s="203"/>
      <c r="Q147" s="203"/>
    </row>
    <row r="148" spans="1:17" ht="15.75" customHeight="1">
      <c r="A148" s="203"/>
      <c r="B148" s="203"/>
      <c r="C148" s="306"/>
      <c r="D148" s="306"/>
      <c r="E148" s="306"/>
      <c r="F148" s="203"/>
      <c r="G148" s="203"/>
      <c r="H148" s="203"/>
      <c r="I148" s="203"/>
      <c r="J148" s="203"/>
      <c r="K148" s="203"/>
      <c r="L148" s="203"/>
      <c r="M148" s="203"/>
      <c r="N148" s="203"/>
      <c r="O148" s="203"/>
      <c r="P148" s="203"/>
      <c r="Q148" s="203"/>
    </row>
    <row r="149" spans="1:17" ht="15.75" customHeight="1">
      <c r="A149" s="203"/>
      <c r="B149" s="203"/>
      <c r="C149" s="306"/>
      <c r="D149" s="306"/>
      <c r="E149" s="306"/>
      <c r="F149" s="203"/>
      <c r="G149" s="203"/>
      <c r="H149" s="203"/>
      <c r="I149" s="203"/>
      <c r="J149" s="203"/>
      <c r="K149" s="203"/>
      <c r="L149" s="203"/>
      <c r="M149" s="203"/>
      <c r="N149" s="203"/>
      <c r="O149" s="203"/>
      <c r="P149" s="203"/>
      <c r="Q149" s="203"/>
    </row>
    <row r="150" spans="1:17" ht="15.75" customHeight="1">
      <c r="A150" s="203"/>
      <c r="B150" s="203"/>
      <c r="C150" s="306"/>
      <c r="D150" s="306"/>
      <c r="E150" s="306"/>
      <c r="F150" s="203"/>
      <c r="G150" s="203"/>
      <c r="H150" s="203"/>
      <c r="I150" s="203"/>
      <c r="J150" s="203"/>
      <c r="K150" s="203"/>
      <c r="L150" s="203"/>
      <c r="M150" s="203"/>
      <c r="N150" s="203"/>
      <c r="O150" s="203"/>
      <c r="P150" s="203"/>
      <c r="Q150" s="203"/>
    </row>
    <row r="151" spans="1:17" ht="15.75" customHeight="1">
      <c r="A151" s="203"/>
      <c r="B151" s="203"/>
      <c r="C151" s="306"/>
      <c r="D151" s="306"/>
      <c r="E151" s="306"/>
      <c r="F151" s="203"/>
      <c r="G151" s="203"/>
      <c r="H151" s="203"/>
      <c r="I151" s="203"/>
      <c r="J151" s="203"/>
      <c r="K151" s="203"/>
      <c r="L151" s="203"/>
      <c r="M151" s="203"/>
      <c r="N151" s="203"/>
      <c r="O151" s="203"/>
      <c r="P151" s="203"/>
      <c r="Q151" s="203"/>
    </row>
    <row r="152" spans="1:17" ht="15.75" customHeight="1">
      <c r="A152" s="203"/>
      <c r="B152" s="203"/>
      <c r="C152" s="306"/>
      <c r="D152" s="306"/>
      <c r="E152" s="306"/>
      <c r="F152" s="203"/>
      <c r="G152" s="203"/>
      <c r="H152" s="203"/>
      <c r="I152" s="203"/>
      <c r="J152" s="203"/>
      <c r="K152" s="203"/>
      <c r="L152" s="203"/>
      <c r="M152" s="203"/>
      <c r="N152" s="203"/>
      <c r="O152" s="203"/>
      <c r="P152" s="203"/>
      <c r="Q152" s="203"/>
    </row>
    <row r="153" spans="1:17" ht="15.75" customHeight="1">
      <c r="A153" s="203"/>
      <c r="B153" s="203"/>
      <c r="C153" s="306"/>
      <c r="D153" s="306"/>
      <c r="E153" s="306"/>
      <c r="F153" s="203"/>
      <c r="G153" s="203"/>
      <c r="H153" s="203"/>
      <c r="I153" s="203"/>
      <c r="J153" s="203"/>
      <c r="K153" s="203"/>
      <c r="L153" s="203"/>
      <c r="M153" s="203"/>
      <c r="N153" s="203"/>
      <c r="O153" s="203"/>
      <c r="P153" s="203"/>
      <c r="Q153" s="203"/>
    </row>
    <row r="154" spans="1:17" ht="15.75" customHeight="1">
      <c r="A154" s="203"/>
      <c r="B154" s="203"/>
      <c r="C154" s="306"/>
      <c r="D154" s="306"/>
      <c r="E154" s="306"/>
      <c r="F154" s="203"/>
      <c r="G154" s="203"/>
      <c r="H154" s="203"/>
      <c r="I154" s="203"/>
      <c r="J154" s="203"/>
      <c r="K154" s="203"/>
      <c r="L154" s="203"/>
      <c r="M154" s="203"/>
      <c r="N154" s="203"/>
      <c r="O154" s="203"/>
      <c r="P154" s="203"/>
      <c r="Q154" s="203"/>
    </row>
    <row r="155" spans="1:17" ht="15.75" customHeight="1">
      <c r="A155" s="203"/>
      <c r="B155" s="203"/>
      <c r="C155" s="306"/>
      <c r="D155" s="306"/>
      <c r="E155" s="306"/>
      <c r="F155" s="203"/>
      <c r="G155" s="203"/>
      <c r="H155" s="203"/>
      <c r="I155" s="203"/>
      <c r="J155" s="203"/>
      <c r="K155" s="203"/>
      <c r="L155" s="203"/>
      <c r="M155" s="203"/>
      <c r="N155" s="203"/>
      <c r="O155" s="203"/>
      <c r="P155" s="203"/>
      <c r="Q155" s="203"/>
    </row>
    <row r="156" spans="1:17" ht="15.75" customHeight="1">
      <c r="A156" s="203"/>
      <c r="B156" s="203"/>
      <c r="C156" s="306"/>
      <c r="D156" s="306"/>
      <c r="E156" s="306"/>
      <c r="F156" s="203"/>
      <c r="G156" s="203"/>
      <c r="H156" s="203"/>
      <c r="I156" s="203"/>
      <c r="J156" s="203"/>
      <c r="K156" s="203"/>
      <c r="L156" s="203"/>
      <c r="M156" s="203"/>
      <c r="N156" s="203"/>
      <c r="O156" s="203"/>
      <c r="P156" s="203"/>
      <c r="Q156" s="203"/>
    </row>
    <row r="157" spans="1:17" ht="15.75" customHeight="1">
      <c r="A157" s="203"/>
      <c r="B157" s="203"/>
      <c r="C157" s="306"/>
      <c r="D157" s="306"/>
      <c r="E157" s="306"/>
      <c r="F157" s="203"/>
      <c r="G157" s="203"/>
      <c r="H157" s="203"/>
      <c r="I157" s="203"/>
      <c r="J157" s="203"/>
      <c r="K157" s="203"/>
      <c r="L157" s="203"/>
      <c r="M157" s="203"/>
      <c r="N157" s="203"/>
      <c r="O157" s="203"/>
      <c r="P157" s="203"/>
      <c r="Q157" s="203"/>
    </row>
    <row r="158" spans="1:17" ht="15.75" customHeight="1">
      <c r="A158" s="203"/>
      <c r="B158" s="203"/>
      <c r="C158" s="306"/>
      <c r="D158" s="306"/>
      <c r="E158" s="306"/>
      <c r="F158" s="203"/>
      <c r="G158" s="203"/>
      <c r="H158" s="203"/>
      <c r="I158" s="203"/>
      <c r="J158" s="203"/>
      <c r="K158" s="203"/>
      <c r="L158" s="203"/>
      <c r="M158" s="203"/>
      <c r="N158" s="203"/>
      <c r="O158" s="203"/>
      <c r="P158" s="203"/>
      <c r="Q158" s="203"/>
    </row>
    <row r="159" spans="1:17" ht="15.75" customHeight="1">
      <c r="A159" s="203"/>
      <c r="B159" s="203"/>
      <c r="C159" s="306"/>
      <c r="D159" s="306"/>
      <c r="E159" s="306"/>
      <c r="F159" s="203"/>
      <c r="G159" s="203"/>
      <c r="H159" s="203"/>
      <c r="I159" s="203"/>
      <c r="J159" s="203"/>
      <c r="K159" s="203"/>
      <c r="L159" s="203"/>
      <c r="M159" s="203"/>
      <c r="N159" s="203"/>
      <c r="O159" s="203"/>
      <c r="P159" s="203"/>
      <c r="Q159" s="203"/>
    </row>
    <row r="160" spans="1:17" ht="15.75" customHeight="1">
      <c r="A160" s="203"/>
      <c r="B160" s="203"/>
      <c r="C160" s="306"/>
      <c r="D160" s="306"/>
      <c r="E160" s="306"/>
      <c r="F160" s="203"/>
      <c r="G160" s="203"/>
      <c r="H160" s="203"/>
      <c r="I160" s="203"/>
      <c r="J160" s="203"/>
      <c r="K160" s="203"/>
      <c r="L160" s="203"/>
      <c r="M160" s="203"/>
      <c r="N160" s="203"/>
      <c r="O160" s="203"/>
      <c r="P160" s="203"/>
      <c r="Q160" s="203"/>
    </row>
    <row r="161" spans="1:17" ht="15.75" customHeight="1">
      <c r="A161" s="203"/>
      <c r="B161" s="203"/>
      <c r="C161" s="306"/>
      <c r="D161" s="306"/>
      <c r="E161" s="306"/>
      <c r="F161" s="203"/>
      <c r="G161" s="203"/>
      <c r="H161" s="203"/>
      <c r="I161" s="203"/>
      <c r="J161" s="203"/>
      <c r="K161" s="203"/>
      <c r="L161" s="203"/>
      <c r="M161" s="203"/>
      <c r="N161" s="203"/>
      <c r="O161" s="203"/>
      <c r="P161" s="203"/>
      <c r="Q161" s="203"/>
    </row>
    <row r="162" spans="1:17" ht="15.75" customHeight="1">
      <c r="A162" s="203"/>
      <c r="B162" s="203"/>
      <c r="C162" s="306"/>
      <c r="D162" s="306"/>
      <c r="E162" s="306"/>
      <c r="F162" s="203"/>
      <c r="G162" s="203"/>
      <c r="H162" s="203"/>
      <c r="I162" s="203"/>
      <c r="J162" s="203"/>
      <c r="K162" s="203"/>
      <c r="L162" s="203"/>
      <c r="M162" s="203"/>
      <c r="N162" s="203"/>
      <c r="O162" s="203"/>
      <c r="P162" s="203"/>
      <c r="Q162" s="203"/>
    </row>
    <row r="163" spans="1:17" ht="15.75" customHeight="1">
      <c r="A163" s="203"/>
      <c r="B163" s="203"/>
      <c r="C163" s="306"/>
      <c r="D163" s="306"/>
      <c r="E163" s="306"/>
      <c r="F163" s="203"/>
      <c r="G163" s="203"/>
      <c r="H163" s="203"/>
      <c r="I163" s="203"/>
      <c r="J163" s="203"/>
      <c r="K163" s="203"/>
      <c r="L163" s="203"/>
      <c r="M163" s="203"/>
      <c r="N163" s="203"/>
      <c r="O163" s="203"/>
      <c r="P163" s="203"/>
      <c r="Q163" s="203"/>
    </row>
    <row r="164" spans="1:17" ht="15.75" customHeight="1">
      <c r="A164" s="203"/>
      <c r="B164" s="203"/>
      <c r="C164" s="306"/>
      <c r="D164" s="306"/>
      <c r="E164" s="306"/>
      <c r="F164" s="203"/>
      <c r="G164" s="203"/>
      <c r="H164" s="203"/>
      <c r="I164" s="203"/>
      <c r="J164" s="203"/>
      <c r="K164" s="203"/>
      <c r="L164" s="203"/>
      <c r="M164" s="203"/>
      <c r="N164" s="203"/>
      <c r="O164" s="203"/>
      <c r="P164" s="203"/>
      <c r="Q164" s="203"/>
    </row>
    <row r="165" spans="1:17" ht="15.75" customHeight="1">
      <c r="A165" s="203"/>
      <c r="B165" s="203"/>
      <c r="C165" s="306"/>
      <c r="D165" s="306"/>
      <c r="E165" s="306"/>
      <c r="F165" s="203"/>
      <c r="G165" s="203"/>
      <c r="H165" s="203"/>
      <c r="I165" s="203"/>
      <c r="J165" s="203"/>
      <c r="K165" s="203"/>
      <c r="L165" s="203"/>
      <c r="M165" s="203"/>
      <c r="N165" s="203"/>
      <c r="O165" s="203"/>
      <c r="P165" s="203"/>
      <c r="Q165" s="203"/>
    </row>
    <row r="166" spans="1:17" ht="15.75" customHeight="1">
      <c r="A166" s="203"/>
      <c r="B166" s="203"/>
      <c r="C166" s="306"/>
      <c r="D166" s="306"/>
      <c r="E166" s="306"/>
      <c r="F166" s="203"/>
      <c r="G166" s="203"/>
      <c r="H166" s="203"/>
      <c r="I166" s="203"/>
      <c r="J166" s="203"/>
      <c r="K166" s="203"/>
      <c r="L166" s="203"/>
      <c r="M166" s="203"/>
      <c r="N166" s="203"/>
      <c r="O166" s="203"/>
      <c r="P166" s="203"/>
      <c r="Q166" s="203"/>
    </row>
    <row r="167" spans="1:17" ht="15.75" customHeight="1">
      <c r="A167" s="203"/>
      <c r="B167" s="203"/>
      <c r="C167" s="306"/>
      <c r="D167" s="306"/>
      <c r="E167" s="306"/>
      <c r="F167" s="203"/>
      <c r="G167" s="203"/>
      <c r="H167" s="203"/>
      <c r="I167" s="203"/>
      <c r="J167" s="203"/>
      <c r="K167" s="203"/>
      <c r="L167" s="203"/>
      <c r="M167" s="203"/>
      <c r="N167" s="203"/>
      <c r="O167" s="203"/>
      <c r="P167" s="203"/>
      <c r="Q167" s="203"/>
    </row>
    <row r="168" spans="1:17" ht="15.75" customHeight="1">
      <c r="A168" s="203"/>
      <c r="B168" s="203"/>
      <c r="C168" s="306"/>
      <c r="D168" s="306"/>
      <c r="E168" s="306"/>
      <c r="F168" s="203"/>
      <c r="G168" s="203"/>
      <c r="H168" s="203"/>
      <c r="I168" s="203"/>
      <c r="J168" s="203"/>
      <c r="K168" s="203"/>
      <c r="L168" s="203"/>
      <c r="M168" s="203"/>
      <c r="N168" s="203"/>
      <c r="O168" s="203"/>
      <c r="P168" s="203"/>
      <c r="Q168" s="203"/>
    </row>
    <row r="169" spans="1:17" ht="15.75" customHeight="1">
      <c r="A169" s="203"/>
      <c r="B169" s="203"/>
      <c r="C169" s="306"/>
      <c r="D169" s="306"/>
      <c r="E169" s="306"/>
      <c r="F169" s="203"/>
      <c r="G169" s="203"/>
      <c r="H169" s="203"/>
      <c r="I169" s="203"/>
      <c r="J169" s="203"/>
      <c r="K169" s="203"/>
      <c r="L169" s="203"/>
      <c r="M169" s="203"/>
      <c r="N169" s="203"/>
      <c r="O169" s="203"/>
      <c r="P169" s="203"/>
      <c r="Q169" s="203"/>
    </row>
    <row r="170" spans="1:17" ht="15.75" customHeight="1">
      <c r="A170" s="203"/>
      <c r="B170" s="203"/>
      <c r="C170" s="306"/>
      <c r="D170" s="306"/>
      <c r="E170" s="306"/>
      <c r="F170" s="203"/>
      <c r="G170" s="203"/>
      <c r="H170" s="203"/>
      <c r="I170" s="203"/>
      <c r="J170" s="203"/>
      <c r="K170" s="203"/>
      <c r="L170" s="203"/>
      <c r="M170" s="203"/>
      <c r="N170" s="203"/>
      <c r="O170" s="203"/>
      <c r="P170" s="203"/>
      <c r="Q170" s="203"/>
    </row>
    <row r="171" spans="1:17" ht="15.75" customHeight="1">
      <c r="A171" s="203"/>
      <c r="B171" s="203"/>
      <c r="C171" s="306"/>
      <c r="D171" s="306"/>
      <c r="E171" s="306"/>
      <c r="F171" s="203"/>
      <c r="G171" s="203"/>
      <c r="H171" s="203"/>
      <c r="I171" s="203"/>
      <c r="J171" s="203"/>
      <c r="K171" s="203"/>
      <c r="L171" s="203"/>
      <c r="M171" s="203"/>
      <c r="N171" s="203"/>
      <c r="O171" s="203"/>
      <c r="P171" s="203"/>
      <c r="Q171" s="203"/>
    </row>
    <row r="172" spans="1:17" ht="15.75" customHeight="1">
      <c r="A172" s="203"/>
      <c r="B172" s="203"/>
      <c r="C172" s="306"/>
      <c r="D172" s="306"/>
      <c r="E172" s="306"/>
      <c r="F172" s="203"/>
      <c r="G172" s="203"/>
      <c r="H172" s="203"/>
      <c r="I172" s="203"/>
      <c r="J172" s="203"/>
      <c r="K172" s="203"/>
      <c r="L172" s="203"/>
      <c r="M172" s="203"/>
      <c r="N172" s="203"/>
      <c r="O172" s="203"/>
      <c r="P172" s="203"/>
      <c r="Q172" s="203"/>
    </row>
    <row r="173" spans="1:17" ht="15.75" customHeight="1">
      <c r="A173" s="203"/>
      <c r="B173" s="203"/>
      <c r="C173" s="306"/>
      <c r="D173" s="306"/>
      <c r="E173" s="306"/>
      <c r="F173" s="203"/>
      <c r="G173" s="203"/>
      <c r="H173" s="203"/>
      <c r="I173" s="203"/>
      <c r="J173" s="203"/>
      <c r="K173" s="203"/>
      <c r="L173" s="203"/>
      <c r="M173" s="203"/>
      <c r="N173" s="203"/>
      <c r="O173" s="203"/>
      <c r="P173" s="203"/>
      <c r="Q173" s="203"/>
    </row>
    <row r="174" spans="1:17" ht="15.75" customHeight="1">
      <c r="A174" s="203"/>
      <c r="B174" s="203"/>
      <c r="C174" s="306"/>
      <c r="D174" s="306"/>
      <c r="E174" s="306"/>
      <c r="F174" s="203"/>
      <c r="G174" s="203"/>
      <c r="H174" s="203"/>
      <c r="I174" s="203"/>
      <c r="J174" s="203"/>
      <c r="K174" s="203"/>
      <c r="L174" s="203"/>
      <c r="M174" s="203"/>
      <c r="N174" s="203"/>
      <c r="O174" s="203"/>
      <c r="P174" s="203"/>
      <c r="Q174" s="203"/>
    </row>
    <row r="175" spans="1:17" ht="15.75" customHeight="1">
      <c r="A175" s="203"/>
      <c r="B175" s="203"/>
      <c r="C175" s="306"/>
      <c r="D175" s="306"/>
      <c r="E175" s="306"/>
      <c r="F175" s="203"/>
      <c r="G175" s="203"/>
      <c r="H175" s="203"/>
      <c r="I175" s="203"/>
      <c r="J175" s="203"/>
      <c r="K175" s="203"/>
      <c r="L175" s="203"/>
      <c r="M175" s="203"/>
      <c r="N175" s="203"/>
      <c r="O175" s="203"/>
      <c r="P175" s="203"/>
      <c r="Q175" s="203"/>
    </row>
    <row r="176" spans="1:17" ht="15.75" customHeight="1">
      <c r="A176" s="203"/>
      <c r="B176" s="203"/>
      <c r="C176" s="306"/>
      <c r="D176" s="306"/>
      <c r="E176" s="306"/>
      <c r="F176" s="203"/>
      <c r="G176" s="203"/>
      <c r="H176" s="203"/>
      <c r="I176" s="203"/>
      <c r="J176" s="203"/>
      <c r="K176" s="203"/>
      <c r="L176" s="203"/>
      <c r="M176" s="203"/>
      <c r="N176" s="203"/>
      <c r="O176" s="203"/>
      <c r="P176" s="203"/>
      <c r="Q176" s="203"/>
    </row>
    <row r="177" spans="1:17" ht="15.75" customHeight="1">
      <c r="A177" s="203"/>
      <c r="B177" s="203"/>
      <c r="C177" s="306"/>
      <c r="D177" s="306"/>
      <c r="E177" s="306"/>
      <c r="F177" s="203"/>
      <c r="G177" s="203"/>
      <c r="H177" s="203"/>
      <c r="I177" s="203"/>
      <c r="J177" s="203"/>
      <c r="K177" s="203"/>
      <c r="L177" s="203"/>
      <c r="M177" s="203"/>
      <c r="N177" s="203"/>
      <c r="O177" s="203"/>
      <c r="P177" s="203"/>
      <c r="Q177" s="203"/>
    </row>
    <row r="178" spans="1:17" ht="15.75" customHeight="1">
      <c r="A178" s="203"/>
      <c r="B178" s="203"/>
      <c r="C178" s="306"/>
      <c r="D178" s="306"/>
      <c r="E178" s="306"/>
      <c r="F178" s="203"/>
      <c r="G178" s="203"/>
      <c r="H178" s="203"/>
      <c r="I178" s="203"/>
      <c r="J178" s="203"/>
      <c r="K178" s="203"/>
      <c r="L178" s="203"/>
      <c r="M178" s="203"/>
      <c r="N178" s="203"/>
      <c r="O178" s="203"/>
      <c r="P178" s="203"/>
      <c r="Q178" s="203"/>
    </row>
    <row r="179" spans="1:17" ht="15.75" customHeight="1">
      <c r="A179" s="203"/>
      <c r="B179" s="203"/>
      <c r="C179" s="306"/>
      <c r="D179" s="306"/>
      <c r="E179" s="306"/>
      <c r="F179" s="203"/>
      <c r="G179" s="203"/>
      <c r="H179" s="203"/>
      <c r="I179" s="203"/>
      <c r="J179" s="203"/>
      <c r="K179" s="203"/>
      <c r="L179" s="203"/>
      <c r="M179" s="203"/>
      <c r="N179" s="203"/>
      <c r="O179" s="203"/>
      <c r="P179" s="203"/>
      <c r="Q179" s="203"/>
    </row>
    <row r="180" spans="1:17" ht="15.75" customHeight="1">
      <c r="A180" s="203"/>
      <c r="B180" s="203"/>
      <c r="C180" s="306"/>
      <c r="D180" s="306"/>
      <c r="E180" s="306"/>
      <c r="F180" s="203"/>
      <c r="G180" s="203"/>
      <c r="H180" s="203"/>
      <c r="I180" s="203"/>
      <c r="J180" s="203"/>
      <c r="K180" s="203"/>
      <c r="L180" s="203"/>
      <c r="M180" s="203"/>
      <c r="N180" s="203"/>
      <c r="O180" s="203"/>
      <c r="P180" s="203"/>
      <c r="Q180" s="203"/>
    </row>
    <row r="181" spans="1:17" ht="15.75" customHeight="1">
      <c r="A181" s="203"/>
      <c r="B181" s="203"/>
      <c r="C181" s="306"/>
      <c r="D181" s="306"/>
      <c r="E181" s="306"/>
      <c r="F181" s="203"/>
      <c r="G181" s="203"/>
      <c r="H181" s="203"/>
      <c r="I181" s="203"/>
      <c r="J181" s="203"/>
      <c r="K181" s="203"/>
      <c r="L181" s="203"/>
      <c r="M181" s="203"/>
      <c r="N181" s="203"/>
      <c r="O181" s="203"/>
      <c r="P181" s="203"/>
      <c r="Q181" s="203"/>
    </row>
    <row r="182" spans="1:17" ht="15.75" customHeight="1">
      <c r="A182" s="203"/>
      <c r="B182" s="203"/>
      <c r="C182" s="306"/>
      <c r="D182" s="306"/>
      <c r="E182" s="306"/>
      <c r="F182" s="203"/>
      <c r="G182" s="203"/>
      <c r="H182" s="203"/>
      <c r="I182" s="203"/>
      <c r="J182" s="203"/>
      <c r="K182" s="203"/>
      <c r="L182" s="203"/>
      <c r="M182" s="203"/>
      <c r="N182" s="203"/>
      <c r="O182" s="203"/>
      <c r="P182" s="203"/>
      <c r="Q182" s="203"/>
    </row>
    <row r="183" spans="1:17" ht="15.75" customHeight="1">
      <c r="A183" s="203"/>
      <c r="B183" s="203"/>
      <c r="C183" s="306"/>
      <c r="D183" s="306"/>
      <c r="E183" s="306"/>
      <c r="F183" s="203"/>
      <c r="G183" s="203"/>
      <c r="H183" s="203"/>
      <c r="I183" s="203"/>
      <c r="J183" s="203"/>
      <c r="K183" s="203"/>
      <c r="L183" s="203"/>
      <c r="M183" s="203"/>
      <c r="N183" s="203"/>
      <c r="O183" s="203"/>
      <c r="P183" s="203"/>
      <c r="Q183" s="203"/>
    </row>
    <row r="184" spans="1:17" ht="15.75" customHeight="1">
      <c r="A184" s="203"/>
      <c r="B184" s="203"/>
      <c r="C184" s="306"/>
      <c r="D184" s="306"/>
      <c r="E184" s="306"/>
      <c r="F184" s="203"/>
      <c r="G184" s="203"/>
      <c r="H184" s="203"/>
      <c r="I184" s="203"/>
      <c r="J184" s="203"/>
      <c r="K184" s="203"/>
      <c r="L184" s="203"/>
      <c r="M184" s="203"/>
      <c r="N184" s="203"/>
      <c r="O184" s="203"/>
      <c r="P184" s="203"/>
      <c r="Q184" s="203"/>
    </row>
    <row r="185" spans="1:17" ht="15.75" customHeight="1">
      <c r="A185" s="203"/>
      <c r="B185" s="203"/>
      <c r="C185" s="306"/>
      <c r="D185" s="306"/>
      <c r="E185" s="306"/>
      <c r="F185" s="203"/>
      <c r="G185" s="203"/>
      <c r="H185" s="203"/>
      <c r="I185" s="203"/>
      <c r="J185" s="203"/>
      <c r="K185" s="203"/>
      <c r="L185" s="203"/>
      <c r="M185" s="203"/>
      <c r="N185" s="203"/>
      <c r="O185" s="203"/>
      <c r="P185" s="203"/>
      <c r="Q185" s="203"/>
    </row>
    <row r="186" spans="1:17" ht="15.75" customHeight="1">
      <c r="A186" s="203"/>
      <c r="B186" s="203"/>
      <c r="C186" s="306"/>
      <c r="D186" s="306"/>
      <c r="E186" s="306"/>
      <c r="F186" s="203"/>
      <c r="G186" s="203"/>
      <c r="H186" s="203"/>
      <c r="I186" s="203"/>
      <c r="J186" s="203"/>
      <c r="K186" s="203"/>
      <c r="L186" s="203"/>
      <c r="M186" s="203"/>
      <c r="N186" s="203"/>
      <c r="O186" s="203"/>
      <c r="P186" s="203"/>
      <c r="Q186" s="203"/>
    </row>
    <row r="187" spans="1:17" ht="15.75" customHeight="1">
      <c r="A187" s="203"/>
      <c r="B187" s="203"/>
      <c r="C187" s="306"/>
      <c r="D187" s="306"/>
      <c r="E187" s="306"/>
      <c r="F187" s="203"/>
      <c r="G187" s="203"/>
      <c r="H187" s="203"/>
      <c r="I187" s="203"/>
      <c r="J187" s="203"/>
      <c r="K187" s="203"/>
      <c r="L187" s="203"/>
      <c r="M187" s="203"/>
      <c r="N187" s="203"/>
      <c r="O187" s="203"/>
      <c r="P187" s="203"/>
      <c r="Q187" s="203"/>
    </row>
    <row r="188" spans="1:17" ht="15.75" customHeight="1">
      <c r="A188" s="203"/>
      <c r="B188" s="203"/>
      <c r="C188" s="306"/>
      <c r="D188" s="306"/>
      <c r="E188" s="306"/>
      <c r="F188" s="203"/>
      <c r="G188" s="203"/>
      <c r="H188" s="203"/>
      <c r="I188" s="203"/>
      <c r="J188" s="203"/>
      <c r="K188" s="203"/>
      <c r="L188" s="203"/>
      <c r="M188" s="203"/>
      <c r="N188" s="203"/>
      <c r="O188" s="203"/>
      <c r="P188" s="203"/>
      <c r="Q188" s="203"/>
    </row>
    <row r="189" spans="1:17" ht="15.75" customHeight="1">
      <c r="A189" s="203"/>
      <c r="B189" s="203"/>
      <c r="C189" s="306"/>
      <c r="D189" s="306"/>
      <c r="E189" s="306"/>
      <c r="F189" s="203"/>
      <c r="G189" s="203"/>
      <c r="H189" s="203"/>
      <c r="I189" s="203"/>
      <c r="J189" s="203"/>
      <c r="K189" s="203"/>
      <c r="L189" s="203"/>
      <c r="M189" s="203"/>
      <c r="N189" s="203"/>
      <c r="O189" s="203"/>
      <c r="P189" s="203"/>
      <c r="Q189" s="203"/>
    </row>
    <row r="190" spans="1:17" ht="15.75" customHeight="1">
      <c r="A190" s="203"/>
      <c r="B190" s="203"/>
      <c r="C190" s="306"/>
      <c r="D190" s="306"/>
      <c r="E190" s="306"/>
      <c r="F190" s="203"/>
      <c r="G190" s="203"/>
      <c r="H190" s="203"/>
      <c r="I190" s="203"/>
      <c r="J190" s="203"/>
      <c r="K190" s="203"/>
      <c r="L190" s="203"/>
      <c r="M190" s="203"/>
      <c r="N190" s="203"/>
      <c r="O190" s="203"/>
      <c r="P190" s="203"/>
      <c r="Q190" s="203"/>
    </row>
    <row r="191" spans="1:17" ht="15.75" customHeight="1">
      <c r="A191" s="203"/>
      <c r="B191" s="203"/>
      <c r="C191" s="306"/>
      <c r="D191" s="306"/>
      <c r="E191" s="306"/>
      <c r="F191" s="203"/>
      <c r="G191" s="203"/>
      <c r="H191" s="203"/>
      <c r="I191" s="203"/>
      <c r="J191" s="203"/>
      <c r="K191" s="203"/>
      <c r="L191" s="203"/>
      <c r="M191" s="203"/>
      <c r="N191" s="203"/>
      <c r="O191" s="203"/>
      <c r="P191" s="203"/>
      <c r="Q191" s="203"/>
    </row>
    <row r="192" spans="1:17" ht="15.75" customHeight="1">
      <c r="A192" s="203"/>
      <c r="B192" s="203"/>
      <c r="C192" s="306"/>
      <c r="D192" s="306"/>
      <c r="E192" s="306"/>
      <c r="F192" s="203"/>
      <c r="G192" s="203"/>
      <c r="H192" s="203"/>
      <c r="I192" s="203"/>
      <c r="J192" s="203"/>
      <c r="K192" s="203"/>
      <c r="L192" s="203"/>
      <c r="M192" s="203"/>
      <c r="N192" s="203"/>
      <c r="O192" s="203"/>
      <c r="P192" s="203"/>
      <c r="Q192" s="203"/>
    </row>
    <row r="193" spans="1:17" ht="15.75" customHeight="1">
      <c r="A193" s="203"/>
      <c r="B193" s="203"/>
      <c r="C193" s="306"/>
      <c r="D193" s="306"/>
      <c r="E193" s="306"/>
      <c r="F193" s="203"/>
      <c r="G193" s="203"/>
      <c r="H193" s="203"/>
      <c r="I193" s="203"/>
      <c r="J193" s="203"/>
      <c r="K193" s="203"/>
      <c r="L193" s="203"/>
      <c r="M193" s="203"/>
      <c r="N193" s="203"/>
      <c r="O193" s="203"/>
      <c r="P193" s="203"/>
      <c r="Q193" s="203"/>
    </row>
    <row r="194" spans="1:17" ht="15.75" customHeight="1">
      <c r="A194" s="203"/>
      <c r="B194" s="203"/>
      <c r="C194" s="306"/>
      <c r="D194" s="306"/>
      <c r="E194" s="306"/>
      <c r="F194" s="203"/>
      <c r="G194" s="203"/>
      <c r="H194" s="203"/>
      <c r="I194" s="203"/>
      <c r="J194" s="203"/>
      <c r="K194" s="203"/>
      <c r="L194" s="203"/>
      <c r="M194" s="203"/>
      <c r="N194" s="203"/>
      <c r="O194" s="203"/>
      <c r="P194" s="203"/>
      <c r="Q194" s="203"/>
    </row>
    <row r="195" spans="1:17" ht="15.75" customHeight="1">
      <c r="A195" s="203"/>
      <c r="B195" s="203"/>
      <c r="C195" s="306"/>
      <c r="D195" s="306"/>
      <c r="E195" s="306"/>
      <c r="F195" s="203"/>
      <c r="G195" s="203"/>
      <c r="H195" s="203"/>
      <c r="I195" s="203"/>
      <c r="J195" s="203"/>
      <c r="K195" s="203"/>
      <c r="L195" s="203"/>
      <c r="M195" s="203"/>
      <c r="N195" s="203"/>
      <c r="O195" s="203"/>
      <c r="P195" s="203"/>
      <c r="Q195" s="203"/>
    </row>
    <row r="196" spans="1:17" ht="15.75" customHeight="1">
      <c r="A196" s="203"/>
      <c r="B196" s="203"/>
      <c r="C196" s="306"/>
      <c r="D196" s="306"/>
      <c r="E196" s="306"/>
      <c r="F196" s="203"/>
      <c r="G196" s="203"/>
      <c r="H196" s="203"/>
      <c r="I196" s="203"/>
      <c r="J196" s="203"/>
      <c r="K196" s="203"/>
      <c r="L196" s="203"/>
      <c r="M196" s="203"/>
      <c r="N196" s="203"/>
      <c r="O196" s="203"/>
      <c r="P196" s="203"/>
      <c r="Q196" s="203"/>
    </row>
    <row r="197" spans="1:17" ht="15.75" customHeight="1">
      <c r="A197" s="203"/>
      <c r="B197" s="203"/>
      <c r="C197" s="306"/>
      <c r="D197" s="306"/>
      <c r="E197" s="306"/>
      <c r="F197" s="203"/>
      <c r="G197" s="203"/>
      <c r="H197" s="203"/>
      <c r="I197" s="203"/>
      <c r="J197" s="203"/>
      <c r="K197" s="203"/>
      <c r="L197" s="203"/>
      <c r="M197" s="203"/>
      <c r="N197" s="203"/>
      <c r="O197" s="203"/>
      <c r="P197" s="203"/>
      <c r="Q197" s="203"/>
    </row>
    <row r="198" spans="1:17" ht="15.75" customHeight="1">
      <c r="A198" s="203"/>
      <c r="B198" s="203"/>
      <c r="C198" s="306"/>
      <c r="D198" s="306"/>
      <c r="E198" s="306"/>
      <c r="F198" s="203"/>
      <c r="G198" s="203"/>
      <c r="H198" s="203"/>
      <c r="I198" s="203"/>
      <c r="J198" s="203"/>
      <c r="K198" s="203"/>
      <c r="L198" s="203"/>
      <c r="M198" s="203"/>
      <c r="N198" s="203"/>
      <c r="O198" s="203"/>
      <c r="P198" s="203"/>
      <c r="Q198" s="203"/>
    </row>
    <row r="199" spans="1:17" ht="15.75" customHeight="1">
      <c r="A199" s="203"/>
      <c r="B199" s="203"/>
      <c r="C199" s="306"/>
      <c r="D199" s="306"/>
      <c r="E199" s="306"/>
      <c r="F199" s="203"/>
      <c r="G199" s="203"/>
      <c r="H199" s="203"/>
      <c r="I199" s="203"/>
      <c r="J199" s="203"/>
      <c r="K199" s="203"/>
      <c r="L199" s="203"/>
      <c r="M199" s="203"/>
      <c r="N199" s="203"/>
      <c r="O199" s="203"/>
      <c r="P199" s="203"/>
      <c r="Q199" s="203"/>
    </row>
    <row r="200" spans="1:17" ht="15.75" customHeight="1">
      <c r="A200" s="203"/>
      <c r="B200" s="203"/>
      <c r="C200" s="306"/>
      <c r="D200" s="306"/>
      <c r="E200" s="306"/>
      <c r="F200" s="203"/>
      <c r="G200" s="203"/>
      <c r="H200" s="203"/>
      <c r="I200" s="203"/>
      <c r="J200" s="203"/>
      <c r="K200" s="203"/>
      <c r="L200" s="203"/>
      <c r="M200" s="203"/>
      <c r="N200" s="203"/>
      <c r="O200" s="203"/>
      <c r="P200" s="203"/>
      <c r="Q200" s="203"/>
    </row>
    <row r="201" spans="1:17" ht="15.75" customHeight="1">
      <c r="A201" s="203"/>
      <c r="B201" s="203"/>
      <c r="C201" s="306"/>
      <c r="D201" s="306"/>
      <c r="E201" s="306"/>
      <c r="F201" s="203"/>
      <c r="G201" s="203"/>
      <c r="H201" s="203"/>
      <c r="I201" s="203"/>
      <c r="J201" s="203"/>
      <c r="K201" s="203"/>
      <c r="L201" s="203"/>
      <c r="M201" s="203"/>
      <c r="N201" s="203"/>
      <c r="O201" s="203"/>
      <c r="P201" s="203"/>
      <c r="Q201" s="203"/>
    </row>
    <row r="202" spans="1:17" ht="15.75" customHeight="1">
      <c r="A202" s="203"/>
      <c r="B202" s="203"/>
      <c r="C202" s="306"/>
      <c r="D202" s="306"/>
      <c r="E202" s="306"/>
      <c r="F202" s="203"/>
      <c r="G202" s="203"/>
      <c r="H202" s="203"/>
      <c r="I202" s="203"/>
      <c r="J202" s="203"/>
      <c r="K202" s="203"/>
      <c r="L202" s="203"/>
      <c r="M202" s="203"/>
      <c r="N202" s="203"/>
      <c r="O202" s="203"/>
      <c r="P202" s="203"/>
      <c r="Q202" s="203"/>
    </row>
    <row r="203" spans="1:17" ht="15.75" customHeight="1">
      <c r="A203" s="203"/>
      <c r="B203" s="203"/>
      <c r="C203" s="306"/>
      <c r="D203" s="306"/>
      <c r="E203" s="306"/>
      <c r="F203" s="203"/>
      <c r="G203" s="203"/>
      <c r="H203" s="203"/>
      <c r="I203" s="203"/>
      <c r="J203" s="203"/>
      <c r="K203" s="203"/>
      <c r="L203" s="203"/>
      <c r="M203" s="203"/>
      <c r="N203" s="203"/>
      <c r="O203" s="203"/>
      <c r="P203" s="203"/>
      <c r="Q203" s="203"/>
    </row>
    <row r="204" spans="1:17" ht="15.75" customHeight="1">
      <c r="A204" s="203"/>
      <c r="B204" s="203"/>
      <c r="C204" s="306"/>
      <c r="D204" s="306"/>
      <c r="E204" s="306"/>
      <c r="F204" s="203"/>
      <c r="G204" s="203"/>
      <c r="H204" s="203"/>
      <c r="I204" s="203"/>
      <c r="J204" s="203"/>
      <c r="K204" s="203"/>
      <c r="L204" s="203"/>
      <c r="M204" s="203"/>
      <c r="N204" s="203"/>
      <c r="O204" s="203"/>
      <c r="P204" s="203"/>
      <c r="Q204" s="203"/>
    </row>
    <row r="205" spans="1:17" ht="15.75" customHeight="1">
      <c r="A205" s="203"/>
      <c r="B205" s="203"/>
      <c r="C205" s="306"/>
      <c r="D205" s="306"/>
      <c r="E205" s="306"/>
      <c r="F205" s="203"/>
      <c r="G205" s="203"/>
      <c r="H205" s="203"/>
      <c r="I205" s="203"/>
      <c r="J205" s="203"/>
      <c r="K205" s="203"/>
      <c r="L205" s="203"/>
      <c r="M205" s="203"/>
      <c r="N205" s="203"/>
      <c r="O205" s="203"/>
      <c r="P205" s="203"/>
      <c r="Q205" s="203"/>
    </row>
    <row r="206" spans="1:17" ht="15.75" customHeight="1">
      <c r="A206" s="203"/>
      <c r="B206" s="203"/>
      <c r="C206" s="306"/>
      <c r="D206" s="306"/>
      <c r="E206" s="306"/>
      <c r="F206" s="203"/>
      <c r="G206" s="203"/>
      <c r="H206" s="203"/>
      <c r="I206" s="203"/>
      <c r="J206" s="203"/>
      <c r="K206" s="203"/>
      <c r="L206" s="203"/>
      <c r="M206" s="203"/>
      <c r="N206" s="203"/>
      <c r="O206" s="203"/>
      <c r="P206" s="203"/>
      <c r="Q206" s="203"/>
    </row>
    <row r="207" spans="1:17" ht="15.75" customHeight="1">
      <c r="A207" s="203"/>
      <c r="B207" s="203"/>
      <c r="C207" s="306"/>
      <c r="D207" s="306"/>
      <c r="E207" s="306"/>
      <c r="F207" s="203"/>
      <c r="G207" s="203"/>
      <c r="H207" s="203"/>
      <c r="I207" s="203"/>
      <c r="J207" s="203"/>
      <c r="K207" s="203"/>
      <c r="L207" s="203"/>
      <c r="M207" s="203"/>
      <c r="N207" s="203"/>
      <c r="O207" s="203"/>
      <c r="P207" s="203"/>
      <c r="Q207" s="203"/>
    </row>
    <row r="208" spans="1:17" ht="15.75" customHeight="1">
      <c r="A208" s="203"/>
      <c r="B208" s="203"/>
      <c r="C208" s="306"/>
      <c r="D208" s="306"/>
      <c r="E208" s="306"/>
      <c r="F208" s="203"/>
      <c r="G208" s="203"/>
      <c r="H208" s="203"/>
      <c r="I208" s="203"/>
      <c r="J208" s="203"/>
      <c r="K208" s="203"/>
      <c r="L208" s="203"/>
      <c r="M208" s="203"/>
      <c r="N208" s="203"/>
      <c r="O208" s="203"/>
      <c r="P208" s="203"/>
      <c r="Q208" s="203"/>
    </row>
    <row r="209" spans="1:17" ht="15.75" customHeight="1">
      <c r="A209" s="203"/>
      <c r="B209" s="203"/>
      <c r="C209" s="306"/>
      <c r="D209" s="306"/>
      <c r="E209" s="306"/>
      <c r="F209" s="203"/>
      <c r="G209" s="203"/>
      <c r="H209" s="203"/>
      <c r="I209" s="203"/>
      <c r="J209" s="203"/>
      <c r="K209" s="203"/>
      <c r="L209" s="203"/>
      <c r="M209" s="203"/>
      <c r="N209" s="203"/>
      <c r="O209" s="203"/>
      <c r="P209" s="203"/>
      <c r="Q209" s="203"/>
    </row>
    <row r="210" spans="1:17" ht="15.75" customHeight="1">
      <c r="A210" s="203"/>
      <c r="B210" s="203"/>
      <c r="C210" s="306"/>
      <c r="D210" s="306"/>
      <c r="E210" s="306"/>
      <c r="F210" s="203"/>
      <c r="G210" s="203"/>
      <c r="H210" s="203"/>
      <c r="I210" s="203"/>
      <c r="J210" s="203"/>
      <c r="K210" s="203"/>
      <c r="L210" s="203"/>
      <c r="M210" s="203"/>
      <c r="N210" s="203"/>
      <c r="O210" s="203"/>
      <c r="P210" s="203"/>
      <c r="Q210" s="203"/>
    </row>
    <row r="211" spans="1:17" ht="15.75" customHeight="1">
      <c r="A211" s="203"/>
      <c r="B211" s="203"/>
      <c r="C211" s="306"/>
      <c r="D211" s="306"/>
      <c r="E211" s="306"/>
      <c r="F211" s="203"/>
      <c r="G211" s="203"/>
      <c r="H211" s="203"/>
      <c r="I211" s="203"/>
      <c r="J211" s="203"/>
      <c r="K211" s="203"/>
      <c r="L211" s="203"/>
      <c r="M211" s="203"/>
      <c r="N211" s="203"/>
      <c r="O211" s="203"/>
      <c r="P211" s="203"/>
      <c r="Q211" s="203"/>
    </row>
    <row r="212" spans="1:17" ht="15.75" customHeight="1">
      <c r="A212" s="203"/>
      <c r="B212" s="203"/>
      <c r="C212" s="306"/>
      <c r="D212" s="306"/>
      <c r="E212" s="306"/>
      <c r="F212" s="203"/>
      <c r="G212" s="203"/>
      <c r="H212" s="203"/>
      <c r="I212" s="203"/>
      <c r="J212" s="203"/>
      <c r="K212" s="203"/>
      <c r="L212" s="203"/>
      <c r="M212" s="203"/>
      <c r="N212" s="203"/>
      <c r="O212" s="203"/>
      <c r="P212" s="203"/>
      <c r="Q212" s="203"/>
    </row>
    <row r="213" spans="1:17" ht="15.75" customHeight="1">
      <c r="A213" s="203"/>
      <c r="B213" s="203"/>
      <c r="C213" s="306"/>
      <c r="D213" s="306"/>
      <c r="E213" s="306"/>
      <c r="F213" s="203"/>
      <c r="G213" s="203"/>
      <c r="H213" s="203"/>
      <c r="I213" s="203"/>
      <c r="J213" s="203"/>
      <c r="K213" s="203"/>
      <c r="L213" s="203"/>
      <c r="M213" s="203"/>
      <c r="N213" s="203"/>
      <c r="O213" s="203"/>
      <c r="P213" s="203"/>
      <c r="Q213" s="203"/>
    </row>
    <row r="214" spans="1:17" ht="15.75" customHeight="1">
      <c r="A214" s="203"/>
      <c r="B214" s="203"/>
      <c r="C214" s="306"/>
      <c r="D214" s="306"/>
      <c r="E214" s="306"/>
      <c r="F214" s="203"/>
      <c r="G214" s="203"/>
      <c r="H214" s="203"/>
      <c r="I214" s="203"/>
      <c r="J214" s="203"/>
      <c r="K214" s="203"/>
      <c r="L214" s="203"/>
      <c r="M214" s="203"/>
      <c r="N214" s="203"/>
      <c r="O214" s="203"/>
      <c r="P214" s="203"/>
      <c r="Q214" s="203"/>
    </row>
    <row r="215" spans="1:17" ht="15.75" customHeight="1">
      <c r="A215" s="203"/>
      <c r="B215" s="203"/>
      <c r="C215" s="306"/>
      <c r="D215" s="306"/>
      <c r="E215" s="306"/>
      <c r="F215" s="203"/>
      <c r="G215" s="203"/>
      <c r="H215" s="203"/>
      <c r="I215" s="203"/>
      <c r="J215" s="203"/>
      <c r="K215" s="203"/>
      <c r="L215" s="203"/>
      <c r="M215" s="203"/>
      <c r="N215" s="203"/>
      <c r="O215" s="203"/>
      <c r="P215" s="203"/>
      <c r="Q215" s="203"/>
    </row>
    <row r="216" spans="1:17" ht="15.75" customHeight="1">
      <c r="A216" s="203"/>
      <c r="B216" s="203"/>
      <c r="C216" s="306"/>
      <c r="D216" s="306"/>
      <c r="E216" s="306"/>
      <c r="F216" s="203"/>
      <c r="G216" s="203"/>
      <c r="H216" s="203"/>
      <c r="I216" s="203"/>
      <c r="J216" s="203"/>
      <c r="K216" s="203"/>
      <c r="L216" s="203"/>
      <c r="M216" s="203"/>
      <c r="N216" s="203"/>
      <c r="O216" s="203"/>
      <c r="P216" s="203"/>
      <c r="Q216" s="203"/>
    </row>
    <row r="217" spans="1:17" ht="15.75" customHeight="1">
      <c r="A217" s="203"/>
      <c r="B217" s="203"/>
      <c r="C217" s="306"/>
      <c r="D217" s="306"/>
      <c r="E217" s="306"/>
      <c r="F217" s="203"/>
      <c r="G217" s="203"/>
      <c r="H217" s="203"/>
      <c r="I217" s="203"/>
      <c r="J217" s="203"/>
      <c r="K217" s="203"/>
      <c r="L217" s="203"/>
      <c r="M217" s="203"/>
      <c r="N217" s="203"/>
      <c r="O217" s="203"/>
      <c r="P217" s="203"/>
      <c r="Q217" s="203"/>
    </row>
    <row r="218" spans="1:17" ht="15.75" customHeight="1">
      <c r="A218" s="203"/>
      <c r="B218" s="203"/>
      <c r="C218" s="306"/>
      <c r="D218" s="306"/>
      <c r="E218" s="306"/>
      <c r="F218" s="203"/>
      <c r="G218" s="203"/>
      <c r="H218" s="203"/>
      <c r="I218" s="203"/>
      <c r="J218" s="203"/>
      <c r="K218" s="203"/>
      <c r="L218" s="203"/>
      <c r="M218" s="203"/>
      <c r="N218" s="203"/>
      <c r="O218" s="203"/>
      <c r="P218" s="203"/>
      <c r="Q218" s="203"/>
    </row>
    <row r="219" spans="1:17" ht="15.75" customHeight="1">
      <c r="A219" s="203"/>
      <c r="B219" s="203"/>
      <c r="C219" s="306"/>
      <c r="D219" s="306"/>
      <c r="E219" s="306"/>
      <c r="F219" s="203"/>
      <c r="G219" s="203"/>
      <c r="H219" s="203"/>
      <c r="I219" s="203"/>
      <c r="J219" s="203"/>
      <c r="K219" s="203"/>
      <c r="L219" s="203"/>
      <c r="M219" s="203"/>
      <c r="N219" s="203"/>
      <c r="O219" s="203"/>
      <c r="P219" s="203"/>
      <c r="Q219" s="203"/>
    </row>
    <row r="220" spans="1:17" ht="15.75" customHeight="1">
      <c r="A220" s="203"/>
      <c r="B220" s="203"/>
      <c r="C220" s="306"/>
      <c r="D220" s="306"/>
      <c r="E220" s="306"/>
      <c r="F220" s="203"/>
      <c r="G220" s="203"/>
      <c r="H220" s="203"/>
      <c r="I220" s="203"/>
      <c r="J220" s="203"/>
      <c r="K220" s="203"/>
      <c r="L220" s="203"/>
      <c r="M220" s="203"/>
      <c r="N220" s="203"/>
      <c r="O220" s="203"/>
      <c r="P220" s="203"/>
      <c r="Q220" s="203"/>
    </row>
    <row r="221" spans="1:17" ht="15.75" customHeight="1">
      <c r="A221" s="203"/>
      <c r="B221" s="203"/>
      <c r="C221" s="306"/>
      <c r="D221" s="306"/>
      <c r="E221" s="306"/>
      <c r="F221" s="203"/>
      <c r="G221" s="203"/>
      <c r="H221" s="203"/>
      <c r="I221" s="203"/>
      <c r="J221" s="203"/>
      <c r="K221" s="203"/>
      <c r="L221" s="203"/>
      <c r="M221" s="203"/>
      <c r="N221" s="203"/>
      <c r="O221" s="203"/>
      <c r="P221" s="203"/>
      <c r="Q221" s="203"/>
    </row>
    <row r="222" spans="1:17" ht="15.75" customHeight="1">
      <c r="A222" s="203"/>
      <c r="B222" s="203"/>
      <c r="C222" s="306"/>
      <c r="D222" s="306"/>
      <c r="E222" s="306"/>
      <c r="F222" s="203"/>
      <c r="G222" s="203"/>
      <c r="H222" s="203"/>
      <c r="I222" s="203"/>
      <c r="J222" s="203"/>
      <c r="K222" s="203"/>
      <c r="L222" s="203"/>
      <c r="M222" s="203"/>
      <c r="N222" s="203"/>
      <c r="O222" s="203"/>
      <c r="P222" s="203"/>
      <c r="Q222" s="203"/>
    </row>
    <row r="223" spans="1:17" ht="15.75" customHeight="1">
      <c r="A223" s="203"/>
      <c r="B223" s="203"/>
      <c r="C223" s="306"/>
      <c r="D223" s="306"/>
      <c r="E223" s="306"/>
      <c r="F223" s="203"/>
      <c r="G223" s="203"/>
      <c r="H223" s="203"/>
      <c r="I223" s="203"/>
      <c r="J223" s="203"/>
      <c r="K223" s="203"/>
      <c r="L223" s="203"/>
      <c r="M223" s="203"/>
      <c r="N223" s="203"/>
      <c r="O223" s="203"/>
      <c r="P223" s="203"/>
      <c r="Q223" s="203"/>
    </row>
    <row r="224" spans="1:17" ht="15.75" customHeight="1">
      <c r="A224" s="203"/>
      <c r="B224" s="203"/>
      <c r="C224" s="306"/>
      <c r="D224" s="306"/>
      <c r="E224" s="306"/>
      <c r="F224" s="203"/>
      <c r="G224" s="203"/>
      <c r="H224" s="203"/>
      <c r="I224" s="203"/>
      <c r="J224" s="203"/>
      <c r="K224" s="203"/>
      <c r="L224" s="203"/>
      <c r="M224" s="203"/>
      <c r="N224" s="203"/>
      <c r="O224" s="203"/>
      <c r="P224" s="203"/>
      <c r="Q224" s="203"/>
    </row>
    <row r="225" spans="1:17" ht="15.75" customHeight="1">
      <c r="A225" s="203"/>
      <c r="B225" s="203"/>
      <c r="C225" s="306"/>
      <c r="D225" s="306"/>
      <c r="E225" s="306"/>
      <c r="F225" s="203"/>
      <c r="G225" s="203"/>
      <c r="H225" s="203"/>
      <c r="I225" s="203"/>
      <c r="J225" s="203"/>
      <c r="K225" s="203"/>
      <c r="L225" s="203"/>
      <c r="M225" s="203"/>
      <c r="N225" s="203"/>
      <c r="O225" s="203"/>
      <c r="P225" s="203"/>
      <c r="Q225" s="203"/>
    </row>
    <row r="226" spans="1:17" ht="15.75" customHeight="1">
      <c r="A226" s="203"/>
      <c r="B226" s="203"/>
      <c r="C226" s="306"/>
      <c r="D226" s="306"/>
      <c r="E226" s="306"/>
      <c r="F226" s="203"/>
      <c r="G226" s="203"/>
      <c r="H226" s="203"/>
      <c r="I226" s="203"/>
      <c r="J226" s="203"/>
      <c r="K226" s="203"/>
      <c r="L226" s="203"/>
      <c r="M226" s="203"/>
      <c r="N226" s="203"/>
      <c r="O226" s="203"/>
      <c r="P226" s="203"/>
      <c r="Q226" s="203"/>
    </row>
    <row r="227" spans="1:17" ht="15.75" customHeight="1">
      <c r="A227" s="203"/>
      <c r="B227" s="203"/>
      <c r="C227" s="306"/>
      <c r="D227" s="306"/>
      <c r="E227" s="306"/>
      <c r="F227" s="203"/>
      <c r="G227" s="203"/>
      <c r="H227" s="203"/>
      <c r="I227" s="203"/>
      <c r="J227" s="203"/>
      <c r="K227" s="203"/>
      <c r="L227" s="203"/>
      <c r="M227" s="203"/>
      <c r="N227" s="203"/>
      <c r="O227" s="203"/>
      <c r="P227" s="203"/>
      <c r="Q227" s="203"/>
    </row>
    <row r="228" spans="1:17" ht="15.75" customHeight="1">
      <c r="A228" s="203"/>
      <c r="B228" s="203"/>
      <c r="C228" s="306"/>
      <c r="D228" s="306"/>
      <c r="E228" s="306"/>
      <c r="F228" s="203"/>
      <c r="G228" s="203"/>
      <c r="H228" s="203"/>
      <c r="I228" s="203"/>
      <c r="J228" s="203"/>
      <c r="K228" s="203"/>
      <c r="L228" s="203"/>
      <c r="M228" s="203"/>
      <c r="N228" s="203"/>
      <c r="O228" s="203"/>
      <c r="P228" s="203"/>
      <c r="Q228" s="203"/>
    </row>
    <row r="229" spans="1:17" ht="15.75" customHeight="1">
      <c r="A229" s="203"/>
      <c r="B229" s="203"/>
      <c r="C229" s="306"/>
      <c r="D229" s="306"/>
      <c r="E229" s="306"/>
      <c r="F229" s="203"/>
      <c r="G229" s="203"/>
      <c r="H229" s="203"/>
      <c r="I229" s="203"/>
      <c r="J229" s="203"/>
      <c r="K229" s="203"/>
      <c r="L229" s="203"/>
      <c r="M229" s="203"/>
      <c r="N229" s="203"/>
      <c r="O229" s="203"/>
      <c r="P229" s="203"/>
      <c r="Q229" s="203"/>
    </row>
    <row r="230" spans="1:17" ht="15.75" customHeight="1">
      <c r="A230" s="203"/>
      <c r="B230" s="203"/>
      <c r="C230" s="306"/>
      <c r="D230" s="306"/>
      <c r="E230" s="306"/>
      <c r="F230" s="203"/>
      <c r="G230" s="203"/>
      <c r="H230" s="203"/>
      <c r="I230" s="203"/>
      <c r="J230" s="203"/>
      <c r="K230" s="203"/>
      <c r="L230" s="203"/>
      <c r="M230" s="203"/>
      <c r="N230" s="203"/>
      <c r="O230" s="203"/>
      <c r="P230" s="203"/>
      <c r="Q230" s="203"/>
    </row>
    <row r="231" spans="1:17" ht="15.75" customHeight="1">
      <c r="A231" s="203"/>
      <c r="B231" s="203"/>
      <c r="C231" s="306"/>
      <c r="D231" s="306"/>
      <c r="E231" s="306"/>
      <c r="F231" s="203"/>
      <c r="G231" s="203"/>
      <c r="H231" s="203"/>
      <c r="I231" s="203"/>
      <c r="J231" s="203"/>
      <c r="K231" s="203"/>
      <c r="L231" s="203"/>
      <c r="M231" s="203"/>
      <c r="N231" s="203"/>
      <c r="O231" s="203"/>
      <c r="P231" s="203"/>
      <c r="Q231" s="203"/>
    </row>
    <row r="232" spans="1:17" ht="15.75" customHeight="1">
      <c r="A232" s="203"/>
      <c r="B232" s="203"/>
      <c r="C232" s="306"/>
      <c r="D232" s="306"/>
      <c r="E232" s="306"/>
      <c r="F232" s="203"/>
      <c r="G232" s="203"/>
      <c r="H232" s="203"/>
      <c r="I232" s="203"/>
      <c r="J232" s="203"/>
      <c r="K232" s="203"/>
      <c r="L232" s="203"/>
      <c r="M232" s="203"/>
      <c r="N232" s="203"/>
      <c r="O232" s="203"/>
      <c r="P232" s="203"/>
      <c r="Q232" s="203"/>
    </row>
    <row r="233" spans="1:17" ht="15.75" customHeight="1">
      <c r="A233" s="203"/>
      <c r="B233" s="203"/>
      <c r="C233" s="306"/>
      <c r="D233" s="306"/>
      <c r="E233" s="306"/>
      <c r="F233" s="203"/>
      <c r="G233" s="203"/>
      <c r="H233" s="203"/>
      <c r="I233" s="203"/>
      <c r="J233" s="203"/>
      <c r="K233" s="203"/>
      <c r="L233" s="203"/>
      <c r="M233" s="203"/>
      <c r="N233" s="203"/>
      <c r="O233" s="203"/>
      <c r="P233" s="203"/>
      <c r="Q233" s="203"/>
    </row>
    <row r="234" spans="1:17" ht="15.75" customHeight="1">
      <c r="A234" s="203"/>
      <c r="B234" s="203"/>
      <c r="C234" s="306"/>
      <c r="D234" s="306"/>
      <c r="E234" s="306"/>
      <c r="F234" s="203"/>
      <c r="G234" s="203"/>
      <c r="H234" s="203"/>
      <c r="I234" s="203"/>
      <c r="J234" s="203"/>
      <c r="K234" s="203"/>
      <c r="L234" s="203"/>
      <c r="M234" s="203"/>
      <c r="N234" s="203"/>
      <c r="O234" s="203"/>
      <c r="P234" s="203"/>
      <c r="Q234" s="203"/>
    </row>
    <row r="235" spans="1:17" ht="15.75" customHeight="1">
      <c r="A235" s="203"/>
      <c r="B235" s="203"/>
      <c r="C235" s="306"/>
      <c r="D235" s="306"/>
      <c r="E235" s="306"/>
      <c r="F235" s="203"/>
      <c r="G235" s="203"/>
      <c r="H235" s="203"/>
      <c r="I235" s="203"/>
      <c r="J235" s="203"/>
      <c r="K235" s="203"/>
      <c r="L235" s="203"/>
      <c r="M235" s="203"/>
      <c r="N235" s="203"/>
      <c r="O235" s="203"/>
      <c r="P235" s="203"/>
      <c r="Q235" s="203"/>
    </row>
    <row r="236" spans="1:17" ht="15.75" customHeight="1">
      <c r="A236" s="203"/>
      <c r="B236" s="203"/>
      <c r="C236" s="306"/>
      <c r="D236" s="306"/>
      <c r="E236" s="306"/>
      <c r="F236" s="203"/>
      <c r="G236" s="203"/>
      <c r="H236" s="203"/>
      <c r="I236" s="203"/>
      <c r="J236" s="203"/>
      <c r="K236" s="203"/>
      <c r="L236" s="203"/>
      <c r="M236" s="203"/>
      <c r="N236" s="203"/>
      <c r="O236" s="203"/>
      <c r="P236" s="203"/>
      <c r="Q236" s="203"/>
    </row>
    <row r="237" spans="1:17" ht="15.75" customHeight="1">
      <c r="A237" s="203"/>
      <c r="B237" s="203"/>
      <c r="C237" s="306"/>
      <c r="D237" s="306"/>
      <c r="E237" s="306"/>
      <c r="F237" s="203"/>
      <c r="G237" s="203"/>
      <c r="H237" s="203"/>
      <c r="I237" s="203"/>
      <c r="J237" s="203"/>
      <c r="K237" s="203"/>
      <c r="L237" s="203"/>
      <c r="M237" s="203"/>
      <c r="N237" s="203"/>
      <c r="O237" s="203"/>
      <c r="P237" s="203"/>
      <c r="Q237" s="203"/>
    </row>
    <row r="238" spans="1:17" ht="15.75" customHeight="1">
      <c r="A238" s="203"/>
      <c r="B238" s="203"/>
      <c r="C238" s="306"/>
      <c r="D238" s="306"/>
      <c r="E238" s="306"/>
      <c r="F238" s="203"/>
      <c r="G238" s="203"/>
      <c r="H238" s="203"/>
      <c r="I238" s="203"/>
      <c r="J238" s="203"/>
      <c r="K238" s="203"/>
      <c r="L238" s="203"/>
      <c r="M238" s="203"/>
      <c r="N238" s="203"/>
      <c r="O238" s="203"/>
      <c r="P238" s="203"/>
      <c r="Q238" s="203"/>
    </row>
    <row r="239" spans="1:17" ht="15.75" customHeight="1">
      <c r="A239" s="203"/>
      <c r="B239" s="203"/>
      <c r="C239" s="306"/>
      <c r="D239" s="306"/>
      <c r="E239" s="306"/>
      <c r="F239" s="203"/>
      <c r="G239" s="203"/>
      <c r="H239" s="203"/>
      <c r="I239" s="203"/>
      <c r="J239" s="203"/>
      <c r="K239" s="203"/>
      <c r="L239" s="203"/>
      <c r="M239" s="203"/>
      <c r="N239" s="203"/>
      <c r="O239" s="203"/>
      <c r="P239" s="203"/>
      <c r="Q239" s="203"/>
    </row>
    <row r="240" spans="1:17" ht="15.75" customHeight="1">
      <c r="A240" s="203"/>
      <c r="B240" s="203"/>
      <c r="C240" s="306"/>
      <c r="D240" s="306"/>
      <c r="E240" s="306"/>
      <c r="F240" s="203"/>
      <c r="G240" s="203"/>
      <c r="H240" s="203"/>
      <c r="I240" s="203"/>
      <c r="J240" s="203"/>
      <c r="K240" s="203"/>
      <c r="L240" s="203"/>
      <c r="M240" s="203"/>
      <c r="N240" s="203"/>
      <c r="O240" s="203"/>
      <c r="P240" s="203"/>
      <c r="Q240" s="203"/>
    </row>
    <row r="241" spans="1:17" ht="15.75" customHeight="1">
      <c r="A241" s="203"/>
      <c r="B241" s="203"/>
      <c r="C241" s="306"/>
      <c r="D241" s="306"/>
      <c r="E241" s="306"/>
      <c r="F241" s="203"/>
      <c r="G241" s="203"/>
      <c r="H241" s="203"/>
      <c r="I241" s="203"/>
      <c r="J241" s="203"/>
      <c r="K241" s="203"/>
      <c r="L241" s="203"/>
      <c r="M241" s="203"/>
      <c r="N241" s="203"/>
      <c r="O241" s="203"/>
      <c r="P241" s="203"/>
      <c r="Q241" s="203"/>
    </row>
    <row r="242" spans="1:17" ht="15.75" customHeight="1">
      <c r="A242" s="203"/>
      <c r="B242" s="203"/>
      <c r="C242" s="306"/>
      <c r="D242" s="306"/>
      <c r="E242" s="306"/>
      <c r="F242" s="203"/>
      <c r="G242" s="203"/>
      <c r="H242" s="203"/>
      <c r="I242" s="203"/>
      <c r="J242" s="203"/>
      <c r="K242" s="203"/>
      <c r="L242" s="203"/>
      <c r="M242" s="203"/>
      <c r="N242" s="203"/>
      <c r="O242" s="203"/>
      <c r="P242" s="203"/>
      <c r="Q242" s="203"/>
    </row>
    <row r="243" spans="1:17" ht="15.75" customHeight="1">
      <c r="A243" s="203"/>
      <c r="B243" s="203"/>
      <c r="C243" s="306"/>
      <c r="D243" s="306"/>
      <c r="E243" s="306"/>
      <c r="F243" s="203"/>
      <c r="G243" s="203"/>
      <c r="H243" s="203"/>
      <c r="I243" s="203"/>
      <c r="J243" s="203"/>
      <c r="K243" s="203"/>
      <c r="L243" s="203"/>
      <c r="M243" s="203"/>
      <c r="N243" s="203"/>
      <c r="O243" s="203"/>
      <c r="P243" s="203"/>
      <c r="Q243" s="203"/>
    </row>
    <row r="244" spans="1:17" ht="15.75" customHeight="1">
      <c r="A244" s="203"/>
      <c r="B244" s="203"/>
      <c r="C244" s="211"/>
      <c r="D244" s="211"/>
      <c r="E244" s="211"/>
      <c r="F244" s="203"/>
      <c r="G244" s="203"/>
      <c r="H244" s="203"/>
      <c r="I244" s="203"/>
      <c r="J244" s="203"/>
      <c r="K244" s="203"/>
      <c r="L244" s="203"/>
      <c r="M244" s="203"/>
      <c r="N244" s="203"/>
      <c r="O244" s="203"/>
      <c r="P244" s="203"/>
      <c r="Q244" s="203"/>
    </row>
    <row r="245" spans="1:17" ht="15.75" customHeight="1">
      <c r="A245" s="203"/>
      <c r="B245" s="203"/>
      <c r="C245" s="211"/>
      <c r="D245" s="211"/>
      <c r="E245" s="211"/>
      <c r="F245" s="203"/>
      <c r="G245" s="203"/>
      <c r="H245" s="203"/>
      <c r="I245" s="203"/>
      <c r="J245" s="203"/>
      <c r="K245" s="203"/>
      <c r="L245" s="203"/>
      <c r="M245" s="203"/>
      <c r="N245" s="203"/>
      <c r="O245" s="203"/>
      <c r="P245" s="203"/>
      <c r="Q245" s="203"/>
    </row>
    <row r="246" spans="1:17" ht="15.75" customHeight="1">
      <c r="A246" s="203"/>
      <c r="B246" s="203"/>
      <c r="C246" s="211"/>
      <c r="D246" s="211"/>
      <c r="E246" s="211"/>
      <c r="F246" s="203"/>
      <c r="G246" s="203"/>
      <c r="H246" s="203"/>
      <c r="I246" s="203"/>
      <c r="J246" s="203"/>
      <c r="K246" s="203"/>
      <c r="L246" s="203"/>
      <c r="M246" s="203"/>
      <c r="N246" s="203"/>
      <c r="O246" s="203"/>
      <c r="P246" s="203"/>
      <c r="Q246" s="203"/>
    </row>
    <row r="247" spans="1:17" ht="15.75" customHeight="1">
      <c r="A247" s="203"/>
      <c r="B247" s="203"/>
      <c r="C247" s="211"/>
      <c r="D247" s="211"/>
      <c r="E247" s="211"/>
      <c r="F247" s="203"/>
      <c r="G247" s="203"/>
      <c r="H247" s="203"/>
      <c r="I247" s="203"/>
      <c r="J247" s="203"/>
      <c r="K247" s="203"/>
      <c r="L247" s="203"/>
      <c r="M247" s="203"/>
      <c r="N247" s="203"/>
      <c r="O247" s="203"/>
      <c r="P247" s="203"/>
      <c r="Q247" s="203"/>
    </row>
    <row r="248" spans="1:17" ht="15.75" customHeight="1">
      <c r="A248" s="203"/>
      <c r="B248" s="203"/>
      <c r="C248" s="211"/>
      <c r="D248" s="211"/>
      <c r="E248" s="211"/>
      <c r="F248" s="203"/>
      <c r="G248" s="203"/>
      <c r="H248" s="203"/>
      <c r="I248" s="203"/>
      <c r="J248" s="203"/>
      <c r="K248" s="203"/>
      <c r="L248" s="203"/>
      <c r="M248" s="203"/>
      <c r="N248" s="203"/>
      <c r="O248" s="203"/>
      <c r="P248" s="203"/>
      <c r="Q248" s="203"/>
    </row>
    <row r="249" spans="1:17" ht="15.75" customHeight="1">
      <c r="A249" s="203"/>
      <c r="B249" s="203"/>
      <c r="C249" s="211"/>
      <c r="D249" s="211"/>
      <c r="E249" s="211"/>
      <c r="F249" s="203"/>
      <c r="G249" s="203"/>
      <c r="H249" s="203"/>
      <c r="I249" s="203"/>
      <c r="J249" s="203"/>
      <c r="K249" s="203"/>
      <c r="L249" s="203"/>
      <c r="M249" s="203"/>
      <c r="N249" s="203"/>
      <c r="O249" s="203"/>
      <c r="P249" s="203"/>
      <c r="Q249" s="203"/>
    </row>
    <row r="250" spans="1:17" ht="15.75" customHeight="1">
      <c r="A250" s="203"/>
      <c r="B250" s="203"/>
      <c r="C250" s="211"/>
      <c r="D250" s="211"/>
      <c r="E250" s="211"/>
      <c r="F250" s="203"/>
      <c r="G250" s="203"/>
      <c r="H250" s="203"/>
      <c r="I250" s="203"/>
      <c r="J250" s="203"/>
      <c r="K250" s="203"/>
      <c r="L250" s="203"/>
      <c r="M250" s="203"/>
      <c r="N250" s="203"/>
      <c r="O250" s="203"/>
      <c r="P250" s="203"/>
      <c r="Q250" s="203"/>
    </row>
    <row r="251" spans="1:17" ht="15.75" customHeight="1">
      <c r="A251" s="203"/>
      <c r="B251" s="203"/>
      <c r="C251" s="211"/>
      <c r="D251" s="211"/>
      <c r="E251" s="211"/>
      <c r="F251" s="203"/>
      <c r="G251" s="203"/>
      <c r="H251" s="203"/>
      <c r="I251" s="203"/>
      <c r="J251" s="203"/>
      <c r="K251" s="203"/>
      <c r="L251" s="203"/>
      <c r="M251" s="203"/>
      <c r="N251" s="203"/>
      <c r="O251" s="203"/>
      <c r="P251" s="203"/>
      <c r="Q251" s="203"/>
    </row>
    <row r="252" spans="1:17" ht="15.75" customHeight="1">
      <c r="A252" s="203"/>
      <c r="B252" s="203"/>
      <c r="C252" s="211"/>
      <c r="D252" s="211"/>
      <c r="E252" s="211"/>
      <c r="F252" s="203"/>
      <c r="G252" s="203"/>
      <c r="H252" s="203"/>
      <c r="I252" s="203"/>
      <c r="J252" s="203"/>
      <c r="K252" s="203"/>
      <c r="L252" s="203"/>
      <c r="M252" s="203"/>
      <c r="N252" s="203"/>
      <c r="O252" s="203"/>
      <c r="P252" s="203"/>
      <c r="Q252" s="203"/>
    </row>
    <row r="253" spans="1:17" ht="15.75" customHeight="1">
      <c r="A253" s="203"/>
      <c r="B253" s="203"/>
      <c r="C253" s="211"/>
      <c r="D253" s="211"/>
      <c r="E253" s="211"/>
      <c r="F253" s="203"/>
      <c r="G253" s="203"/>
      <c r="H253" s="203"/>
      <c r="I253" s="203"/>
      <c r="J253" s="203"/>
      <c r="K253" s="203"/>
      <c r="L253" s="203"/>
      <c r="M253" s="203"/>
      <c r="N253" s="203"/>
      <c r="O253" s="203"/>
      <c r="P253" s="203"/>
      <c r="Q253" s="203"/>
    </row>
    <row r="254" spans="1:17" ht="15.75" customHeight="1">
      <c r="A254" s="203"/>
      <c r="B254" s="203"/>
      <c r="C254" s="211"/>
      <c r="D254" s="211"/>
      <c r="E254" s="211"/>
      <c r="F254" s="203"/>
      <c r="G254" s="203"/>
      <c r="H254" s="203"/>
      <c r="I254" s="203"/>
      <c r="J254" s="203"/>
      <c r="K254" s="203"/>
      <c r="L254" s="203"/>
      <c r="M254" s="203"/>
      <c r="N254" s="203"/>
      <c r="O254" s="203"/>
      <c r="P254" s="203"/>
      <c r="Q254" s="203"/>
    </row>
    <row r="255" spans="1:17" ht="15.75" customHeight="1">
      <c r="A255" s="203"/>
      <c r="B255" s="203"/>
      <c r="C255" s="211"/>
      <c r="D255" s="211"/>
      <c r="E255" s="211"/>
      <c r="F255" s="203"/>
      <c r="G255" s="203"/>
      <c r="H255" s="203"/>
      <c r="I255" s="203"/>
      <c r="J255" s="203"/>
      <c r="K255" s="203"/>
      <c r="L255" s="203"/>
      <c r="M255" s="203"/>
      <c r="N255" s="203"/>
      <c r="O255" s="203"/>
      <c r="P255" s="203"/>
      <c r="Q255" s="203"/>
    </row>
    <row r="256" spans="1:17" ht="15.75" customHeight="1">
      <c r="A256" s="203"/>
      <c r="B256" s="203"/>
      <c r="C256" s="211"/>
      <c r="D256" s="211"/>
      <c r="E256" s="211"/>
      <c r="F256" s="203"/>
      <c r="G256" s="203"/>
      <c r="H256" s="203"/>
      <c r="I256" s="203"/>
      <c r="J256" s="203"/>
      <c r="K256" s="203"/>
      <c r="L256" s="203"/>
      <c r="M256" s="203"/>
      <c r="N256" s="203"/>
      <c r="O256" s="203"/>
      <c r="P256" s="203"/>
      <c r="Q256" s="203"/>
    </row>
    <row r="257" spans="1:17" ht="15.75" customHeight="1">
      <c r="A257" s="203"/>
      <c r="B257" s="203"/>
      <c r="C257" s="211"/>
      <c r="D257" s="211"/>
      <c r="E257" s="211"/>
      <c r="F257" s="203"/>
      <c r="G257" s="203"/>
      <c r="H257" s="203"/>
      <c r="I257" s="203"/>
      <c r="J257" s="203"/>
      <c r="K257" s="203"/>
      <c r="L257" s="203"/>
      <c r="M257" s="203"/>
      <c r="N257" s="203"/>
      <c r="O257" s="203"/>
      <c r="P257" s="203"/>
      <c r="Q257" s="203"/>
    </row>
    <row r="258" spans="1:17" ht="15.75" customHeight="1">
      <c r="A258" s="203"/>
      <c r="B258" s="203"/>
      <c r="C258" s="211"/>
      <c r="D258" s="211"/>
      <c r="E258" s="211"/>
      <c r="F258" s="203"/>
      <c r="G258" s="203"/>
      <c r="H258" s="203"/>
      <c r="I258" s="203"/>
      <c r="J258" s="203"/>
      <c r="K258" s="203"/>
      <c r="L258" s="203"/>
      <c r="M258" s="203"/>
      <c r="N258" s="203"/>
      <c r="O258" s="203"/>
      <c r="P258" s="203"/>
      <c r="Q258" s="203"/>
    </row>
    <row r="259" spans="1:17" ht="15.75" customHeight="1">
      <c r="A259" s="203"/>
      <c r="B259" s="203"/>
      <c r="C259" s="211"/>
      <c r="D259" s="211"/>
      <c r="E259" s="211"/>
      <c r="F259" s="203"/>
      <c r="G259" s="203"/>
      <c r="H259" s="203"/>
      <c r="I259" s="203"/>
      <c r="J259" s="203"/>
      <c r="K259" s="203"/>
      <c r="L259" s="203"/>
      <c r="M259" s="203"/>
      <c r="N259" s="203"/>
      <c r="O259" s="203"/>
      <c r="P259" s="203"/>
      <c r="Q259" s="203"/>
    </row>
    <row r="260" spans="1:17" ht="15.75" customHeight="1">
      <c r="A260" s="203"/>
      <c r="B260" s="203"/>
      <c r="C260" s="211"/>
      <c r="D260" s="211"/>
      <c r="E260" s="211"/>
      <c r="F260" s="203"/>
      <c r="G260" s="203"/>
      <c r="H260" s="203"/>
      <c r="I260" s="203"/>
      <c r="J260" s="203"/>
      <c r="K260" s="203"/>
      <c r="L260" s="203"/>
      <c r="M260" s="203"/>
      <c r="N260" s="203"/>
      <c r="O260" s="203"/>
      <c r="P260" s="203"/>
      <c r="Q260" s="203"/>
    </row>
    <row r="261" spans="1:17" ht="15.75" customHeight="1">
      <c r="A261" s="203"/>
      <c r="B261" s="203"/>
      <c r="C261" s="211"/>
      <c r="D261" s="211"/>
      <c r="E261" s="211"/>
      <c r="F261" s="203"/>
      <c r="G261" s="203"/>
      <c r="H261" s="203"/>
      <c r="I261" s="203"/>
      <c r="J261" s="203"/>
      <c r="K261" s="203"/>
      <c r="L261" s="203"/>
      <c r="M261" s="203"/>
      <c r="N261" s="203"/>
      <c r="O261" s="203"/>
      <c r="P261" s="203"/>
      <c r="Q261" s="203"/>
    </row>
    <row r="262" spans="1:17" ht="15.75" customHeight="1">
      <c r="A262" s="203"/>
      <c r="B262" s="203"/>
      <c r="C262" s="211"/>
      <c r="D262" s="211"/>
      <c r="E262" s="211"/>
      <c r="F262" s="203"/>
      <c r="G262" s="203"/>
      <c r="H262" s="203"/>
      <c r="I262" s="203"/>
      <c r="J262" s="203"/>
      <c r="K262" s="203"/>
      <c r="L262" s="203"/>
      <c r="M262" s="203"/>
      <c r="N262" s="203"/>
      <c r="O262" s="203"/>
      <c r="P262" s="203"/>
      <c r="Q262" s="203"/>
    </row>
    <row r="263" spans="1:17" ht="15.75" customHeight="1">
      <c r="A263" s="203"/>
      <c r="B263" s="203"/>
      <c r="C263" s="211"/>
      <c r="D263" s="211"/>
      <c r="E263" s="211"/>
      <c r="F263" s="203"/>
      <c r="G263" s="203"/>
      <c r="H263" s="203"/>
      <c r="I263" s="203"/>
      <c r="J263" s="203"/>
      <c r="K263" s="203"/>
      <c r="L263" s="203"/>
      <c r="M263" s="203"/>
      <c r="N263" s="203"/>
      <c r="O263" s="203"/>
      <c r="P263" s="203"/>
      <c r="Q263" s="203"/>
    </row>
    <row r="264" spans="1:17" ht="15.75" customHeight="1">
      <c r="A264" s="203"/>
      <c r="B264" s="203"/>
      <c r="C264" s="211"/>
      <c r="D264" s="211"/>
      <c r="E264" s="211"/>
      <c r="F264" s="203"/>
      <c r="G264" s="203"/>
      <c r="H264" s="203"/>
      <c r="I264" s="203"/>
      <c r="J264" s="203"/>
      <c r="K264" s="203"/>
      <c r="L264" s="203"/>
      <c r="M264" s="203"/>
      <c r="N264" s="203"/>
      <c r="O264" s="203"/>
      <c r="P264" s="203"/>
      <c r="Q264" s="203"/>
    </row>
    <row r="265" spans="1:17" ht="15.75" customHeight="1">
      <c r="A265" s="203"/>
      <c r="B265" s="203"/>
      <c r="C265" s="211"/>
      <c r="D265" s="211"/>
      <c r="E265" s="211"/>
      <c r="F265" s="203"/>
      <c r="G265" s="203"/>
      <c r="H265" s="203"/>
      <c r="I265" s="203"/>
      <c r="J265" s="203"/>
      <c r="K265" s="203"/>
      <c r="L265" s="203"/>
      <c r="M265" s="203"/>
      <c r="N265" s="203"/>
      <c r="O265" s="203"/>
      <c r="P265" s="203"/>
      <c r="Q265" s="203"/>
    </row>
    <row r="266" spans="1:17" ht="15.75" customHeight="1">
      <c r="A266" s="203"/>
      <c r="B266" s="203"/>
      <c r="C266" s="211"/>
      <c r="D266" s="211"/>
      <c r="E266" s="211"/>
      <c r="F266" s="203"/>
      <c r="G266" s="203"/>
      <c r="H266" s="203"/>
      <c r="I266" s="203"/>
      <c r="J266" s="203"/>
      <c r="K266" s="203"/>
      <c r="L266" s="203"/>
      <c r="M266" s="203"/>
      <c r="N266" s="203"/>
      <c r="O266" s="203"/>
      <c r="P266" s="203"/>
      <c r="Q266" s="203"/>
    </row>
    <row r="267" spans="1:17" ht="15.75" customHeight="1">
      <c r="A267" s="203"/>
      <c r="B267" s="203"/>
      <c r="C267" s="211"/>
      <c r="D267" s="211"/>
      <c r="E267" s="211"/>
      <c r="F267" s="203"/>
      <c r="G267" s="203"/>
      <c r="H267" s="203"/>
      <c r="I267" s="203"/>
      <c r="J267" s="203"/>
      <c r="K267" s="203"/>
      <c r="L267" s="203"/>
      <c r="M267" s="203"/>
      <c r="N267" s="203"/>
      <c r="O267" s="203"/>
      <c r="P267" s="203"/>
      <c r="Q267" s="203"/>
    </row>
    <row r="268" spans="1:17" ht="15.75" customHeight="1">
      <c r="A268" s="203"/>
      <c r="B268" s="203"/>
      <c r="C268" s="211"/>
      <c r="D268" s="211"/>
      <c r="E268" s="211"/>
      <c r="F268" s="203"/>
      <c r="G268" s="203"/>
      <c r="H268" s="203"/>
      <c r="I268" s="203"/>
      <c r="J268" s="203"/>
      <c r="K268" s="203"/>
      <c r="L268" s="203"/>
      <c r="M268" s="203"/>
      <c r="N268" s="203"/>
      <c r="O268" s="203"/>
      <c r="P268" s="203"/>
      <c r="Q268" s="203"/>
    </row>
    <row r="269" spans="1:17" ht="15.75" customHeight="1">
      <c r="A269" s="203"/>
      <c r="B269" s="203"/>
      <c r="C269" s="211"/>
      <c r="D269" s="211"/>
      <c r="E269" s="211"/>
      <c r="F269" s="203"/>
      <c r="G269" s="203"/>
      <c r="H269" s="203"/>
      <c r="I269" s="203"/>
      <c r="J269" s="203"/>
      <c r="K269" s="203"/>
      <c r="L269" s="203"/>
      <c r="M269" s="203"/>
      <c r="N269" s="203"/>
      <c r="O269" s="203"/>
      <c r="P269" s="203"/>
      <c r="Q269" s="203"/>
    </row>
    <row r="270" spans="1:17" ht="15.75" customHeight="1">
      <c r="A270" s="203"/>
      <c r="B270" s="203"/>
      <c r="C270" s="211"/>
      <c r="D270" s="211"/>
      <c r="E270" s="211"/>
      <c r="F270" s="203"/>
      <c r="G270" s="203"/>
      <c r="H270" s="203"/>
      <c r="I270" s="203"/>
      <c r="J270" s="203"/>
      <c r="K270" s="203"/>
      <c r="L270" s="203"/>
      <c r="M270" s="203"/>
      <c r="N270" s="203"/>
      <c r="O270" s="203"/>
      <c r="P270" s="203"/>
      <c r="Q270" s="203"/>
    </row>
    <row r="271" spans="1:17" ht="15.75" customHeight="1">
      <c r="A271" s="203"/>
      <c r="B271" s="203"/>
      <c r="C271" s="211"/>
      <c r="D271" s="211"/>
      <c r="E271" s="211"/>
      <c r="F271" s="203"/>
      <c r="G271" s="203"/>
      <c r="H271" s="203"/>
      <c r="I271" s="203"/>
      <c r="J271" s="203"/>
      <c r="K271" s="203"/>
      <c r="L271" s="203"/>
      <c r="M271" s="203"/>
      <c r="N271" s="203"/>
      <c r="O271" s="203"/>
      <c r="P271" s="203"/>
      <c r="Q271" s="203"/>
    </row>
    <row r="272" spans="1:17" ht="15.75" customHeight="1">
      <c r="A272" s="203"/>
      <c r="B272" s="203"/>
      <c r="C272" s="211"/>
      <c r="D272" s="211"/>
      <c r="E272" s="211"/>
      <c r="F272" s="203"/>
      <c r="G272" s="203"/>
      <c r="H272" s="203"/>
      <c r="I272" s="203"/>
      <c r="J272" s="203"/>
      <c r="K272" s="203"/>
      <c r="L272" s="203"/>
      <c r="M272" s="203"/>
      <c r="N272" s="203"/>
      <c r="O272" s="203"/>
      <c r="P272" s="203"/>
      <c r="Q272" s="203"/>
    </row>
    <row r="273" spans="1:17" ht="15.75" customHeight="1">
      <c r="A273" s="203"/>
      <c r="B273" s="203"/>
      <c r="C273" s="211"/>
      <c r="D273" s="211"/>
      <c r="E273" s="211"/>
      <c r="F273" s="203"/>
      <c r="G273" s="203"/>
      <c r="H273" s="203"/>
      <c r="I273" s="203"/>
      <c r="J273" s="203"/>
      <c r="K273" s="203"/>
      <c r="L273" s="203"/>
      <c r="M273" s="203"/>
      <c r="N273" s="203"/>
      <c r="O273" s="203"/>
      <c r="P273" s="203"/>
      <c r="Q273" s="203"/>
    </row>
    <row r="274" spans="1:17" ht="15.75" customHeight="1">
      <c r="A274" s="203"/>
      <c r="B274" s="203"/>
      <c r="C274" s="211"/>
      <c r="D274" s="211"/>
      <c r="E274" s="211"/>
      <c r="F274" s="203"/>
      <c r="G274" s="203"/>
      <c r="H274" s="203"/>
      <c r="I274" s="203"/>
      <c r="J274" s="203"/>
      <c r="K274" s="203"/>
      <c r="L274" s="203"/>
      <c r="M274" s="203"/>
      <c r="N274" s="203"/>
      <c r="O274" s="203"/>
      <c r="P274" s="203"/>
      <c r="Q274" s="203"/>
    </row>
    <row r="275" spans="1:17" ht="15.75" customHeight="1">
      <c r="A275" s="203"/>
      <c r="B275" s="203"/>
      <c r="C275" s="211"/>
      <c r="D275" s="211"/>
      <c r="E275" s="211"/>
      <c r="F275" s="203"/>
      <c r="G275" s="203"/>
      <c r="H275" s="203"/>
      <c r="I275" s="203"/>
      <c r="J275" s="203"/>
      <c r="K275" s="203"/>
      <c r="L275" s="203"/>
      <c r="M275" s="203"/>
      <c r="N275" s="203"/>
      <c r="O275" s="203"/>
      <c r="P275" s="203"/>
      <c r="Q275" s="203"/>
    </row>
    <row r="276" spans="1:17" ht="15.75" customHeight="1">
      <c r="A276" s="203"/>
      <c r="B276" s="203"/>
      <c r="C276" s="211"/>
      <c r="D276" s="211"/>
      <c r="E276" s="211"/>
      <c r="F276" s="203"/>
      <c r="G276" s="203"/>
      <c r="H276" s="203"/>
      <c r="I276" s="203"/>
      <c r="J276" s="203"/>
      <c r="K276" s="203"/>
      <c r="L276" s="203"/>
      <c r="M276" s="203"/>
      <c r="N276" s="203"/>
      <c r="O276" s="203"/>
      <c r="P276" s="203"/>
      <c r="Q276" s="203"/>
    </row>
    <row r="277" spans="1:17" ht="15.75" customHeight="1">
      <c r="A277" s="203"/>
      <c r="B277" s="203"/>
      <c r="C277" s="211"/>
      <c r="D277" s="211"/>
      <c r="E277" s="211"/>
      <c r="F277" s="203"/>
      <c r="G277" s="203"/>
      <c r="H277" s="203"/>
      <c r="I277" s="203"/>
      <c r="J277" s="203"/>
      <c r="K277" s="203"/>
      <c r="L277" s="203"/>
      <c r="M277" s="203"/>
      <c r="N277" s="203"/>
      <c r="O277" s="203"/>
      <c r="P277" s="203"/>
      <c r="Q277" s="203"/>
    </row>
    <row r="278" spans="1:17" ht="15.75" customHeight="1">
      <c r="A278" s="203"/>
      <c r="B278" s="203"/>
      <c r="C278" s="211"/>
      <c r="D278" s="211"/>
      <c r="E278" s="211"/>
      <c r="F278" s="203"/>
      <c r="G278" s="203"/>
      <c r="H278" s="203"/>
      <c r="I278" s="203"/>
      <c r="J278" s="203"/>
      <c r="K278" s="203"/>
      <c r="L278" s="203"/>
      <c r="M278" s="203"/>
      <c r="N278" s="203"/>
      <c r="O278" s="203"/>
      <c r="P278" s="203"/>
      <c r="Q278" s="203"/>
    </row>
    <row r="279" spans="1:17" ht="15.75" customHeight="1">
      <c r="A279" s="203"/>
      <c r="B279" s="203"/>
      <c r="C279" s="211"/>
      <c r="D279" s="211"/>
      <c r="E279" s="211"/>
      <c r="F279" s="203"/>
      <c r="G279" s="203"/>
      <c r="H279" s="203"/>
      <c r="I279" s="203"/>
      <c r="J279" s="203"/>
      <c r="K279" s="203"/>
      <c r="L279" s="203"/>
      <c r="M279" s="203"/>
      <c r="N279" s="203"/>
      <c r="O279" s="203"/>
      <c r="P279" s="203"/>
      <c r="Q279" s="203"/>
    </row>
    <row r="280" spans="1:17" ht="15.75" customHeight="1">
      <c r="A280" s="203"/>
      <c r="B280" s="203"/>
      <c r="C280" s="211"/>
      <c r="D280" s="211"/>
      <c r="E280" s="211"/>
      <c r="F280" s="203"/>
      <c r="G280" s="203"/>
      <c r="H280" s="203"/>
      <c r="I280" s="203"/>
      <c r="J280" s="203"/>
      <c r="K280" s="203"/>
      <c r="L280" s="203"/>
      <c r="M280" s="203"/>
      <c r="N280" s="203"/>
      <c r="O280" s="203"/>
      <c r="P280" s="203"/>
      <c r="Q280" s="203"/>
    </row>
    <row r="281" spans="1:17" ht="15.75" customHeight="1">
      <c r="A281" s="203"/>
      <c r="B281" s="203"/>
      <c r="C281" s="211"/>
      <c r="D281" s="211"/>
      <c r="E281" s="211"/>
      <c r="F281" s="203"/>
      <c r="G281" s="203"/>
      <c r="H281" s="203"/>
      <c r="I281" s="203"/>
      <c r="J281" s="203"/>
      <c r="K281" s="203"/>
      <c r="L281" s="203"/>
      <c r="M281" s="203"/>
      <c r="N281" s="203"/>
      <c r="O281" s="203"/>
      <c r="P281" s="203"/>
      <c r="Q281" s="203"/>
    </row>
    <row r="282" spans="1:17" ht="15.75" customHeight="1">
      <c r="A282" s="203"/>
      <c r="B282" s="203"/>
      <c r="C282" s="211"/>
      <c r="D282" s="211"/>
      <c r="E282" s="211"/>
      <c r="F282" s="203"/>
      <c r="G282" s="203"/>
      <c r="H282" s="203"/>
      <c r="I282" s="203"/>
      <c r="J282" s="203"/>
      <c r="K282" s="203"/>
      <c r="L282" s="203"/>
      <c r="M282" s="203"/>
      <c r="N282" s="203"/>
      <c r="O282" s="203"/>
      <c r="P282" s="203"/>
      <c r="Q282" s="203"/>
    </row>
    <row r="283" spans="1:17" ht="15.75" customHeight="1">
      <c r="A283" s="203"/>
      <c r="B283" s="203"/>
      <c r="C283" s="211"/>
      <c r="D283" s="211"/>
      <c r="E283" s="211"/>
      <c r="F283" s="203"/>
      <c r="G283" s="203"/>
      <c r="H283" s="203"/>
      <c r="I283" s="203"/>
      <c r="J283" s="203"/>
      <c r="K283" s="203"/>
      <c r="L283" s="203"/>
      <c r="M283" s="203"/>
      <c r="N283" s="203"/>
      <c r="O283" s="203"/>
      <c r="P283" s="203"/>
      <c r="Q283" s="203"/>
    </row>
    <row r="284" spans="1:17" ht="15.75" customHeight="1">
      <c r="A284" s="203"/>
      <c r="B284" s="203"/>
      <c r="C284" s="211"/>
      <c r="D284" s="211"/>
      <c r="E284" s="211"/>
      <c r="F284" s="203"/>
      <c r="G284" s="203"/>
      <c r="H284" s="203"/>
      <c r="I284" s="203"/>
      <c r="J284" s="203"/>
      <c r="K284" s="203"/>
      <c r="L284" s="203"/>
      <c r="M284" s="203"/>
      <c r="N284" s="203"/>
      <c r="O284" s="203"/>
      <c r="P284" s="203"/>
      <c r="Q284" s="203"/>
    </row>
    <row r="285" spans="1:17" ht="15.75" customHeight="1">
      <c r="A285" s="203"/>
      <c r="B285" s="203"/>
      <c r="C285" s="211"/>
      <c r="D285" s="211"/>
      <c r="E285" s="211"/>
      <c r="F285" s="203"/>
      <c r="G285" s="203"/>
      <c r="H285" s="203"/>
      <c r="I285" s="203"/>
      <c r="J285" s="203"/>
      <c r="K285" s="203"/>
      <c r="L285" s="203"/>
      <c r="M285" s="203"/>
      <c r="N285" s="203"/>
      <c r="O285" s="203"/>
      <c r="P285" s="203"/>
      <c r="Q285" s="203"/>
    </row>
    <row r="286" spans="1:17" ht="15.75" customHeight="1">
      <c r="A286" s="203"/>
      <c r="B286" s="203"/>
      <c r="C286" s="211"/>
      <c r="D286" s="211"/>
      <c r="E286" s="211"/>
      <c r="F286" s="203"/>
      <c r="G286" s="203"/>
      <c r="H286" s="203"/>
      <c r="I286" s="203"/>
      <c r="J286" s="203"/>
      <c r="K286" s="203"/>
      <c r="L286" s="203"/>
      <c r="M286" s="203"/>
      <c r="N286" s="203"/>
      <c r="O286" s="203"/>
      <c r="P286" s="203"/>
      <c r="Q286" s="203"/>
    </row>
    <row r="287" spans="1:17" ht="15.75" customHeight="1">
      <c r="A287" s="203"/>
      <c r="B287" s="203"/>
      <c r="C287" s="211"/>
      <c r="D287" s="211"/>
      <c r="E287" s="211"/>
      <c r="F287" s="203"/>
      <c r="G287" s="203"/>
      <c r="H287" s="203"/>
      <c r="I287" s="203"/>
      <c r="J287" s="203"/>
      <c r="K287" s="203"/>
      <c r="L287" s="203"/>
      <c r="M287" s="203"/>
      <c r="N287" s="203"/>
      <c r="O287" s="203"/>
      <c r="P287" s="203"/>
      <c r="Q287" s="203"/>
    </row>
    <row r="288" spans="1:17" ht="15.75" customHeight="1">
      <c r="A288" s="203"/>
      <c r="B288" s="203"/>
      <c r="C288" s="211"/>
      <c r="D288" s="211"/>
      <c r="E288" s="211"/>
      <c r="F288" s="203"/>
      <c r="G288" s="203"/>
      <c r="H288" s="203"/>
      <c r="I288" s="203"/>
      <c r="J288" s="203"/>
      <c r="K288" s="203"/>
      <c r="L288" s="203"/>
      <c r="M288" s="203"/>
      <c r="N288" s="203"/>
      <c r="O288" s="203"/>
      <c r="P288" s="203"/>
      <c r="Q288" s="203"/>
    </row>
    <row r="289" spans="1:17" ht="15.75" customHeight="1">
      <c r="A289" s="203"/>
      <c r="B289" s="203"/>
      <c r="C289" s="211"/>
      <c r="D289" s="211"/>
      <c r="E289" s="211"/>
      <c r="F289" s="203"/>
      <c r="G289" s="203"/>
      <c r="H289" s="203"/>
      <c r="I289" s="203"/>
      <c r="J289" s="203"/>
      <c r="K289" s="203"/>
      <c r="L289" s="203"/>
      <c r="M289" s="203"/>
      <c r="N289" s="203"/>
      <c r="O289" s="203"/>
      <c r="P289" s="203"/>
      <c r="Q289" s="203"/>
    </row>
    <row r="290" spans="1:17" ht="15.75" customHeight="1">
      <c r="A290" s="203"/>
      <c r="B290" s="203"/>
      <c r="C290" s="211"/>
      <c r="D290" s="211"/>
      <c r="E290" s="211"/>
      <c r="F290" s="203"/>
      <c r="G290" s="203"/>
      <c r="H290" s="203"/>
      <c r="I290" s="203"/>
      <c r="J290" s="203"/>
      <c r="K290" s="203"/>
      <c r="L290" s="203"/>
      <c r="M290" s="203"/>
      <c r="N290" s="203"/>
      <c r="O290" s="203"/>
      <c r="P290" s="203"/>
      <c r="Q290" s="203"/>
    </row>
    <row r="291" spans="1:17" ht="15.75" customHeight="1">
      <c r="A291" s="203"/>
      <c r="B291" s="203"/>
      <c r="C291" s="211"/>
      <c r="D291" s="211"/>
      <c r="E291" s="211"/>
      <c r="F291" s="203"/>
      <c r="G291" s="203"/>
      <c r="H291" s="203"/>
      <c r="I291" s="203"/>
      <c r="J291" s="203"/>
      <c r="K291" s="203"/>
      <c r="L291" s="203"/>
      <c r="M291" s="203"/>
      <c r="N291" s="203"/>
      <c r="O291" s="203"/>
      <c r="P291" s="203"/>
      <c r="Q291" s="203"/>
    </row>
    <row r="292" spans="1:17" ht="15.75" customHeight="1">
      <c r="A292" s="203"/>
      <c r="B292" s="203"/>
      <c r="C292" s="211"/>
      <c r="D292" s="211"/>
      <c r="E292" s="211"/>
      <c r="F292" s="203"/>
      <c r="G292" s="203"/>
      <c r="H292" s="203"/>
      <c r="I292" s="203"/>
      <c r="J292" s="203"/>
      <c r="K292" s="203"/>
      <c r="L292" s="203"/>
      <c r="M292" s="203"/>
      <c r="N292" s="203"/>
      <c r="O292" s="203"/>
      <c r="P292" s="203"/>
      <c r="Q292" s="203"/>
    </row>
    <row r="293" spans="1:17" ht="15.75" customHeight="1">
      <c r="A293" s="203"/>
      <c r="B293" s="203"/>
      <c r="C293" s="211"/>
      <c r="D293" s="211"/>
      <c r="E293" s="211"/>
      <c r="F293" s="203"/>
      <c r="G293" s="203"/>
      <c r="H293" s="203"/>
      <c r="I293" s="203"/>
      <c r="J293" s="203"/>
      <c r="K293" s="203"/>
      <c r="L293" s="203"/>
      <c r="M293" s="203"/>
      <c r="N293" s="203"/>
      <c r="O293" s="203"/>
      <c r="P293" s="203"/>
      <c r="Q293" s="203"/>
    </row>
    <row r="294" spans="1:17" ht="15.75" customHeight="1">
      <c r="A294" s="203"/>
      <c r="B294" s="203"/>
      <c r="C294" s="211"/>
      <c r="D294" s="211"/>
      <c r="E294" s="211"/>
      <c r="F294" s="203"/>
      <c r="G294" s="203"/>
      <c r="H294" s="203"/>
      <c r="I294" s="203"/>
      <c r="J294" s="203"/>
      <c r="K294" s="203"/>
      <c r="L294" s="203"/>
      <c r="M294" s="203"/>
      <c r="N294" s="203"/>
      <c r="O294" s="203"/>
      <c r="P294" s="203"/>
      <c r="Q294" s="203"/>
    </row>
    <row r="295" spans="1:17" ht="15.75" customHeight="1">
      <c r="A295" s="203"/>
      <c r="B295" s="203"/>
      <c r="C295" s="211"/>
      <c r="D295" s="211"/>
      <c r="E295" s="211"/>
      <c r="F295" s="203"/>
      <c r="G295" s="203"/>
      <c r="H295" s="203"/>
      <c r="I295" s="203"/>
      <c r="J295" s="203"/>
      <c r="K295" s="203"/>
      <c r="L295" s="203"/>
      <c r="M295" s="203"/>
      <c r="N295" s="203"/>
      <c r="O295" s="203"/>
      <c r="P295" s="203"/>
      <c r="Q295" s="203"/>
    </row>
    <row r="296" spans="1:17" ht="15.75" customHeight="1">
      <c r="A296" s="203"/>
      <c r="B296" s="203"/>
      <c r="C296" s="211"/>
      <c r="D296" s="211"/>
      <c r="E296" s="211"/>
      <c r="F296" s="203"/>
      <c r="G296" s="203"/>
      <c r="H296" s="203"/>
      <c r="I296" s="203"/>
      <c r="J296" s="203"/>
      <c r="K296" s="203"/>
      <c r="L296" s="203"/>
      <c r="M296" s="203"/>
      <c r="N296" s="203"/>
      <c r="O296" s="203"/>
      <c r="P296" s="203"/>
      <c r="Q296" s="203"/>
    </row>
    <row r="297" spans="1:17" ht="15.75" customHeight="1">
      <c r="A297" s="203"/>
      <c r="B297" s="203"/>
      <c r="C297" s="211"/>
      <c r="D297" s="211"/>
      <c r="E297" s="211"/>
      <c r="F297" s="203"/>
      <c r="G297" s="203"/>
      <c r="H297" s="203"/>
      <c r="I297" s="203"/>
      <c r="J297" s="203"/>
      <c r="K297" s="203"/>
      <c r="L297" s="203"/>
      <c r="M297" s="203"/>
      <c r="N297" s="203"/>
      <c r="O297" s="203"/>
      <c r="P297" s="203"/>
      <c r="Q297" s="203"/>
    </row>
    <row r="298" spans="1:17" ht="15.75" customHeight="1">
      <c r="A298" s="203"/>
      <c r="B298" s="203"/>
      <c r="C298" s="211"/>
      <c r="D298" s="211"/>
      <c r="E298" s="211"/>
      <c r="F298" s="203"/>
      <c r="G298" s="203"/>
      <c r="H298" s="203"/>
      <c r="I298" s="203"/>
      <c r="J298" s="203"/>
      <c r="K298" s="203"/>
      <c r="L298" s="203"/>
      <c r="M298" s="203"/>
      <c r="N298" s="203"/>
      <c r="O298" s="203"/>
      <c r="P298" s="203"/>
      <c r="Q298" s="203"/>
    </row>
    <row r="299" spans="1:17" ht="15.75" customHeight="1">
      <c r="A299" s="203"/>
      <c r="B299" s="203"/>
      <c r="C299" s="211"/>
      <c r="D299" s="211"/>
      <c r="E299" s="211"/>
      <c r="F299" s="203"/>
      <c r="G299" s="203"/>
      <c r="H299" s="203"/>
      <c r="I299" s="203"/>
      <c r="J299" s="203"/>
      <c r="K299" s="203"/>
      <c r="L299" s="203"/>
      <c r="M299" s="203"/>
      <c r="N299" s="203"/>
      <c r="O299" s="203"/>
      <c r="P299" s="203"/>
      <c r="Q299" s="203"/>
    </row>
    <row r="300" spans="1:17" ht="15.75" customHeight="1">
      <c r="A300" s="203"/>
      <c r="B300" s="203"/>
      <c r="C300" s="211"/>
      <c r="D300" s="211"/>
      <c r="E300" s="211"/>
      <c r="F300" s="203"/>
      <c r="G300" s="203"/>
      <c r="H300" s="203"/>
      <c r="I300" s="203"/>
      <c r="J300" s="203"/>
      <c r="K300" s="203"/>
      <c r="L300" s="203"/>
      <c r="M300" s="203"/>
      <c r="N300" s="203"/>
      <c r="O300" s="203"/>
      <c r="P300" s="203"/>
      <c r="Q300" s="203"/>
    </row>
    <row r="301" spans="1:17" ht="15.75" customHeight="1">
      <c r="A301" s="203"/>
      <c r="B301" s="203"/>
      <c r="C301" s="211"/>
      <c r="D301" s="211"/>
      <c r="E301" s="211"/>
      <c r="F301" s="203"/>
      <c r="G301" s="203"/>
      <c r="H301" s="203"/>
      <c r="I301" s="203"/>
      <c r="J301" s="203"/>
      <c r="K301" s="203"/>
      <c r="L301" s="203"/>
      <c r="M301" s="203"/>
      <c r="N301" s="203"/>
      <c r="O301" s="203"/>
      <c r="P301" s="203"/>
      <c r="Q301" s="203"/>
    </row>
    <row r="302" spans="1:17" ht="15.75" customHeight="1">
      <c r="A302" s="203"/>
      <c r="B302" s="203"/>
      <c r="C302" s="211"/>
      <c r="D302" s="211"/>
      <c r="E302" s="211"/>
      <c r="F302" s="203"/>
      <c r="G302" s="203"/>
      <c r="H302" s="203"/>
      <c r="I302" s="203"/>
      <c r="J302" s="203"/>
      <c r="K302" s="203"/>
      <c r="L302" s="203"/>
      <c r="M302" s="203"/>
      <c r="N302" s="203"/>
      <c r="O302" s="203"/>
      <c r="P302" s="203"/>
      <c r="Q302" s="203"/>
    </row>
    <row r="303" spans="1:17" ht="15.75" customHeight="1">
      <c r="A303" s="203"/>
      <c r="B303" s="203"/>
      <c r="C303" s="211"/>
      <c r="D303" s="211"/>
      <c r="E303" s="211"/>
      <c r="F303" s="203"/>
      <c r="G303" s="203"/>
      <c r="H303" s="203"/>
      <c r="I303" s="203"/>
      <c r="J303" s="203"/>
      <c r="K303" s="203"/>
      <c r="L303" s="203"/>
      <c r="M303" s="203"/>
      <c r="N303" s="203"/>
      <c r="O303" s="203"/>
      <c r="P303" s="203"/>
      <c r="Q303" s="203"/>
    </row>
    <row r="304" spans="1:17" ht="15.75" customHeight="1">
      <c r="A304" s="203"/>
      <c r="B304" s="203"/>
      <c r="C304" s="211"/>
      <c r="D304" s="211"/>
      <c r="E304" s="211"/>
      <c r="F304" s="203"/>
      <c r="G304" s="203"/>
      <c r="H304" s="203"/>
      <c r="I304" s="203"/>
      <c r="J304" s="203"/>
      <c r="K304" s="203"/>
      <c r="L304" s="203"/>
      <c r="M304" s="203"/>
      <c r="N304" s="203"/>
      <c r="O304" s="203"/>
      <c r="P304" s="203"/>
      <c r="Q304" s="203"/>
    </row>
    <row r="305" spans="1:17" ht="15.75" customHeight="1">
      <c r="A305" s="203"/>
      <c r="B305" s="203"/>
      <c r="C305" s="211"/>
      <c r="D305" s="211"/>
      <c r="E305" s="211"/>
      <c r="F305" s="203"/>
      <c r="G305" s="203"/>
      <c r="H305" s="203"/>
      <c r="I305" s="203"/>
      <c r="J305" s="203"/>
      <c r="K305" s="203"/>
      <c r="L305" s="203"/>
      <c r="M305" s="203"/>
      <c r="N305" s="203"/>
      <c r="O305" s="203"/>
      <c r="P305" s="203"/>
      <c r="Q305" s="203"/>
    </row>
    <row r="306" spans="1:17" ht="15.75" customHeight="1">
      <c r="A306" s="203"/>
      <c r="B306" s="203"/>
      <c r="C306" s="211"/>
      <c r="D306" s="211"/>
      <c r="E306" s="211"/>
      <c r="F306" s="203"/>
      <c r="G306" s="203"/>
      <c r="H306" s="203"/>
      <c r="I306" s="203"/>
      <c r="J306" s="203"/>
      <c r="K306" s="203"/>
      <c r="L306" s="203"/>
      <c r="M306" s="203"/>
      <c r="N306" s="203"/>
      <c r="O306" s="203"/>
      <c r="P306" s="203"/>
      <c r="Q306" s="203"/>
    </row>
    <row r="307" spans="1:17" ht="15.75" customHeight="1">
      <c r="A307" s="203"/>
      <c r="B307" s="203"/>
      <c r="C307" s="211"/>
      <c r="D307" s="211"/>
      <c r="E307" s="211"/>
      <c r="F307" s="203"/>
      <c r="G307" s="203"/>
      <c r="H307" s="203"/>
      <c r="I307" s="203"/>
      <c r="J307" s="203"/>
      <c r="K307" s="203"/>
      <c r="L307" s="203"/>
      <c r="M307" s="203"/>
      <c r="N307" s="203"/>
      <c r="O307" s="203"/>
      <c r="P307" s="203"/>
      <c r="Q307" s="203"/>
    </row>
    <row r="308" spans="1:17" ht="15.75" customHeight="1">
      <c r="A308" s="203"/>
      <c r="B308" s="203"/>
      <c r="C308" s="211"/>
      <c r="D308" s="211"/>
      <c r="E308" s="211"/>
      <c r="F308" s="203"/>
      <c r="G308" s="203"/>
      <c r="H308" s="203"/>
      <c r="I308" s="203"/>
      <c r="J308" s="203"/>
      <c r="K308" s="203"/>
      <c r="L308" s="203"/>
      <c r="M308" s="203"/>
      <c r="N308" s="203"/>
      <c r="O308" s="203"/>
      <c r="P308" s="203"/>
      <c r="Q308" s="203"/>
    </row>
    <row r="309" spans="1:17" ht="15.75" customHeight="1">
      <c r="A309" s="203"/>
      <c r="B309" s="203"/>
      <c r="C309" s="211"/>
      <c r="D309" s="211"/>
      <c r="E309" s="211"/>
      <c r="F309" s="203"/>
      <c r="G309" s="203"/>
      <c r="H309" s="203"/>
      <c r="I309" s="203"/>
      <c r="J309" s="203"/>
      <c r="K309" s="203"/>
      <c r="L309" s="203"/>
      <c r="M309" s="203"/>
      <c r="N309" s="203"/>
      <c r="O309" s="203"/>
      <c r="P309" s="203"/>
      <c r="Q309" s="203"/>
    </row>
    <row r="310" spans="1:17" ht="15.75" customHeight="1">
      <c r="A310" s="203"/>
      <c r="B310" s="203"/>
      <c r="C310" s="211"/>
      <c r="D310" s="211"/>
      <c r="E310" s="211"/>
      <c r="F310" s="203"/>
      <c r="G310" s="203"/>
      <c r="H310" s="203"/>
      <c r="I310" s="203"/>
      <c r="J310" s="203"/>
      <c r="K310" s="203"/>
      <c r="L310" s="203"/>
      <c r="M310" s="203"/>
      <c r="N310" s="203"/>
      <c r="O310" s="203"/>
      <c r="P310" s="203"/>
      <c r="Q310" s="203"/>
    </row>
    <row r="311" spans="1:17" ht="15.75" customHeight="1">
      <c r="A311" s="203"/>
      <c r="B311" s="203"/>
      <c r="C311" s="211"/>
      <c r="D311" s="211"/>
      <c r="E311" s="211"/>
      <c r="F311" s="203"/>
      <c r="G311" s="203"/>
      <c r="H311" s="203"/>
      <c r="I311" s="203"/>
      <c r="J311" s="203"/>
      <c r="K311" s="203"/>
      <c r="L311" s="203"/>
      <c r="M311" s="203"/>
      <c r="N311" s="203"/>
      <c r="O311" s="203"/>
      <c r="P311" s="203"/>
      <c r="Q311" s="203"/>
    </row>
    <row r="312" spans="1:17" ht="15.75" customHeight="1">
      <c r="A312" s="203"/>
      <c r="B312" s="203"/>
      <c r="C312" s="211"/>
      <c r="D312" s="211"/>
      <c r="E312" s="211"/>
      <c r="F312" s="203"/>
      <c r="G312" s="203"/>
      <c r="H312" s="203"/>
      <c r="I312" s="203"/>
      <c r="J312" s="203"/>
      <c r="K312" s="203"/>
      <c r="L312" s="203"/>
      <c r="M312" s="203"/>
      <c r="N312" s="203"/>
      <c r="O312" s="203"/>
      <c r="P312" s="203"/>
      <c r="Q312" s="203"/>
    </row>
    <row r="313" spans="1:17" ht="15.75" customHeight="1">
      <c r="A313" s="203"/>
      <c r="B313" s="203"/>
      <c r="C313" s="211"/>
      <c r="D313" s="211"/>
      <c r="E313" s="211"/>
      <c r="F313" s="203"/>
      <c r="G313" s="203"/>
      <c r="H313" s="203"/>
      <c r="I313" s="203"/>
      <c r="J313" s="203"/>
      <c r="K313" s="203"/>
      <c r="L313" s="203"/>
      <c r="M313" s="203"/>
      <c r="N313" s="203"/>
      <c r="O313" s="203"/>
      <c r="P313" s="203"/>
      <c r="Q313" s="203"/>
    </row>
    <row r="314" spans="1:17" ht="15.75" customHeight="1">
      <c r="A314" s="203"/>
      <c r="B314" s="203"/>
      <c r="C314" s="211"/>
      <c r="D314" s="211"/>
      <c r="E314" s="211"/>
      <c r="F314" s="203"/>
      <c r="G314" s="203"/>
      <c r="H314" s="203"/>
      <c r="I314" s="203"/>
      <c r="J314" s="203"/>
      <c r="K314" s="203"/>
      <c r="L314" s="203"/>
      <c r="M314" s="203"/>
      <c r="N314" s="203"/>
      <c r="O314" s="203"/>
      <c r="P314" s="203"/>
      <c r="Q314" s="203"/>
    </row>
    <row r="315" spans="1:17" ht="15.75" customHeight="1">
      <c r="A315" s="203"/>
      <c r="B315" s="203"/>
      <c r="C315" s="211"/>
      <c r="D315" s="211"/>
      <c r="E315" s="211"/>
      <c r="F315" s="203"/>
      <c r="G315" s="203"/>
      <c r="H315" s="203"/>
      <c r="I315" s="203"/>
      <c r="J315" s="203"/>
      <c r="K315" s="203"/>
      <c r="L315" s="203"/>
      <c r="M315" s="203"/>
      <c r="N315" s="203"/>
      <c r="O315" s="203"/>
      <c r="P315" s="203"/>
      <c r="Q315" s="203"/>
    </row>
    <row r="316" spans="1:17" ht="15.75" customHeight="1">
      <c r="A316" s="203"/>
      <c r="B316" s="203"/>
      <c r="C316" s="211"/>
      <c r="D316" s="211"/>
      <c r="E316" s="211"/>
      <c r="F316" s="203"/>
      <c r="G316" s="203"/>
      <c r="H316" s="203"/>
      <c r="I316" s="203"/>
      <c r="J316" s="203"/>
      <c r="K316" s="203"/>
      <c r="L316" s="203"/>
      <c r="M316" s="203"/>
      <c r="N316" s="203"/>
      <c r="O316" s="203"/>
      <c r="P316" s="203"/>
      <c r="Q316" s="203"/>
    </row>
    <row r="317" spans="1:17" ht="15.75" customHeight="1">
      <c r="A317" s="203"/>
      <c r="B317" s="203"/>
      <c r="C317" s="211"/>
      <c r="D317" s="211"/>
      <c r="E317" s="211"/>
      <c r="F317" s="203"/>
      <c r="G317" s="203"/>
      <c r="H317" s="203"/>
      <c r="I317" s="203"/>
      <c r="J317" s="203"/>
      <c r="K317" s="203"/>
      <c r="L317" s="203"/>
      <c r="M317" s="203"/>
      <c r="N317" s="203"/>
      <c r="O317" s="203"/>
      <c r="P317" s="203"/>
      <c r="Q317" s="203"/>
    </row>
    <row r="318" spans="1:17" ht="15.75" customHeight="1">
      <c r="A318" s="203"/>
      <c r="B318" s="203"/>
      <c r="C318" s="211"/>
      <c r="D318" s="211"/>
      <c r="E318" s="211"/>
      <c r="F318" s="203"/>
      <c r="G318" s="203"/>
      <c r="H318" s="203"/>
      <c r="I318" s="203"/>
      <c r="J318" s="203"/>
      <c r="K318" s="203"/>
      <c r="L318" s="203"/>
      <c r="M318" s="203"/>
      <c r="N318" s="203"/>
      <c r="O318" s="203"/>
      <c r="P318" s="203"/>
      <c r="Q318" s="203"/>
    </row>
    <row r="319" spans="1:17" ht="15.75" customHeight="1">
      <c r="A319" s="203"/>
      <c r="B319" s="203"/>
      <c r="C319" s="211"/>
      <c r="D319" s="211"/>
      <c r="E319" s="211"/>
      <c r="F319" s="203"/>
      <c r="G319" s="203"/>
      <c r="H319" s="203"/>
      <c r="I319" s="203"/>
      <c r="J319" s="203"/>
      <c r="K319" s="203"/>
      <c r="L319" s="203"/>
      <c r="M319" s="203"/>
      <c r="N319" s="203"/>
      <c r="O319" s="203"/>
      <c r="P319" s="203"/>
      <c r="Q319" s="203"/>
    </row>
    <row r="320" spans="1:17" ht="15.75" customHeight="1">
      <c r="A320" s="203"/>
      <c r="B320" s="203"/>
      <c r="C320" s="211"/>
      <c r="D320" s="211"/>
      <c r="E320" s="211"/>
      <c r="F320" s="203"/>
      <c r="G320" s="203"/>
      <c r="H320" s="203"/>
      <c r="I320" s="203"/>
      <c r="J320" s="203"/>
      <c r="K320" s="203"/>
      <c r="L320" s="203"/>
      <c r="M320" s="203"/>
      <c r="N320" s="203"/>
      <c r="O320" s="203"/>
      <c r="P320" s="203"/>
      <c r="Q320" s="203"/>
    </row>
    <row r="321" spans="1:17" ht="15.75" customHeight="1">
      <c r="A321" s="203"/>
      <c r="B321" s="203"/>
      <c r="C321" s="211"/>
      <c r="D321" s="211"/>
      <c r="E321" s="211"/>
      <c r="F321" s="203"/>
      <c r="G321" s="203"/>
      <c r="H321" s="203"/>
      <c r="I321" s="203"/>
      <c r="J321" s="203"/>
      <c r="K321" s="203"/>
      <c r="L321" s="203"/>
      <c r="M321" s="203"/>
      <c r="N321" s="203"/>
      <c r="O321" s="203"/>
      <c r="P321" s="203"/>
      <c r="Q321" s="203"/>
    </row>
    <row r="322" spans="1:17" ht="15.75" customHeight="1">
      <c r="A322" s="203"/>
      <c r="B322" s="203"/>
      <c r="C322" s="211"/>
      <c r="D322" s="211"/>
      <c r="E322" s="211"/>
      <c r="F322" s="203"/>
      <c r="G322" s="203"/>
      <c r="H322" s="203"/>
      <c r="I322" s="203"/>
      <c r="J322" s="203"/>
      <c r="K322" s="203"/>
      <c r="L322" s="203"/>
      <c r="M322" s="203"/>
      <c r="N322" s="203"/>
      <c r="O322" s="203"/>
      <c r="P322" s="203"/>
      <c r="Q322" s="203"/>
    </row>
    <row r="323" spans="1:17" ht="15.75" customHeight="1">
      <c r="A323" s="203"/>
      <c r="B323" s="203"/>
      <c r="C323" s="211"/>
      <c r="D323" s="211"/>
      <c r="E323" s="211"/>
      <c r="F323" s="203"/>
      <c r="G323" s="203"/>
      <c r="H323" s="203"/>
      <c r="I323" s="203"/>
      <c r="J323" s="203"/>
      <c r="K323" s="203"/>
      <c r="L323" s="203"/>
      <c r="M323" s="203"/>
      <c r="N323" s="203"/>
      <c r="O323" s="203"/>
      <c r="P323" s="203"/>
      <c r="Q323" s="203"/>
    </row>
    <row r="324" spans="1:17" ht="15.75" customHeight="1">
      <c r="A324" s="203"/>
      <c r="B324" s="203"/>
      <c r="C324" s="211"/>
      <c r="D324" s="211"/>
      <c r="E324" s="211"/>
      <c r="F324" s="203"/>
      <c r="G324" s="203"/>
      <c r="H324" s="203"/>
      <c r="I324" s="203"/>
      <c r="J324" s="203"/>
      <c r="K324" s="203"/>
      <c r="L324" s="203"/>
      <c r="M324" s="203"/>
      <c r="N324" s="203"/>
      <c r="O324" s="203"/>
      <c r="P324" s="203"/>
      <c r="Q324" s="203"/>
    </row>
    <row r="325" spans="1:17" ht="15.75" customHeight="1">
      <c r="A325" s="203"/>
      <c r="B325" s="203"/>
      <c r="C325" s="211"/>
      <c r="D325" s="211"/>
      <c r="E325" s="211"/>
      <c r="F325" s="203"/>
      <c r="G325" s="203"/>
      <c r="H325" s="203"/>
      <c r="I325" s="203"/>
      <c r="J325" s="203"/>
      <c r="K325" s="203"/>
      <c r="L325" s="203"/>
      <c r="M325" s="203"/>
      <c r="N325" s="203"/>
      <c r="O325" s="203"/>
      <c r="P325" s="203"/>
      <c r="Q325" s="203"/>
    </row>
    <row r="326" spans="1:17" ht="15.75" customHeight="1">
      <c r="A326" s="203"/>
      <c r="B326" s="203"/>
      <c r="C326" s="211"/>
      <c r="D326" s="211"/>
      <c r="E326" s="211"/>
      <c r="F326" s="203"/>
      <c r="G326" s="203"/>
      <c r="H326" s="203"/>
      <c r="I326" s="203"/>
      <c r="J326" s="203"/>
      <c r="K326" s="203"/>
      <c r="L326" s="203"/>
      <c r="M326" s="203"/>
      <c r="N326" s="203"/>
      <c r="O326" s="203"/>
      <c r="P326" s="203"/>
      <c r="Q326" s="203"/>
    </row>
    <row r="327" spans="1:17" ht="15.75" customHeight="1">
      <c r="A327" s="203"/>
      <c r="B327" s="203"/>
      <c r="C327" s="211"/>
      <c r="D327" s="211"/>
      <c r="E327" s="211"/>
      <c r="F327" s="203"/>
      <c r="G327" s="203"/>
      <c r="H327" s="203"/>
      <c r="I327" s="203"/>
      <c r="J327" s="203"/>
      <c r="K327" s="203"/>
      <c r="L327" s="203"/>
      <c r="M327" s="203"/>
      <c r="N327" s="203"/>
      <c r="O327" s="203"/>
      <c r="P327" s="203"/>
      <c r="Q327" s="203"/>
    </row>
    <row r="328" spans="1:17" ht="15.75" customHeight="1">
      <c r="A328" s="203"/>
      <c r="B328" s="203"/>
      <c r="C328" s="211"/>
      <c r="D328" s="211"/>
      <c r="E328" s="211"/>
      <c r="F328" s="203"/>
      <c r="G328" s="203"/>
      <c r="H328" s="203"/>
      <c r="I328" s="203"/>
      <c r="J328" s="203"/>
      <c r="K328" s="203"/>
      <c r="L328" s="203"/>
      <c r="M328" s="203"/>
      <c r="N328" s="203"/>
      <c r="O328" s="203"/>
      <c r="P328" s="203"/>
      <c r="Q328" s="203"/>
    </row>
    <row r="329" spans="1:17" ht="15.75" customHeight="1">
      <c r="A329" s="203"/>
      <c r="B329" s="203"/>
      <c r="C329" s="211"/>
      <c r="D329" s="211"/>
      <c r="E329" s="211"/>
      <c r="F329" s="203"/>
      <c r="G329" s="203"/>
      <c r="H329" s="203"/>
      <c r="I329" s="203"/>
      <c r="J329" s="203"/>
      <c r="K329" s="203"/>
      <c r="L329" s="203"/>
      <c r="M329" s="203"/>
      <c r="N329" s="203"/>
      <c r="O329" s="203"/>
      <c r="P329" s="203"/>
      <c r="Q329" s="203"/>
    </row>
    <row r="330" spans="1:17" ht="15.75" customHeight="1">
      <c r="A330" s="203"/>
      <c r="B330" s="203"/>
      <c r="C330" s="211"/>
      <c r="D330" s="211"/>
      <c r="E330" s="211"/>
      <c r="F330" s="203"/>
      <c r="G330" s="203"/>
      <c r="H330" s="203"/>
      <c r="I330" s="203"/>
      <c r="J330" s="203"/>
      <c r="K330" s="203"/>
      <c r="L330" s="203"/>
      <c r="M330" s="203"/>
      <c r="N330" s="203"/>
      <c r="O330" s="203"/>
      <c r="P330" s="203"/>
      <c r="Q330" s="203"/>
    </row>
    <row r="331" spans="1:17" ht="15.75" customHeight="1">
      <c r="A331" s="203"/>
      <c r="B331" s="203"/>
      <c r="C331" s="211"/>
      <c r="D331" s="211"/>
      <c r="E331" s="211"/>
      <c r="F331" s="203"/>
      <c r="G331" s="203"/>
      <c r="H331" s="203"/>
      <c r="I331" s="203"/>
      <c r="J331" s="203"/>
      <c r="K331" s="203"/>
      <c r="L331" s="203"/>
      <c r="M331" s="203"/>
      <c r="N331" s="203"/>
      <c r="O331" s="203"/>
      <c r="P331" s="203"/>
      <c r="Q331" s="203"/>
    </row>
    <row r="332" spans="1:17" ht="15.75" customHeight="1">
      <c r="A332" s="203"/>
      <c r="B332" s="203"/>
      <c r="C332" s="211"/>
      <c r="D332" s="211"/>
      <c r="E332" s="211"/>
      <c r="F332" s="203"/>
      <c r="G332" s="203"/>
      <c r="H332" s="203"/>
      <c r="I332" s="203"/>
      <c r="J332" s="203"/>
      <c r="K332" s="203"/>
      <c r="L332" s="203"/>
      <c r="M332" s="203"/>
      <c r="N332" s="203"/>
      <c r="O332" s="203"/>
      <c r="P332" s="203"/>
      <c r="Q332" s="203"/>
    </row>
    <row r="333" spans="1:17" ht="15.75" customHeight="1">
      <c r="A333" s="203"/>
      <c r="B333" s="203"/>
      <c r="C333" s="211"/>
      <c r="D333" s="211"/>
      <c r="E333" s="211"/>
      <c r="F333" s="203"/>
      <c r="G333" s="203"/>
      <c r="H333" s="203"/>
      <c r="I333" s="203"/>
      <c r="J333" s="203"/>
      <c r="K333" s="203"/>
      <c r="L333" s="203"/>
      <c r="M333" s="203"/>
      <c r="N333" s="203"/>
      <c r="O333" s="203"/>
      <c r="P333" s="203"/>
      <c r="Q333" s="203"/>
    </row>
    <row r="334" spans="1:17" ht="15.75" customHeight="1">
      <c r="A334" s="203"/>
      <c r="B334" s="203"/>
      <c r="C334" s="211"/>
      <c r="D334" s="211"/>
      <c r="E334" s="211"/>
      <c r="F334" s="203"/>
      <c r="G334" s="203"/>
      <c r="H334" s="203"/>
      <c r="I334" s="203"/>
      <c r="J334" s="203"/>
      <c r="K334" s="203"/>
      <c r="L334" s="203"/>
      <c r="M334" s="203"/>
      <c r="N334" s="203"/>
      <c r="O334" s="203"/>
      <c r="P334" s="203"/>
      <c r="Q334" s="203"/>
    </row>
    <row r="335" spans="1:17" ht="15.75" customHeight="1">
      <c r="A335" s="203"/>
      <c r="B335" s="203"/>
      <c r="C335" s="211"/>
      <c r="D335" s="211"/>
      <c r="E335" s="211"/>
      <c r="F335" s="203"/>
      <c r="G335" s="203"/>
      <c r="H335" s="203"/>
      <c r="I335" s="203"/>
      <c r="J335" s="203"/>
      <c r="K335" s="203"/>
      <c r="L335" s="203"/>
      <c r="M335" s="203"/>
      <c r="N335" s="203"/>
      <c r="O335" s="203"/>
      <c r="P335" s="203"/>
      <c r="Q335" s="203"/>
    </row>
    <row r="336" spans="1:17" ht="15.75" customHeight="1">
      <c r="A336" s="203"/>
      <c r="B336" s="203"/>
      <c r="C336" s="211"/>
      <c r="D336" s="211"/>
      <c r="E336" s="211"/>
      <c r="F336" s="203"/>
      <c r="G336" s="203"/>
      <c r="H336" s="203"/>
      <c r="I336" s="203"/>
      <c r="J336" s="203"/>
      <c r="K336" s="203"/>
      <c r="L336" s="203"/>
      <c r="M336" s="203"/>
      <c r="N336" s="203"/>
      <c r="O336" s="203"/>
      <c r="P336" s="203"/>
      <c r="Q336" s="203"/>
    </row>
    <row r="337" spans="1:17" ht="15.75" customHeight="1">
      <c r="A337" s="203"/>
      <c r="B337" s="203"/>
      <c r="C337" s="211"/>
      <c r="D337" s="211"/>
      <c r="E337" s="211"/>
      <c r="F337" s="203"/>
      <c r="G337" s="203"/>
      <c r="H337" s="203"/>
      <c r="I337" s="203"/>
      <c r="J337" s="203"/>
      <c r="K337" s="203"/>
      <c r="L337" s="203"/>
      <c r="M337" s="203"/>
      <c r="N337" s="203"/>
      <c r="O337" s="203"/>
      <c r="P337" s="203"/>
      <c r="Q337" s="203"/>
    </row>
    <row r="338" spans="1:17" ht="15.75" customHeight="1">
      <c r="A338" s="203"/>
      <c r="B338" s="203"/>
      <c r="C338" s="211"/>
      <c r="D338" s="211"/>
      <c r="E338" s="211"/>
      <c r="F338" s="203"/>
      <c r="G338" s="203"/>
      <c r="H338" s="203"/>
      <c r="I338" s="203"/>
      <c r="J338" s="203"/>
      <c r="K338" s="203"/>
      <c r="L338" s="203"/>
      <c r="M338" s="203"/>
      <c r="N338" s="203"/>
      <c r="O338" s="203"/>
      <c r="P338" s="203"/>
      <c r="Q338" s="203"/>
    </row>
    <row r="339" spans="1:17" ht="15.75" customHeight="1">
      <c r="A339" s="203"/>
      <c r="B339" s="203"/>
      <c r="C339" s="211"/>
      <c r="D339" s="211"/>
      <c r="E339" s="211"/>
      <c r="F339" s="203"/>
      <c r="G339" s="203"/>
      <c r="H339" s="203"/>
      <c r="I339" s="203"/>
      <c r="J339" s="203"/>
      <c r="K339" s="203"/>
      <c r="L339" s="203"/>
      <c r="M339" s="203"/>
      <c r="N339" s="203"/>
      <c r="O339" s="203"/>
      <c r="P339" s="203"/>
      <c r="Q339" s="203"/>
    </row>
    <row r="340" spans="1:17" ht="15.75" customHeight="1">
      <c r="A340" s="203"/>
      <c r="B340" s="203"/>
      <c r="C340" s="211"/>
      <c r="D340" s="211"/>
      <c r="E340" s="211"/>
      <c r="F340" s="203"/>
      <c r="G340" s="203"/>
      <c r="H340" s="203"/>
      <c r="I340" s="203"/>
      <c r="J340" s="203"/>
      <c r="K340" s="203"/>
      <c r="L340" s="203"/>
      <c r="M340" s="203"/>
      <c r="N340" s="203"/>
      <c r="O340" s="203"/>
      <c r="P340" s="203"/>
      <c r="Q340" s="203"/>
    </row>
    <row r="341" spans="1:17" ht="15.75" customHeight="1">
      <c r="A341" s="203"/>
      <c r="B341" s="203"/>
      <c r="C341" s="211"/>
      <c r="D341" s="211"/>
      <c r="E341" s="211"/>
      <c r="F341" s="203"/>
      <c r="G341" s="203"/>
      <c r="H341" s="203"/>
      <c r="I341" s="203"/>
      <c r="J341" s="203"/>
      <c r="K341" s="203"/>
      <c r="L341" s="203"/>
      <c r="M341" s="203"/>
      <c r="N341" s="203"/>
      <c r="O341" s="203"/>
      <c r="P341" s="203"/>
      <c r="Q341" s="203"/>
    </row>
    <row r="342" spans="1:17" ht="15.75" customHeight="1">
      <c r="A342" s="203"/>
      <c r="B342" s="203"/>
      <c r="C342" s="211"/>
      <c r="D342" s="211"/>
      <c r="E342" s="211"/>
      <c r="F342" s="203"/>
      <c r="G342" s="203"/>
      <c r="H342" s="203"/>
      <c r="I342" s="203"/>
      <c r="J342" s="203"/>
      <c r="K342" s="203"/>
      <c r="L342" s="203"/>
      <c r="M342" s="203"/>
      <c r="N342" s="203"/>
      <c r="O342" s="203"/>
      <c r="P342" s="203"/>
      <c r="Q342" s="203"/>
    </row>
    <row r="343" spans="1:17" ht="15.75" customHeight="1">
      <c r="A343" s="203"/>
      <c r="B343" s="203"/>
      <c r="C343" s="211"/>
      <c r="D343" s="211"/>
      <c r="E343" s="211"/>
      <c r="F343" s="203"/>
      <c r="G343" s="203"/>
      <c r="H343" s="203"/>
      <c r="I343" s="203"/>
      <c r="J343" s="203"/>
      <c r="K343" s="203"/>
      <c r="L343" s="203"/>
      <c r="M343" s="203"/>
      <c r="N343" s="203"/>
      <c r="O343" s="203"/>
      <c r="P343" s="203"/>
      <c r="Q343" s="203"/>
    </row>
    <row r="344" spans="1:17" ht="15.75" customHeight="1">
      <c r="A344" s="203"/>
      <c r="B344" s="203"/>
      <c r="C344" s="211"/>
      <c r="D344" s="211"/>
      <c r="E344" s="211"/>
      <c r="F344" s="203"/>
      <c r="G344" s="203"/>
      <c r="H344" s="203"/>
      <c r="I344" s="203"/>
      <c r="J344" s="203"/>
      <c r="K344" s="203"/>
      <c r="L344" s="203"/>
      <c r="M344" s="203"/>
      <c r="N344" s="203"/>
      <c r="O344" s="203"/>
      <c r="P344" s="203"/>
      <c r="Q344" s="203"/>
    </row>
    <row r="345" spans="1:17" ht="15.75" customHeight="1">
      <c r="A345" s="203"/>
      <c r="B345" s="203"/>
      <c r="C345" s="211"/>
      <c r="D345" s="211"/>
      <c r="E345" s="211"/>
      <c r="F345" s="203"/>
      <c r="G345" s="203"/>
      <c r="H345" s="203"/>
      <c r="I345" s="203"/>
      <c r="J345" s="203"/>
      <c r="K345" s="203"/>
      <c r="L345" s="203"/>
      <c r="M345" s="203"/>
      <c r="N345" s="203"/>
      <c r="O345" s="203"/>
      <c r="P345" s="203"/>
      <c r="Q345" s="203"/>
    </row>
    <row r="346" spans="1:17" ht="15.75" customHeight="1">
      <c r="A346" s="203"/>
      <c r="B346" s="203"/>
      <c r="C346" s="211"/>
      <c r="D346" s="211"/>
      <c r="E346" s="211"/>
      <c r="F346" s="203"/>
      <c r="G346" s="203"/>
      <c r="H346" s="203"/>
      <c r="I346" s="203"/>
      <c r="J346" s="203"/>
      <c r="K346" s="203"/>
      <c r="L346" s="203"/>
      <c r="M346" s="203"/>
      <c r="N346" s="203"/>
      <c r="O346" s="203"/>
      <c r="P346" s="203"/>
      <c r="Q346" s="203"/>
    </row>
    <row r="347" spans="1:17" ht="15.75" customHeight="1">
      <c r="A347" s="203"/>
      <c r="B347" s="203"/>
      <c r="C347" s="211"/>
      <c r="D347" s="211"/>
      <c r="E347" s="211"/>
      <c r="F347" s="203"/>
      <c r="G347" s="203"/>
      <c r="H347" s="203"/>
      <c r="I347" s="203"/>
      <c r="J347" s="203"/>
      <c r="K347" s="203"/>
      <c r="L347" s="203"/>
      <c r="M347" s="203"/>
      <c r="N347" s="203"/>
      <c r="O347" s="203"/>
      <c r="P347" s="203"/>
      <c r="Q347" s="203"/>
    </row>
    <row r="348" spans="1:17" ht="15.75" customHeight="1">
      <c r="A348" s="203"/>
      <c r="B348" s="203"/>
      <c r="C348" s="211"/>
      <c r="D348" s="211"/>
      <c r="E348" s="211"/>
      <c r="F348" s="203"/>
      <c r="G348" s="203"/>
      <c r="H348" s="203"/>
      <c r="I348" s="203"/>
      <c r="J348" s="203"/>
      <c r="K348" s="203"/>
      <c r="L348" s="203"/>
      <c r="M348" s="203"/>
      <c r="N348" s="203"/>
      <c r="O348" s="203"/>
      <c r="P348" s="203"/>
      <c r="Q348" s="203"/>
    </row>
    <row r="349" spans="1:17" ht="15.75" customHeight="1">
      <c r="A349" s="203"/>
      <c r="B349" s="203"/>
      <c r="C349" s="211"/>
      <c r="D349" s="211"/>
      <c r="E349" s="211"/>
      <c r="F349" s="203"/>
      <c r="G349" s="203"/>
      <c r="H349" s="203"/>
      <c r="I349" s="203"/>
      <c r="J349" s="203"/>
      <c r="K349" s="203"/>
      <c r="L349" s="203"/>
      <c r="M349" s="203"/>
      <c r="N349" s="203"/>
      <c r="O349" s="203"/>
      <c r="P349" s="203"/>
      <c r="Q349" s="203"/>
    </row>
    <row r="350" spans="1:17" ht="15.75" customHeight="1">
      <c r="A350" s="203"/>
      <c r="B350" s="203"/>
      <c r="C350" s="211"/>
      <c r="D350" s="211"/>
      <c r="E350" s="211"/>
      <c r="F350" s="203"/>
      <c r="G350" s="203"/>
      <c r="H350" s="203"/>
      <c r="I350" s="203"/>
      <c r="J350" s="203"/>
      <c r="K350" s="203"/>
      <c r="L350" s="203"/>
      <c r="M350" s="203"/>
      <c r="N350" s="203"/>
      <c r="O350" s="203"/>
      <c r="P350" s="203"/>
      <c r="Q350" s="203"/>
    </row>
    <row r="351" spans="1:17" ht="15.75" customHeight="1">
      <c r="A351" s="203"/>
      <c r="B351" s="203"/>
      <c r="C351" s="211"/>
      <c r="D351" s="211"/>
      <c r="E351" s="211"/>
      <c r="F351" s="203"/>
      <c r="G351" s="203"/>
      <c r="H351" s="203"/>
      <c r="I351" s="203"/>
      <c r="J351" s="203"/>
      <c r="K351" s="203"/>
      <c r="L351" s="203"/>
      <c r="M351" s="203"/>
      <c r="N351" s="203"/>
      <c r="O351" s="203"/>
      <c r="P351" s="203"/>
      <c r="Q351" s="203"/>
    </row>
    <row r="352" spans="1:17" ht="15.75" customHeight="1">
      <c r="A352" s="203"/>
      <c r="B352" s="203"/>
      <c r="C352" s="211"/>
      <c r="D352" s="211"/>
      <c r="E352" s="211"/>
      <c r="F352" s="203"/>
      <c r="G352" s="203"/>
      <c r="H352" s="203"/>
      <c r="I352" s="203"/>
      <c r="J352" s="203"/>
      <c r="K352" s="203"/>
      <c r="L352" s="203"/>
      <c r="M352" s="203"/>
      <c r="N352" s="203"/>
      <c r="O352" s="203"/>
      <c r="P352" s="203"/>
      <c r="Q352" s="203"/>
    </row>
    <row r="353" spans="1:17" ht="15.75" customHeight="1">
      <c r="A353" s="203"/>
      <c r="B353" s="203"/>
      <c r="C353" s="211"/>
      <c r="D353" s="211"/>
      <c r="E353" s="211"/>
      <c r="F353" s="203"/>
      <c r="G353" s="203"/>
      <c r="H353" s="203"/>
      <c r="I353" s="203"/>
      <c r="J353" s="203"/>
      <c r="K353" s="203"/>
      <c r="L353" s="203"/>
      <c r="M353" s="203"/>
      <c r="N353" s="203"/>
      <c r="O353" s="203"/>
      <c r="P353" s="203"/>
      <c r="Q353" s="203"/>
    </row>
    <row r="354" spans="1:17" ht="15.75" customHeight="1">
      <c r="A354" s="203"/>
      <c r="B354" s="203"/>
      <c r="C354" s="211"/>
      <c r="D354" s="211"/>
      <c r="E354" s="211"/>
      <c r="F354" s="203"/>
      <c r="G354" s="203"/>
      <c r="H354" s="203"/>
      <c r="I354" s="203"/>
      <c r="J354" s="203"/>
      <c r="K354" s="203"/>
      <c r="L354" s="203"/>
      <c r="M354" s="203"/>
      <c r="N354" s="203"/>
      <c r="O354" s="203"/>
      <c r="P354" s="203"/>
      <c r="Q354" s="203"/>
    </row>
    <row r="355" spans="1:17" ht="15.75" customHeight="1">
      <c r="A355" s="203"/>
      <c r="B355" s="203"/>
      <c r="C355" s="211"/>
      <c r="D355" s="211"/>
      <c r="E355" s="211"/>
      <c r="F355" s="203"/>
      <c r="G355" s="203"/>
      <c r="H355" s="203"/>
      <c r="I355" s="203"/>
      <c r="J355" s="203"/>
      <c r="K355" s="203"/>
      <c r="L355" s="203"/>
      <c r="M355" s="203"/>
      <c r="N355" s="203"/>
      <c r="O355" s="203"/>
      <c r="P355" s="203"/>
      <c r="Q355" s="203"/>
    </row>
    <row r="356" spans="1:17" ht="15.75" customHeight="1">
      <c r="A356" s="203"/>
      <c r="B356" s="203"/>
      <c r="C356" s="211"/>
      <c r="D356" s="211"/>
      <c r="E356" s="211"/>
      <c r="F356" s="203"/>
      <c r="G356" s="203"/>
      <c r="H356" s="203"/>
      <c r="I356" s="203"/>
      <c r="J356" s="203"/>
      <c r="K356" s="203"/>
      <c r="L356" s="203"/>
      <c r="M356" s="203"/>
      <c r="N356" s="203"/>
      <c r="O356" s="203"/>
      <c r="P356" s="203"/>
      <c r="Q356" s="203"/>
    </row>
    <row r="357" spans="1:17" ht="15.75" customHeight="1">
      <c r="A357" s="203"/>
      <c r="B357" s="203"/>
      <c r="C357" s="211"/>
      <c r="D357" s="211"/>
      <c r="E357" s="211"/>
      <c r="F357" s="203"/>
      <c r="G357" s="203"/>
      <c r="H357" s="203"/>
      <c r="I357" s="203"/>
      <c r="J357" s="203"/>
      <c r="K357" s="203"/>
      <c r="L357" s="203"/>
      <c r="M357" s="203"/>
      <c r="N357" s="203"/>
      <c r="O357" s="203"/>
      <c r="P357" s="203"/>
      <c r="Q357" s="203"/>
    </row>
    <row r="358" spans="1:17" ht="15.75" customHeight="1">
      <c r="A358" s="203"/>
      <c r="B358" s="203"/>
      <c r="C358" s="211"/>
      <c r="D358" s="211"/>
      <c r="E358" s="211"/>
      <c r="F358" s="203"/>
      <c r="G358" s="203"/>
      <c r="H358" s="203"/>
      <c r="I358" s="203"/>
      <c r="J358" s="203"/>
      <c r="K358" s="203"/>
      <c r="L358" s="203"/>
      <c r="M358" s="203"/>
      <c r="N358" s="203"/>
      <c r="O358" s="203"/>
      <c r="P358" s="203"/>
      <c r="Q358" s="203"/>
    </row>
    <row r="359" spans="1:17" ht="15.75" customHeight="1">
      <c r="A359" s="203"/>
      <c r="B359" s="203"/>
      <c r="C359" s="211"/>
      <c r="D359" s="211"/>
      <c r="E359" s="211"/>
      <c r="F359" s="203"/>
      <c r="G359" s="203"/>
      <c r="H359" s="203"/>
      <c r="I359" s="203"/>
      <c r="J359" s="203"/>
      <c r="K359" s="203"/>
      <c r="L359" s="203"/>
      <c r="M359" s="203"/>
      <c r="N359" s="203"/>
      <c r="O359" s="203"/>
      <c r="P359" s="203"/>
      <c r="Q359" s="203"/>
    </row>
    <row r="360" spans="1:17" ht="15.75" customHeight="1">
      <c r="A360" s="203"/>
      <c r="B360" s="203"/>
      <c r="C360" s="211"/>
      <c r="D360" s="211"/>
      <c r="E360" s="211"/>
      <c r="F360" s="203"/>
      <c r="G360" s="203"/>
      <c r="H360" s="203"/>
      <c r="I360" s="203"/>
      <c r="J360" s="203"/>
      <c r="K360" s="203"/>
      <c r="L360" s="203"/>
      <c r="M360" s="203"/>
      <c r="N360" s="203"/>
      <c r="O360" s="203"/>
      <c r="P360" s="203"/>
      <c r="Q360" s="203"/>
    </row>
    <row r="361" spans="1:17" ht="15.75" customHeight="1">
      <c r="A361" s="203"/>
      <c r="B361" s="203"/>
      <c r="C361" s="211"/>
      <c r="D361" s="211"/>
      <c r="E361" s="211"/>
      <c r="F361" s="203"/>
      <c r="G361" s="203"/>
      <c r="H361" s="203"/>
      <c r="I361" s="203"/>
      <c r="J361" s="203"/>
      <c r="K361" s="203"/>
      <c r="L361" s="203"/>
      <c r="M361" s="203"/>
      <c r="N361" s="203"/>
      <c r="O361" s="203"/>
      <c r="P361" s="203"/>
      <c r="Q361" s="203"/>
    </row>
    <row r="362" spans="1:17" ht="15.75" customHeight="1">
      <c r="A362" s="203"/>
      <c r="B362" s="203"/>
      <c r="C362" s="211"/>
      <c r="D362" s="211"/>
      <c r="E362" s="211"/>
      <c r="F362" s="203"/>
      <c r="G362" s="203"/>
      <c r="H362" s="203"/>
      <c r="I362" s="203"/>
      <c r="J362" s="203"/>
      <c r="K362" s="203"/>
      <c r="L362" s="203"/>
      <c r="M362" s="203"/>
      <c r="N362" s="203"/>
      <c r="O362" s="203"/>
      <c r="P362" s="203"/>
      <c r="Q362" s="203"/>
    </row>
    <row r="363" spans="1:17" ht="15.75" customHeight="1">
      <c r="A363" s="203"/>
      <c r="B363" s="203"/>
      <c r="C363" s="211"/>
      <c r="D363" s="211"/>
      <c r="E363" s="211"/>
      <c r="F363" s="203"/>
      <c r="G363" s="203"/>
      <c r="H363" s="203"/>
      <c r="I363" s="203"/>
      <c r="J363" s="203"/>
      <c r="K363" s="203"/>
      <c r="L363" s="203"/>
      <c r="M363" s="203"/>
      <c r="N363" s="203"/>
      <c r="O363" s="203"/>
      <c r="P363" s="203"/>
      <c r="Q363" s="203"/>
    </row>
    <row r="364" spans="1:17" ht="15.75" customHeight="1">
      <c r="A364" s="203"/>
      <c r="B364" s="203"/>
      <c r="C364" s="211"/>
      <c r="D364" s="211"/>
      <c r="E364" s="211"/>
      <c r="F364" s="203"/>
      <c r="G364" s="203"/>
      <c r="H364" s="203"/>
      <c r="I364" s="203"/>
      <c r="J364" s="203"/>
      <c r="K364" s="203"/>
      <c r="L364" s="203"/>
      <c r="M364" s="203"/>
      <c r="N364" s="203"/>
      <c r="O364" s="203"/>
      <c r="P364" s="203"/>
      <c r="Q364" s="203"/>
    </row>
    <row r="365" spans="1:17" ht="15.75" customHeight="1">
      <c r="A365" s="203"/>
      <c r="B365" s="203"/>
      <c r="C365" s="211"/>
      <c r="D365" s="211"/>
      <c r="E365" s="211"/>
      <c r="F365" s="203"/>
      <c r="G365" s="203"/>
      <c r="H365" s="203"/>
      <c r="I365" s="203"/>
      <c r="J365" s="203"/>
      <c r="K365" s="203"/>
      <c r="L365" s="203"/>
      <c r="M365" s="203"/>
      <c r="N365" s="203"/>
      <c r="O365" s="203"/>
      <c r="P365" s="203"/>
      <c r="Q365" s="203"/>
    </row>
    <row r="366" spans="1:17" ht="15.75" customHeight="1">
      <c r="A366" s="203"/>
      <c r="B366" s="203"/>
      <c r="C366" s="211"/>
      <c r="D366" s="211"/>
      <c r="E366" s="211"/>
      <c r="F366" s="203"/>
      <c r="G366" s="203"/>
      <c r="H366" s="203"/>
      <c r="I366" s="203"/>
      <c r="J366" s="203"/>
      <c r="K366" s="203"/>
      <c r="L366" s="203"/>
      <c r="M366" s="203"/>
      <c r="N366" s="203"/>
      <c r="O366" s="203"/>
      <c r="P366" s="203"/>
      <c r="Q366" s="203"/>
    </row>
    <row r="367" spans="1:17" ht="15.75" customHeight="1">
      <c r="A367" s="203"/>
      <c r="B367" s="203"/>
      <c r="C367" s="211"/>
      <c r="D367" s="211"/>
      <c r="E367" s="211"/>
      <c r="F367" s="203"/>
      <c r="G367" s="203"/>
      <c r="H367" s="203"/>
      <c r="I367" s="203"/>
      <c r="J367" s="203"/>
      <c r="K367" s="203"/>
      <c r="L367" s="203"/>
      <c r="M367" s="203"/>
      <c r="N367" s="203"/>
      <c r="O367" s="203"/>
      <c r="P367" s="203"/>
      <c r="Q367" s="203"/>
    </row>
    <row r="368" spans="1:17" ht="15.75" customHeight="1">
      <c r="A368" s="203"/>
      <c r="B368" s="203"/>
      <c r="C368" s="211"/>
      <c r="D368" s="211"/>
      <c r="E368" s="211"/>
      <c r="F368" s="203"/>
      <c r="G368" s="203"/>
      <c r="H368" s="203"/>
      <c r="I368" s="203"/>
      <c r="J368" s="203"/>
      <c r="K368" s="203"/>
      <c r="L368" s="203"/>
      <c r="M368" s="203"/>
      <c r="N368" s="203"/>
      <c r="O368" s="203"/>
      <c r="P368" s="203"/>
      <c r="Q368" s="203"/>
    </row>
    <row r="369" spans="1:17" ht="15.75" customHeight="1">
      <c r="A369" s="203"/>
      <c r="B369" s="203"/>
      <c r="C369" s="211"/>
      <c r="D369" s="211"/>
      <c r="E369" s="211"/>
      <c r="F369" s="203"/>
      <c r="G369" s="203"/>
      <c r="H369" s="203"/>
      <c r="I369" s="203"/>
      <c r="J369" s="203"/>
      <c r="K369" s="203"/>
      <c r="L369" s="203"/>
      <c r="M369" s="203"/>
      <c r="N369" s="203"/>
      <c r="O369" s="203"/>
      <c r="P369" s="203"/>
      <c r="Q369" s="203"/>
    </row>
    <row r="370" spans="1:17" ht="15.75" customHeight="1">
      <c r="A370" s="203"/>
      <c r="B370" s="203"/>
      <c r="C370" s="211"/>
      <c r="D370" s="211"/>
      <c r="E370" s="211"/>
      <c r="F370" s="203"/>
      <c r="G370" s="203"/>
      <c r="H370" s="203"/>
      <c r="I370" s="203"/>
      <c r="J370" s="203"/>
      <c r="K370" s="203"/>
      <c r="L370" s="203"/>
      <c r="M370" s="203"/>
      <c r="N370" s="203"/>
      <c r="O370" s="203"/>
      <c r="P370" s="203"/>
      <c r="Q370" s="203"/>
    </row>
    <row r="371" spans="1:17" ht="15.75" customHeight="1">
      <c r="A371" s="203"/>
      <c r="B371" s="203"/>
      <c r="C371" s="211"/>
      <c r="D371" s="211"/>
      <c r="E371" s="211"/>
      <c r="F371" s="203"/>
      <c r="G371" s="203"/>
      <c r="H371" s="203"/>
      <c r="I371" s="203"/>
      <c r="J371" s="203"/>
      <c r="K371" s="203"/>
      <c r="L371" s="203"/>
      <c r="M371" s="203"/>
      <c r="N371" s="203"/>
      <c r="O371" s="203"/>
      <c r="P371" s="203"/>
      <c r="Q371" s="203"/>
    </row>
    <row r="372" spans="1:17" ht="15.75" customHeight="1">
      <c r="A372" s="203"/>
      <c r="B372" s="203"/>
      <c r="C372" s="211"/>
      <c r="D372" s="211"/>
      <c r="E372" s="211"/>
      <c r="F372" s="203"/>
      <c r="G372" s="203"/>
      <c r="H372" s="203"/>
      <c r="I372" s="203"/>
      <c r="J372" s="203"/>
      <c r="K372" s="203"/>
      <c r="L372" s="203"/>
      <c r="M372" s="203"/>
      <c r="N372" s="203"/>
      <c r="O372" s="203"/>
      <c r="P372" s="203"/>
      <c r="Q372" s="203"/>
    </row>
    <row r="373" spans="1:17" ht="15.75" customHeight="1">
      <c r="A373" s="203"/>
      <c r="B373" s="203"/>
      <c r="C373" s="211"/>
      <c r="D373" s="211"/>
      <c r="E373" s="211"/>
      <c r="F373" s="203"/>
      <c r="G373" s="203"/>
      <c r="H373" s="203"/>
      <c r="I373" s="203"/>
      <c r="J373" s="203"/>
      <c r="K373" s="203"/>
      <c r="L373" s="203"/>
      <c r="M373" s="203"/>
      <c r="N373" s="203"/>
      <c r="O373" s="203"/>
      <c r="P373" s="203"/>
      <c r="Q373" s="203"/>
    </row>
    <row r="374" spans="1:17" ht="15.75" customHeight="1">
      <c r="A374" s="203"/>
      <c r="B374" s="203"/>
      <c r="C374" s="211"/>
      <c r="D374" s="211"/>
      <c r="E374" s="211"/>
      <c r="F374" s="203"/>
      <c r="G374" s="203"/>
      <c r="H374" s="203"/>
      <c r="I374" s="203"/>
      <c r="J374" s="203"/>
      <c r="K374" s="203"/>
      <c r="L374" s="203"/>
      <c r="M374" s="203"/>
      <c r="N374" s="203"/>
      <c r="O374" s="203"/>
      <c r="P374" s="203"/>
      <c r="Q374" s="203"/>
    </row>
    <row r="375" spans="1:17" ht="15.75" customHeight="1">
      <c r="A375" s="203"/>
      <c r="B375" s="203"/>
      <c r="C375" s="211"/>
      <c r="D375" s="211"/>
      <c r="E375" s="211"/>
      <c r="F375" s="203"/>
      <c r="G375" s="203"/>
      <c r="H375" s="203"/>
      <c r="I375" s="203"/>
      <c r="J375" s="203"/>
      <c r="K375" s="203"/>
      <c r="L375" s="203"/>
      <c r="M375" s="203"/>
      <c r="N375" s="203"/>
      <c r="O375" s="203"/>
      <c r="P375" s="203"/>
      <c r="Q375" s="203"/>
    </row>
    <row r="376" spans="1:17" ht="15.75" customHeight="1">
      <c r="A376" s="203"/>
      <c r="B376" s="203"/>
      <c r="C376" s="211"/>
      <c r="D376" s="211"/>
      <c r="E376" s="211"/>
      <c r="F376" s="203"/>
      <c r="G376" s="203"/>
      <c r="H376" s="203"/>
      <c r="I376" s="203"/>
      <c r="J376" s="203"/>
      <c r="K376" s="203"/>
      <c r="L376" s="203"/>
      <c r="M376" s="203"/>
      <c r="N376" s="203"/>
      <c r="O376" s="203"/>
      <c r="P376" s="203"/>
      <c r="Q376" s="203"/>
    </row>
    <row r="377" spans="1:17" ht="15.75" customHeight="1">
      <c r="A377" s="203"/>
      <c r="B377" s="203"/>
      <c r="C377" s="211"/>
      <c r="D377" s="211"/>
      <c r="E377" s="211"/>
      <c r="F377" s="203"/>
      <c r="G377" s="203"/>
      <c r="H377" s="203"/>
      <c r="I377" s="203"/>
      <c r="J377" s="203"/>
      <c r="K377" s="203"/>
      <c r="L377" s="203"/>
      <c r="M377" s="203"/>
      <c r="N377" s="203"/>
      <c r="O377" s="203"/>
      <c r="P377" s="203"/>
      <c r="Q377" s="203"/>
    </row>
    <row r="378" spans="1:17" ht="15.75" customHeight="1">
      <c r="A378" s="203"/>
      <c r="B378" s="203"/>
      <c r="C378" s="211"/>
      <c r="D378" s="211"/>
      <c r="E378" s="211"/>
      <c r="F378" s="203"/>
      <c r="G378" s="203"/>
      <c r="H378" s="203"/>
      <c r="I378" s="203"/>
      <c r="J378" s="203"/>
      <c r="K378" s="203"/>
      <c r="L378" s="203"/>
      <c r="M378" s="203"/>
      <c r="N378" s="203"/>
      <c r="O378" s="203"/>
      <c r="P378" s="203"/>
      <c r="Q378" s="203"/>
    </row>
    <row r="379" spans="1:17" ht="15.75" customHeight="1">
      <c r="A379" s="203"/>
      <c r="B379" s="203"/>
      <c r="C379" s="211"/>
      <c r="D379" s="211"/>
      <c r="E379" s="211"/>
      <c r="F379" s="203"/>
      <c r="G379" s="203"/>
      <c r="H379" s="203"/>
      <c r="I379" s="203"/>
      <c r="J379" s="203"/>
      <c r="K379" s="203"/>
      <c r="L379" s="203"/>
      <c r="M379" s="203"/>
      <c r="N379" s="203"/>
      <c r="O379" s="203"/>
      <c r="P379" s="203"/>
      <c r="Q379" s="203"/>
    </row>
    <row r="380" spans="1:17" ht="15.75" customHeight="1">
      <c r="A380" s="203"/>
      <c r="B380" s="203"/>
      <c r="C380" s="211"/>
      <c r="D380" s="211"/>
      <c r="E380" s="211"/>
      <c r="F380" s="203"/>
      <c r="G380" s="203"/>
      <c r="H380" s="203"/>
      <c r="I380" s="203"/>
      <c r="J380" s="203"/>
      <c r="K380" s="203"/>
      <c r="L380" s="203"/>
      <c r="M380" s="203"/>
      <c r="N380" s="203"/>
      <c r="O380" s="203"/>
      <c r="P380" s="203"/>
      <c r="Q380" s="203"/>
    </row>
    <row r="381" spans="1:17" ht="15.75" customHeight="1">
      <c r="A381" s="203"/>
      <c r="B381" s="203"/>
      <c r="C381" s="211"/>
      <c r="D381" s="211"/>
      <c r="E381" s="211"/>
      <c r="F381" s="203"/>
      <c r="G381" s="203"/>
      <c r="H381" s="203"/>
      <c r="I381" s="203"/>
      <c r="J381" s="203"/>
      <c r="K381" s="203"/>
      <c r="L381" s="203"/>
      <c r="M381" s="203"/>
      <c r="N381" s="203"/>
      <c r="O381" s="203"/>
      <c r="P381" s="203"/>
      <c r="Q381" s="203"/>
    </row>
    <row r="382" spans="1:17" ht="15.75" customHeight="1">
      <c r="A382" s="203"/>
      <c r="B382" s="203"/>
      <c r="C382" s="211"/>
      <c r="D382" s="211"/>
      <c r="E382" s="211"/>
      <c r="F382" s="203"/>
      <c r="G382" s="203"/>
      <c r="H382" s="203"/>
      <c r="I382" s="203"/>
      <c r="J382" s="203"/>
      <c r="K382" s="203"/>
      <c r="L382" s="203"/>
      <c r="M382" s="203"/>
      <c r="N382" s="203"/>
      <c r="O382" s="203"/>
      <c r="P382" s="203"/>
      <c r="Q382" s="203"/>
    </row>
    <row r="383" spans="1:17" ht="15.75" customHeight="1">
      <c r="A383" s="203"/>
      <c r="B383" s="203"/>
      <c r="C383" s="211"/>
      <c r="D383" s="211"/>
      <c r="E383" s="211"/>
      <c r="F383" s="203"/>
      <c r="G383" s="203"/>
      <c r="H383" s="203"/>
      <c r="I383" s="203"/>
      <c r="J383" s="203"/>
      <c r="K383" s="203"/>
      <c r="L383" s="203"/>
      <c r="M383" s="203"/>
      <c r="N383" s="203"/>
      <c r="O383" s="203"/>
      <c r="P383" s="203"/>
      <c r="Q383" s="203"/>
    </row>
    <row r="384" spans="1:17" ht="15.75" customHeight="1">
      <c r="A384" s="203"/>
      <c r="B384" s="203"/>
      <c r="C384" s="211"/>
      <c r="D384" s="211"/>
      <c r="E384" s="211"/>
      <c r="F384" s="203"/>
      <c r="G384" s="203"/>
      <c r="H384" s="203"/>
      <c r="I384" s="203"/>
      <c r="J384" s="203"/>
      <c r="K384" s="203"/>
      <c r="L384" s="203"/>
      <c r="M384" s="203"/>
      <c r="N384" s="203"/>
      <c r="O384" s="203"/>
      <c r="P384" s="203"/>
      <c r="Q384" s="203"/>
    </row>
    <row r="385" spans="1:17" ht="15.75" customHeight="1">
      <c r="A385" s="203"/>
      <c r="B385" s="203"/>
      <c r="C385" s="211"/>
      <c r="D385" s="211"/>
      <c r="E385" s="211"/>
      <c r="F385" s="203"/>
      <c r="G385" s="203"/>
      <c r="H385" s="203"/>
      <c r="I385" s="203"/>
      <c r="J385" s="203"/>
      <c r="K385" s="203"/>
      <c r="L385" s="203"/>
      <c r="M385" s="203"/>
      <c r="N385" s="203"/>
      <c r="O385" s="203"/>
      <c r="P385" s="203"/>
      <c r="Q385" s="203"/>
    </row>
    <row r="386" spans="1:17" ht="15.75" customHeight="1">
      <c r="A386" s="203"/>
      <c r="B386" s="203"/>
      <c r="C386" s="211"/>
      <c r="D386" s="211"/>
      <c r="E386" s="211"/>
      <c r="F386" s="203"/>
      <c r="G386" s="203"/>
      <c r="H386" s="203"/>
      <c r="I386" s="203"/>
      <c r="J386" s="203"/>
      <c r="K386" s="203"/>
      <c r="L386" s="203"/>
      <c r="M386" s="203"/>
      <c r="N386" s="203"/>
      <c r="O386" s="203"/>
      <c r="P386" s="203"/>
      <c r="Q386" s="203"/>
    </row>
    <row r="387" spans="1:17" ht="15.75" customHeight="1">
      <c r="A387" s="203"/>
      <c r="B387" s="203"/>
      <c r="C387" s="211"/>
      <c r="D387" s="211"/>
      <c r="E387" s="211"/>
      <c r="F387" s="203"/>
      <c r="G387" s="203"/>
      <c r="H387" s="203"/>
      <c r="I387" s="203"/>
      <c r="J387" s="203"/>
      <c r="K387" s="203"/>
      <c r="L387" s="203"/>
      <c r="M387" s="203"/>
      <c r="N387" s="203"/>
      <c r="O387" s="203"/>
      <c r="P387" s="203"/>
      <c r="Q387" s="203"/>
    </row>
    <row r="388" spans="1:17" ht="15.75" customHeight="1">
      <c r="A388" s="203"/>
      <c r="B388" s="203"/>
      <c r="C388" s="211"/>
      <c r="D388" s="211"/>
      <c r="E388" s="211"/>
      <c r="F388" s="203"/>
      <c r="G388" s="203"/>
      <c r="H388" s="203"/>
      <c r="I388" s="203"/>
      <c r="J388" s="203"/>
      <c r="K388" s="203"/>
      <c r="L388" s="203"/>
      <c r="M388" s="203"/>
      <c r="N388" s="203"/>
      <c r="O388" s="203"/>
      <c r="P388" s="203"/>
      <c r="Q388" s="203"/>
    </row>
    <row r="389" spans="1:17" ht="15.75" customHeight="1">
      <c r="A389" s="203"/>
      <c r="B389" s="203"/>
      <c r="C389" s="211"/>
      <c r="D389" s="211"/>
      <c r="E389" s="211"/>
      <c r="F389" s="203"/>
      <c r="G389" s="203"/>
      <c r="H389" s="203"/>
      <c r="I389" s="203"/>
      <c r="J389" s="203"/>
      <c r="K389" s="203"/>
      <c r="L389" s="203"/>
      <c r="M389" s="203"/>
      <c r="N389" s="203"/>
      <c r="O389" s="203"/>
      <c r="P389" s="203"/>
      <c r="Q389" s="203"/>
    </row>
    <row r="390" spans="1:17" ht="15.75" customHeight="1">
      <c r="A390" s="203"/>
      <c r="B390" s="203"/>
      <c r="C390" s="211"/>
      <c r="D390" s="211"/>
      <c r="E390" s="211"/>
      <c r="F390" s="203"/>
      <c r="G390" s="203"/>
      <c r="H390" s="203"/>
      <c r="I390" s="203"/>
      <c r="J390" s="203"/>
      <c r="K390" s="203"/>
      <c r="L390" s="203"/>
      <c r="M390" s="203"/>
      <c r="N390" s="203"/>
      <c r="O390" s="203"/>
      <c r="P390" s="203"/>
      <c r="Q390" s="203"/>
    </row>
    <row r="391" spans="1:17" ht="15.75" customHeight="1">
      <c r="A391" s="203"/>
      <c r="B391" s="203"/>
      <c r="C391" s="211"/>
      <c r="D391" s="211"/>
      <c r="E391" s="211"/>
      <c r="F391" s="203"/>
      <c r="G391" s="203"/>
      <c r="H391" s="203"/>
      <c r="I391" s="203"/>
      <c r="J391" s="203"/>
      <c r="K391" s="203"/>
      <c r="L391" s="203"/>
      <c r="M391" s="203"/>
      <c r="N391" s="203"/>
      <c r="O391" s="203"/>
      <c r="P391" s="203"/>
      <c r="Q391" s="203"/>
    </row>
    <row r="392" spans="1:17" ht="15.75" customHeight="1">
      <c r="A392" s="203"/>
      <c r="B392" s="203"/>
      <c r="C392" s="211"/>
      <c r="D392" s="211"/>
      <c r="E392" s="211"/>
      <c r="F392" s="203"/>
      <c r="G392" s="203"/>
      <c r="H392" s="203"/>
      <c r="I392" s="203"/>
      <c r="J392" s="203"/>
      <c r="K392" s="203"/>
      <c r="L392" s="203"/>
      <c r="M392" s="203"/>
      <c r="N392" s="203"/>
      <c r="O392" s="203"/>
      <c r="P392" s="203"/>
      <c r="Q392" s="203"/>
    </row>
    <row r="393" spans="1:17" ht="15.75" customHeight="1">
      <c r="A393" s="203"/>
      <c r="B393" s="203"/>
      <c r="C393" s="211"/>
      <c r="D393" s="211"/>
      <c r="E393" s="211"/>
      <c r="F393" s="203"/>
      <c r="G393" s="203"/>
      <c r="H393" s="203"/>
      <c r="I393" s="203"/>
      <c r="J393" s="203"/>
      <c r="K393" s="203"/>
      <c r="L393" s="203"/>
      <c r="M393" s="203"/>
      <c r="N393" s="203"/>
      <c r="O393" s="203"/>
      <c r="P393" s="203"/>
      <c r="Q393" s="203"/>
    </row>
    <row r="394" spans="1:17" ht="15.75" customHeight="1">
      <c r="A394" s="203"/>
      <c r="B394" s="203"/>
      <c r="C394" s="211"/>
      <c r="D394" s="211"/>
      <c r="E394" s="211"/>
      <c r="F394" s="203"/>
      <c r="G394" s="203"/>
      <c r="H394" s="203"/>
      <c r="I394" s="203"/>
      <c r="J394" s="203"/>
      <c r="K394" s="203"/>
      <c r="L394" s="203"/>
      <c r="M394" s="203"/>
      <c r="N394" s="203"/>
      <c r="O394" s="203"/>
      <c r="P394" s="203"/>
      <c r="Q394" s="203"/>
    </row>
    <row r="395" spans="1:17" ht="15.75" customHeight="1">
      <c r="A395" s="203"/>
      <c r="B395" s="203"/>
      <c r="C395" s="211"/>
      <c r="D395" s="211"/>
      <c r="E395" s="211"/>
      <c r="F395" s="203"/>
      <c r="G395" s="203"/>
      <c r="H395" s="203"/>
      <c r="I395" s="203"/>
      <c r="J395" s="203"/>
      <c r="K395" s="203"/>
      <c r="L395" s="203"/>
      <c r="M395" s="203"/>
      <c r="N395" s="203"/>
      <c r="O395" s="203"/>
      <c r="P395" s="203"/>
      <c r="Q395" s="203"/>
    </row>
    <row r="396" spans="1:17" ht="15.75" customHeight="1">
      <c r="A396" s="203"/>
      <c r="B396" s="203"/>
      <c r="C396" s="211"/>
      <c r="D396" s="211"/>
      <c r="E396" s="211"/>
      <c r="F396" s="203"/>
      <c r="G396" s="203"/>
      <c r="H396" s="203"/>
      <c r="I396" s="203"/>
      <c r="J396" s="203"/>
      <c r="K396" s="203"/>
      <c r="L396" s="203"/>
      <c r="M396" s="203"/>
      <c r="N396" s="203"/>
      <c r="O396" s="203"/>
      <c r="P396" s="203"/>
      <c r="Q396" s="203"/>
    </row>
    <row r="397" spans="1:17" ht="15.75" customHeight="1">
      <c r="A397" s="203"/>
      <c r="B397" s="203"/>
      <c r="C397" s="211"/>
      <c r="D397" s="211"/>
      <c r="E397" s="211"/>
      <c r="F397" s="203"/>
      <c r="G397" s="203"/>
      <c r="H397" s="203"/>
      <c r="I397" s="203"/>
      <c r="J397" s="203"/>
      <c r="K397" s="203"/>
      <c r="L397" s="203"/>
      <c r="M397" s="203"/>
      <c r="N397" s="203"/>
      <c r="O397" s="203"/>
      <c r="P397" s="203"/>
      <c r="Q397" s="203"/>
    </row>
    <row r="398" spans="1:17" ht="15.75" customHeight="1">
      <c r="A398" s="203"/>
      <c r="B398" s="203"/>
      <c r="C398" s="211"/>
      <c r="D398" s="211"/>
      <c r="E398" s="211"/>
      <c r="F398" s="203"/>
      <c r="G398" s="203"/>
      <c r="H398" s="203"/>
      <c r="I398" s="203"/>
      <c r="J398" s="203"/>
      <c r="K398" s="203"/>
      <c r="L398" s="203"/>
      <c r="M398" s="203"/>
      <c r="N398" s="203"/>
      <c r="O398" s="203"/>
      <c r="P398" s="203"/>
      <c r="Q398" s="203"/>
    </row>
    <row r="399" spans="1:17" ht="15.75" customHeight="1">
      <c r="A399" s="203"/>
      <c r="B399" s="203"/>
      <c r="C399" s="211"/>
      <c r="D399" s="211"/>
      <c r="E399" s="211"/>
      <c r="F399" s="203"/>
      <c r="G399" s="203"/>
      <c r="H399" s="203"/>
      <c r="I399" s="203"/>
      <c r="J399" s="203"/>
      <c r="K399" s="203"/>
      <c r="L399" s="203"/>
      <c r="M399" s="203"/>
      <c r="N399" s="203"/>
      <c r="O399" s="203"/>
      <c r="P399" s="203"/>
      <c r="Q399" s="203"/>
    </row>
    <row r="400" spans="1:17" ht="15.75" customHeight="1">
      <c r="A400" s="203"/>
      <c r="B400" s="203"/>
      <c r="C400" s="211"/>
      <c r="D400" s="211"/>
      <c r="E400" s="211"/>
      <c r="F400" s="203"/>
      <c r="G400" s="203"/>
      <c r="H400" s="203"/>
      <c r="I400" s="203"/>
      <c r="J400" s="203"/>
      <c r="K400" s="203"/>
      <c r="L400" s="203"/>
      <c r="M400" s="203"/>
      <c r="N400" s="203"/>
      <c r="O400" s="203"/>
      <c r="P400" s="203"/>
      <c r="Q400" s="203"/>
    </row>
    <row r="401" spans="1:17" ht="15.75" customHeight="1">
      <c r="A401" s="203"/>
      <c r="B401" s="203"/>
      <c r="C401" s="211"/>
      <c r="D401" s="211"/>
      <c r="E401" s="211"/>
      <c r="F401" s="203"/>
      <c r="G401" s="203"/>
      <c r="H401" s="203"/>
      <c r="I401" s="203"/>
      <c r="J401" s="203"/>
      <c r="K401" s="203"/>
      <c r="L401" s="203"/>
      <c r="M401" s="203"/>
      <c r="N401" s="203"/>
      <c r="O401" s="203"/>
      <c r="P401" s="203"/>
      <c r="Q401" s="203"/>
    </row>
    <row r="402" spans="1:17" ht="15.75" customHeight="1">
      <c r="A402" s="203"/>
      <c r="B402" s="203"/>
      <c r="C402" s="211"/>
      <c r="D402" s="211"/>
      <c r="E402" s="211"/>
      <c r="F402" s="203"/>
      <c r="G402" s="203"/>
      <c r="H402" s="203"/>
      <c r="I402" s="203"/>
      <c r="J402" s="203"/>
      <c r="K402" s="203"/>
      <c r="L402" s="203"/>
      <c r="M402" s="203"/>
      <c r="N402" s="203"/>
      <c r="O402" s="203"/>
      <c r="P402" s="203"/>
      <c r="Q402" s="203"/>
    </row>
    <row r="403" spans="1:17" ht="15.75" customHeight="1">
      <c r="A403" s="203"/>
      <c r="B403" s="203"/>
      <c r="C403" s="211"/>
      <c r="D403" s="211"/>
      <c r="E403" s="211"/>
      <c r="F403" s="203"/>
      <c r="G403" s="203"/>
      <c r="H403" s="203"/>
      <c r="I403" s="203"/>
      <c r="J403" s="203"/>
      <c r="K403" s="203"/>
      <c r="L403" s="203"/>
      <c r="M403" s="203"/>
      <c r="N403" s="203"/>
      <c r="O403" s="203"/>
      <c r="P403" s="203"/>
      <c r="Q403" s="203"/>
    </row>
    <row r="404" spans="1:17" ht="15.75" customHeight="1">
      <c r="A404" s="203"/>
      <c r="B404" s="203"/>
      <c r="C404" s="211"/>
      <c r="D404" s="211"/>
      <c r="E404" s="211"/>
      <c r="F404" s="203"/>
      <c r="G404" s="203"/>
      <c r="H404" s="203"/>
      <c r="I404" s="203"/>
      <c r="J404" s="203"/>
      <c r="K404" s="203"/>
      <c r="L404" s="203"/>
      <c r="M404" s="203"/>
      <c r="N404" s="203"/>
      <c r="O404" s="203"/>
      <c r="P404" s="203"/>
      <c r="Q404" s="203"/>
    </row>
    <row r="405" spans="1:17" ht="15.75" customHeight="1">
      <c r="A405" s="203"/>
      <c r="B405" s="203"/>
      <c r="C405" s="211"/>
      <c r="D405" s="211"/>
      <c r="E405" s="211"/>
      <c r="F405" s="203"/>
      <c r="G405" s="203"/>
      <c r="H405" s="203"/>
      <c r="I405" s="203"/>
      <c r="J405" s="203"/>
      <c r="K405" s="203"/>
      <c r="L405" s="203"/>
      <c r="M405" s="203"/>
      <c r="N405" s="203"/>
      <c r="O405" s="203"/>
      <c r="P405" s="203"/>
      <c r="Q405" s="203"/>
    </row>
    <row r="406" spans="1:17" ht="15.75" customHeight="1">
      <c r="A406" s="203"/>
      <c r="B406" s="203"/>
      <c r="C406" s="211"/>
      <c r="D406" s="211"/>
      <c r="E406" s="211"/>
      <c r="F406" s="203"/>
      <c r="G406" s="203"/>
      <c r="H406" s="203"/>
      <c r="I406" s="203"/>
      <c r="J406" s="203"/>
      <c r="K406" s="203"/>
      <c r="L406" s="203"/>
      <c r="M406" s="203"/>
      <c r="N406" s="203"/>
      <c r="O406" s="203"/>
      <c r="P406" s="203"/>
      <c r="Q406" s="203"/>
    </row>
    <row r="407" spans="1:17" ht="15.75" customHeight="1">
      <c r="A407" s="203"/>
      <c r="B407" s="203"/>
      <c r="C407" s="211"/>
      <c r="D407" s="211"/>
      <c r="E407" s="211"/>
      <c r="F407" s="203"/>
      <c r="G407" s="203"/>
      <c r="H407" s="203"/>
      <c r="I407" s="203"/>
      <c r="J407" s="203"/>
      <c r="K407" s="203"/>
      <c r="L407" s="203"/>
      <c r="M407" s="203"/>
      <c r="N407" s="203"/>
      <c r="O407" s="203"/>
      <c r="P407" s="203"/>
      <c r="Q407" s="203"/>
    </row>
    <row r="408" spans="1:17" ht="15.75" customHeight="1">
      <c r="A408" s="203"/>
      <c r="B408" s="203"/>
      <c r="C408" s="211"/>
      <c r="D408" s="211"/>
      <c r="E408" s="211"/>
      <c r="F408" s="203"/>
      <c r="G408" s="203"/>
      <c r="H408" s="203"/>
      <c r="I408" s="203"/>
      <c r="J408" s="203"/>
      <c r="K408" s="203"/>
      <c r="L408" s="203"/>
      <c r="M408" s="203"/>
      <c r="N408" s="203"/>
      <c r="O408" s="203"/>
      <c r="P408" s="203"/>
      <c r="Q408" s="203"/>
    </row>
    <row r="409" spans="1:17" ht="15.75" customHeight="1">
      <c r="A409" s="203"/>
      <c r="B409" s="203"/>
      <c r="C409" s="211"/>
      <c r="D409" s="211"/>
      <c r="E409" s="211"/>
      <c r="F409" s="203"/>
      <c r="G409" s="203"/>
      <c r="H409" s="203"/>
      <c r="I409" s="203"/>
      <c r="J409" s="203"/>
      <c r="K409" s="203"/>
      <c r="L409" s="203"/>
      <c r="M409" s="203"/>
      <c r="N409" s="203"/>
      <c r="O409" s="203"/>
      <c r="P409" s="203"/>
      <c r="Q409" s="203"/>
    </row>
    <row r="410" spans="1:17" ht="15.75" customHeight="1">
      <c r="A410" s="203"/>
      <c r="B410" s="203"/>
      <c r="C410" s="211"/>
      <c r="D410" s="211"/>
      <c r="E410" s="211"/>
      <c r="F410" s="203"/>
      <c r="G410" s="203"/>
      <c r="H410" s="203"/>
      <c r="I410" s="203"/>
      <c r="J410" s="203"/>
      <c r="K410" s="203"/>
      <c r="L410" s="203"/>
      <c r="M410" s="203"/>
      <c r="N410" s="203"/>
      <c r="O410" s="203"/>
      <c r="P410" s="203"/>
      <c r="Q410" s="203"/>
    </row>
    <row r="411" spans="1:17" ht="15.75" customHeight="1">
      <c r="A411" s="203"/>
      <c r="B411" s="203"/>
      <c r="C411" s="211"/>
      <c r="D411" s="211"/>
      <c r="E411" s="211"/>
      <c r="F411" s="203"/>
      <c r="G411" s="203"/>
      <c r="H411" s="203"/>
      <c r="I411" s="203"/>
      <c r="J411" s="203"/>
      <c r="K411" s="203"/>
      <c r="L411" s="203"/>
      <c r="M411" s="203"/>
      <c r="N411" s="203"/>
      <c r="O411" s="203"/>
      <c r="P411" s="203"/>
      <c r="Q411" s="203"/>
    </row>
    <row r="412" spans="1:17" ht="15.75" customHeight="1">
      <c r="A412" s="203"/>
      <c r="B412" s="203"/>
      <c r="C412" s="211"/>
      <c r="D412" s="211"/>
      <c r="E412" s="211"/>
      <c r="F412" s="203"/>
      <c r="G412" s="203"/>
      <c r="H412" s="203"/>
      <c r="I412" s="203"/>
      <c r="J412" s="203"/>
      <c r="K412" s="203"/>
      <c r="L412" s="203"/>
      <c r="M412" s="203"/>
      <c r="N412" s="203"/>
      <c r="O412" s="203"/>
      <c r="P412" s="203"/>
      <c r="Q412" s="203"/>
    </row>
    <row r="413" spans="1:17" ht="15.75" customHeight="1">
      <c r="A413" s="203"/>
      <c r="B413" s="203"/>
      <c r="C413" s="211"/>
      <c r="D413" s="211"/>
      <c r="E413" s="211"/>
      <c r="F413" s="203"/>
      <c r="G413" s="203"/>
      <c r="H413" s="203"/>
      <c r="I413" s="203"/>
      <c r="J413" s="203"/>
      <c r="K413" s="203"/>
      <c r="L413" s="203"/>
      <c r="M413" s="203"/>
      <c r="N413" s="203"/>
      <c r="O413" s="203"/>
      <c r="P413" s="203"/>
      <c r="Q413" s="203"/>
    </row>
    <row r="414" spans="1:17" ht="15.75" customHeight="1">
      <c r="A414" s="203"/>
      <c r="B414" s="203"/>
      <c r="C414" s="211"/>
      <c r="D414" s="211"/>
      <c r="E414" s="211"/>
      <c r="F414" s="203"/>
      <c r="G414" s="203"/>
      <c r="H414" s="203"/>
      <c r="I414" s="203"/>
      <c r="J414" s="203"/>
      <c r="K414" s="203"/>
      <c r="L414" s="203"/>
      <c r="M414" s="203"/>
      <c r="N414" s="203"/>
      <c r="O414" s="203"/>
      <c r="P414" s="203"/>
      <c r="Q414" s="203"/>
    </row>
    <row r="415" spans="1:17" ht="15.75" customHeight="1">
      <c r="A415" s="203"/>
      <c r="B415" s="203"/>
      <c r="C415" s="211"/>
      <c r="D415" s="211"/>
      <c r="E415" s="211"/>
      <c r="F415" s="203"/>
      <c r="G415" s="203"/>
      <c r="H415" s="203"/>
      <c r="I415" s="203"/>
      <c r="J415" s="203"/>
      <c r="K415" s="203"/>
      <c r="L415" s="203"/>
      <c r="M415" s="203"/>
      <c r="N415" s="203"/>
      <c r="O415" s="203"/>
      <c r="P415" s="203"/>
      <c r="Q415" s="203"/>
    </row>
    <row r="416" spans="1:17" ht="15.75" customHeight="1">
      <c r="A416" s="203"/>
      <c r="B416" s="203"/>
      <c r="C416" s="211"/>
      <c r="D416" s="211"/>
      <c r="E416" s="211"/>
      <c r="F416" s="203"/>
      <c r="G416" s="203"/>
      <c r="H416" s="203"/>
      <c r="I416" s="203"/>
      <c r="J416" s="203"/>
      <c r="K416" s="203"/>
      <c r="L416" s="203"/>
      <c r="M416" s="203"/>
      <c r="N416" s="203"/>
      <c r="O416" s="203"/>
      <c r="P416" s="203"/>
      <c r="Q416" s="203"/>
    </row>
    <row r="417" spans="1:17" ht="15.75" customHeight="1">
      <c r="A417" s="203"/>
      <c r="B417" s="203"/>
      <c r="C417" s="211"/>
      <c r="D417" s="211"/>
      <c r="E417" s="211"/>
      <c r="F417" s="203"/>
      <c r="G417" s="203"/>
      <c r="H417" s="203"/>
      <c r="I417" s="203"/>
      <c r="J417" s="203"/>
      <c r="K417" s="203"/>
      <c r="L417" s="203"/>
      <c r="M417" s="203"/>
      <c r="N417" s="203"/>
      <c r="O417" s="203"/>
      <c r="P417" s="203"/>
      <c r="Q417" s="203"/>
    </row>
    <row r="418" spans="1:17" ht="15.75" customHeight="1">
      <c r="A418" s="203"/>
      <c r="B418" s="203"/>
      <c r="C418" s="211"/>
      <c r="D418" s="211"/>
      <c r="E418" s="211"/>
      <c r="F418" s="203"/>
      <c r="G418" s="203"/>
      <c r="H418" s="203"/>
      <c r="I418" s="203"/>
      <c r="J418" s="203"/>
      <c r="K418" s="203"/>
      <c r="L418" s="203"/>
      <c r="M418" s="203"/>
      <c r="N418" s="203"/>
      <c r="O418" s="203"/>
      <c r="P418" s="203"/>
      <c r="Q418" s="203"/>
    </row>
    <row r="419" spans="1:17" ht="15.75" customHeight="1">
      <c r="A419" s="203"/>
      <c r="B419" s="203"/>
      <c r="C419" s="211"/>
      <c r="D419" s="211"/>
      <c r="E419" s="211"/>
      <c r="F419" s="203"/>
      <c r="G419" s="203"/>
      <c r="H419" s="203"/>
      <c r="I419" s="203"/>
      <c r="J419" s="203"/>
      <c r="K419" s="203"/>
      <c r="L419" s="203"/>
      <c r="M419" s="203"/>
      <c r="N419" s="203"/>
      <c r="O419" s="203"/>
      <c r="P419" s="203"/>
      <c r="Q419" s="203"/>
    </row>
    <row r="420" spans="1:17" ht="15.75" customHeight="1">
      <c r="A420" s="203"/>
      <c r="B420" s="203"/>
      <c r="C420" s="211"/>
      <c r="D420" s="211"/>
      <c r="E420" s="211"/>
      <c r="F420" s="203"/>
      <c r="G420" s="203"/>
      <c r="H420" s="203"/>
      <c r="I420" s="203"/>
      <c r="J420" s="203"/>
      <c r="K420" s="203"/>
      <c r="L420" s="203"/>
      <c r="M420" s="203"/>
      <c r="N420" s="203"/>
      <c r="O420" s="203"/>
      <c r="P420" s="203"/>
      <c r="Q420" s="203"/>
    </row>
    <row r="421" spans="1:17" ht="15.75" customHeight="1">
      <c r="A421" s="203"/>
      <c r="B421" s="203"/>
      <c r="C421" s="211"/>
      <c r="D421" s="211"/>
      <c r="E421" s="211"/>
      <c r="F421" s="203"/>
      <c r="G421" s="203"/>
      <c r="H421" s="203"/>
      <c r="I421" s="203"/>
      <c r="J421" s="203"/>
      <c r="K421" s="203"/>
      <c r="L421" s="203"/>
      <c r="M421" s="203"/>
      <c r="N421" s="203"/>
      <c r="O421" s="203"/>
      <c r="P421" s="203"/>
      <c r="Q421" s="203"/>
    </row>
    <row r="422" spans="1:17" ht="15.75" customHeight="1">
      <c r="A422" s="203"/>
      <c r="B422" s="203"/>
      <c r="C422" s="211"/>
      <c r="D422" s="211"/>
      <c r="E422" s="211"/>
      <c r="F422" s="203"/>
      <c r="G422" s="203"/>
      <c r="H422" s="203"/>
      <c r="I422" s="203"/>
      <c r="J422" s="203"/>
      <c r="K422" s="203"/>
      <c r="L422" s="203"/>
      <c r="M422" s="203"/>
      <c r="N422" s="203"/>
      <c r="O422" s="203"/>
      <c r="P422" s="203"/>
      <c r="Q422" s="203"/>
    </row>
    <row r="423" spans="1:17" ht="15.75" customHeight="1">
      <c r="A423" s="203"/>
      <c r="B423" s="203"/>
      <c r="C423" s="211"/>
      <c r="D423" s="211"/>
      <c r="E423" s="211"/>
      <c r="F423" s="203"/>
      <c r="G423" s="203"/>
      <c r="H423" s="203"/>
      <c r="I423" s="203"/>
      <c r="J423" s="203"/>
      <c r="K423" s="203"/>
      <c r="L423" s="203"/>
      <c r="M423" s="203"/>
      <c r="N423" s="203"/>
      <c r="O423" s="203"/>
      <c r="P423" s="203"/>
      <c r="Q423" s="203"/>
    </row>
    <row r="424" spans="1:17" ht="15.75" customHeight="1">
      <c r="A424" s="203"/>
      <c r="B424" s="203"/>
      <c r="C424" s="211"/>
      <c r="D424" s="211"/>
      <c r="E424" s="211"/>
      <c r="F424" s="203"/>
      <c r="G424" s="203"/>
      <c r="H424" s="203"/>
      <c r="I424" s="203"/>
      <c r="J424" s="203"/>
      <c r="K424" s="203"/>
      <c r="L424" s="203"/>
      <c r="M424" s="203"/>
      <c r="N424" s="203"/>
      <c r="O424" s="203"/>
      <c r="P424" s="203"/>
      <c r="Q424" s="203"/>
    </row>
    <row r="425" spans="1:17" ht="15.75" customHeight="1">
      <c r="A425" s="203"/>
      <c r="B425" s="203"/>
      <c r="C425" s="211"/>
      <c r="D425" s="211"/>
      <c r="E425" s="211"/>
      <c r="F425" s="203"/>
      <c r="G425" s="203"/>
      <c r="H425" s="203"/>
      <c r="I425" s="203"/>
      <c r="J425" s="203"/>
      <c r="K425" s="203"/>
      <c r="L425" s="203"/>
      <c r="M425" s="203"/>
      <c r="N425" s="203"/>
      <c r="O425" s="203"/>
      <c r="P425" s="203"/>
      <c r="Q425" s="203"/>
    </row>
    <row r="426" spans="1:17" ht="15.75" customHeight="1">
      <c r="A426" s="203"/>
      <c r="B426" s="203"/>
      <c r="C426" s="211"/>
      <c r="D426" s="211"/>
      <c r="E426" s="211"/>
      <c r="F426" s="203"/>
      <c r="G426" s="203"/>
      <c r="H426" s="203"/>
      <c r="I426" s="203"/>
      <c r="J426" s="203"/>
      <c r="K426" s="203"/>
      <c r="L426" s="203"/>
      <c r="M426" s="203"/>
      <c r="N426" s="203"/>
      <c r="O426" s="203"/>
      <c r="P426" s="203"/>
      <c r="Q426" s="203"/>
    </row>
    <row r="427" spans="1:17" ht="15.75" customHeight="1">
      <c r="A427" s="203"/>
      <c r="B427" s="203"/>
      <c r="C427" s="211"/>
      <c r="D427" s="211"/>
      <c r="E427" s="211"/>
      <c r="F427" s="203"/>
      <c r="G427" s="203"/>
      <c r="H427" s="203"/>
      <c r="I427" s="203"/>
      <c r="J427" s="203"/>
      <c r="K427" s="203"/>
      <c r="L427" s="203"/>
      <c r="M427" s="203"/>
      <c r="N427" s="203"/>
      <c r="O427" s="203"/>
      <c r="P427" s="203"/>
      <c r="Q427" s="203"/>
    </row>
    <row r="428" spans="1:17" ht="15.75" customHeight="1">
      <c r="A428" s="203"/>
      <c r="B428" s="203"/>
      <c r="C428" s="211"/>
      <c r="D428" s="211"/>
      <c r="E428" s="211"/>
      <c r="F428" s="203"/>
      <c r="G428" s="203"/>
      <c r="H428" s="203"/>
      <c r="I428" s="203"/>
      <c r="J428" s="203"/>
      <c r="K428" s="203"/>
      <c r="L428" s="203"/>
      <c r="M428" s="203"/>
      <c r="N428" s="203"/>
      <c r="O428" s="203"/>
      <c r="P428" s="203"/>
      <c r="Q428" s="203"/>
    </row>
    <row r="429" spans="1:17" ht="15.75" customHeight="1">
      <c r="A429" s="203"/>
      <c r="B429" s="203"/>
      <c r="C429" s="211"/>
      <c r="D429" s="211"/>
      <c r="E429" s="211"/>
      <c r="F429" s="203"/>
      <c r="G429" s="203"/>
      <c r="H429" s="203"/>
      <c r="I429" s="203"/>
      <c r="J429" s="203"/>
      <c r="K429" s="203"/>
      <c r="L429" s="203"/>
      <c r="M429" s="203"/>
      <c r="N429" s="203"/>
      <c r="O429" s="203"/>
      <c r="P429" s="203"/>
      <c r="Q429" s="203"/>
    </row>
    <row r="430" spans="1:17" ht="15.75" customHeight="1">
      <c r="A430" s="203"/>
      <c r="B430" s="203"/>
      <c r="C430" s="211"/>
      <c r="D430" s="211"/>
      <c r="E430" s="211"/>
      <c r="F430" s="203"/>
      <c r="G430" s="203"/>
      <c r="H430" s="203"/>
      <c r="I430" s="203"/>
      <c r="J430" s="203"/>
      <c r="K430" s="203"/>
      <c r="L430" s="203"/>
      <c r="M430" s="203"/>
      <c r="N430" s="203"/>
      <c r="O430" s="203"/>
      <c r="P430" s="203"/>
      <c r="Q430" s="203"/>
    </row>
    <row r="431" spans="1:17" ht="15.75" customHeight="1">
      <c r="A431" s="203"/>
      <c r="B431" s="203"/>
      <c r="C431" s="211"/>
      <c r="D431" s="211"/>
      <c r="E431" s="211"/>
      <c r="F431" s="203"/>
      <c r="G431" s="203"/>
      <c r="H431" s="203"/>
      <c r="I431" s="203"/>
      <c r="J431" s="203"/>
      <c r="K431" s="203"/>
      <c r="L431" s="203"/>
      <c r="M431" s="203"/>
      <c r="N431" s="203"/>
      <c r="O431" s="203"/>
      <c r="P431" s="203"/>
      <c r="Q431" s="203"/>
    </row>
    <row r="432" spans="1:17" ht="15.75" customHeight="1">
      <c r="A432" s="203"/>
      <c r="B432" s="203"/>
      <c r="C432" s="211"/>
      <c r="D432" s="211"/>
      <c r="E432" s="211"/>
      <c r="F432" s="203"/>
      <c r="G432" s="203"/>
      <c r="H432" s="203"/>
      <c r="I432" s="203"/>
      <c r="J432" s="203"/>
      <c r="K432" s="203"/>
      <c r="L432" s="203"/>
      <c r="M432" s="203"/>
      <c r="N432" s="203"/>
      <c r="O432" s="203"/>
      <c r="P432" s="203"/>
      <c r="Q432" s="203"/>
    </row>
    <row r="433" spans="1:17" ht="15.75" customHeight="1">
      <c r="A433" s="203"/>
      <c r="B433" s="203"/>
      <c r="C433" s="211"/>
      <c r="D433" s="211"/>
      <c r="E433" s="211"/>
      <c r="F433" s="203"/>
      <c r="G433" s="203"/>
      <c r="H433" s="203"/>
      <c r="I433" s="203"/>
      <c r="J433" s="203"/>
      <c r="K433" s="203"/>
      <c r="L433" s="203"/>
      <c r="M433" s="203"/>
      <c r="N433" s="203"/>
      <c r="O433" s="203"/>
      <c r="P433" s="203"/>
      <c r="Q433" s="203"/>
    </row>
    <row r="434" spans="1:17" ht="15.75" customHeight="1">
      <c r="A434" s="203"/>
      <c r="B434" s="203"/>
      <c r="C434" s="211"/>
      <c r="D434" s="211"/>
      <c r="E434" s="211"/>
      <c r="F434" s="203"/>
      <c r="G434" s="203"/>
      <c r="H434" s="203"/>
      <c r="I434" s="203"/>
      <c r="J434" s="203"/>
      <c r="K434" s="203"/>
      <c r="L434" s="203"/>
      <c r="M434" s="203"/>
      <c r="N434" s="203"/>
      <c r="O434" s="203"/>
      <c r="P434" s="203"/>
      <c r="Q434" s="203"/>
    </row>
    <row r="435" spans="1:17" ht="15.75" customHeight="1">
      <c r="A435" s="203"/>
      <c r="B435" s="203"/>
      <c r="C435" s="211"/>
      <c r="D435" s="211"/>
      <c r="E435" s="211"/>
      <c r="F435" s="203"/>
      <c r="G435" s="203"/>
      <c r="H435" s="203"/>
      <c r="I435" s="203"/>
      <c r="J435" s="203"/>
      <c r="K435" s="203"/>
      <c r="L435" s="203"/>
      <c r="M435" s="203"/>
      <c r="N435" s="203"/>
      <c r="O435" s="203"/>
      <c r="P435" s="203"/>
      <c r="Q435" s="203"/>
    </row>
    <row r="436" spans="1:17" ht="15.75" customHeight="1">
      <c r="A436" s="203"/>
      <c r="B436" s="203"/>
      <c r="C436" s="211"/>
      <c r="D436" s="211"/>
      <c r="E436" s="211"/>
      <c r="F436" s="203"/>
      <c r="G436" s="203"/>
      <c r="H436" s="203"/>
      <c r="I436" s="203"/>
      <c r="J436" s="203"/>
      <c r="K436" s="203"/>
      <c r="L436" s="203"/>
      <c r="M436" s="203"/>
      <c r="N436" s="203"/>
      <c r="O436" s="203"/>
      <c r="P436" s="203"/>
      <c r="Q436" s="203"/>
    </row>
    <row r="437" spans="1:17" ht="15.75" customHeight="1">
      <c r="A437" s="203"/>
      <c r="B437" s="203"/>
      <c r="C437" s="211"/>
      <c r="D437" s="211"/>
      <c r="E437" s="211"/>
      <c r="F437" s="203"/>
      <c r="G437" s="203"/>
      <c r="H437" s="203"/>
      <c r="I437" s="203"/>
      <c r="J437" s="203"/>
      <c r="K437" s="203"/>
      <c r="L437" s="203"/>
      <c r="M437" s="203"/>
      <c r="N437" s="203"/>
      <c r="O437" s="203"/>
      <c r="P437" s="203"/>
      <c r="Q437" s="203"/>
    </row>
    <row r="438" spans="1:17" ht="15.75" customHeight="1">
      <c r="A438" s="203"/>
      <c r="B438" s="203"/>
      <c r="C438" s="211"/>
      <c r="D438" s="211"/>
      <c r="E438" s="211"/>
      <c r="F438" s="203"/>
      <c r="G438" s="203"/>
      <c r="H438" s="203"/>
      <c r="I438" s="203"/>
      <c r="J438" s="203"/>
      <c r="K438" s="203"/>
      <c r="L438" s="203"/>
      <c r="M438" s="203"/>
      <c r="N438" s="203"/>
      <c r="O438" s="203"/>
      <c r="P438" s="203"/>
      <c r="Q438" s="203"/>
    </row>
    <row r="439" spans="1:17" ht="15.75" customHeight="1">
      <c r="A439" s="203"/>
      <c r="B439" s="203"/>
      <c r="C439" s="211"/>
      <c r="D439" s="211"/>
      <c r="E439" s="211"/>
      <c r="F439" s="203"/>
      <c r="G439" s="203"/>
      <c r="H439" s="203"/>
      <c r="I439" s="203"/>
      <c r="J439" s="203"/>
      <c r="K439" s="203"/>
      <c r="L439" s="203"/>
      <c r="M439" s="203"/>
      <c r="N439" s="203"/>
      <c r="O439" s="203"/>
      <c r="P439" s="203"/>
      <c r="Q439" s="203"/>
    </row>
    <row r="440" spans="1:17" ht="15.75" customHeight="1">
      <c r="A440" s="203"/>
      <c r="B440" s="203"/>
      <c r="C440" s="211"/>
      <c r="D440" s="211"/>
      <c r="E440" s="211"/>
      <c r="F440" s="203"/>
      <c r="G440" s="203"/>
      <c r="H440" s="203"/>
      <c r="I440" s="203"/>
      <c r="J440" s="203"/>
      <c r="K440" s="203"/>
      <c r="L440" s="203"/>
      <c r="M440" s="203"/>
      <c r="N440" s="203"/>
      <c r="O440" s="203"/>
      <c r="P440" s="203"/>
      <c r="Q440" s="203"/>
    </row>
    <row r="441" spans="1:17" ht="15.75" customHeight="1">
      <c r="A441" s="203"/>
      <c r="B441" s="203"/>
      <c r="C441" s="211"/>
      <c r="D441" s="211"/>
      <c r="E441" s="211"/>
      <c r="F441" s="203"/>
      <c r="G441" s="203"/>
      <c r="H441" s="203"/>
      <c r="I441" s="203"/>
      <c r="J441" s="203"/>
      <c r="K441" s="203"/>
      <c r="L441" s="203"/>
      <c r="M441" s="203"/>
      <c r="N441" s="203"/>
      <c r="O441" s="203"/>
      <c r="P441" s="203"/>
      <c r="Q441" s="203"/>
    </row>
    <row r="442" spans="1:17" ht="15.75" customHeight="1">
      <c r="A442" s="203"/>
      <c r="B442" s="203"/>
      <c r="C442" s="211"/>
      <c r="D442" s="211"/>
      <c r="E442" s="211"/>
      <c r="F442" s="203"/>
      <c r="G442" s="203"/>
      <c r="H442" s="203"/>
      <c r="I442" s="203"/>
      <c r="J442" s="203"/>
      <c r="K442" s="203"/>
      <c r="L442" s="203"/>
      <c r="M442" s="203"/>
      <c r="N442" s="203"/>
      <c r="O442" s="203"/>
      <c r="P442" s="203"/>
      <c r="Q442" s="203"/>
    </row>
    <row r="443" spans="1:17" ht="15.75" customHeight="1">
      <c r="A443" s="203"/>
      <c r="B443" s="203"/>
      <c r="C443" s="211"/>
      <c r="D443" s="211"/>
      <c r="E443" s="211"/>
      <c r="F443" s="203"/>
      <c r="G443" s="203"/>
      <c r="H443" s="203"/>
      <c r="I443" s="203"/>
      <c r="J443" s="203"/>
      <c r="K443" s="203"/>
      <c r="L443" s="203"/>
      <c r="M443" s="203"/>
      <c r="N443" s="203"/>
      <c r="O443" s="203"/>
      <c r="P443" s="203"/>
      <c r="Q443" s="203"/>
    </row>
    <row r="444" spans="1:17" ht="15.75" customHeight="1">
      <c r="A444" s="203"/>
      <c r="B444" s="203"/>
      <c r="C444" s="211"/>
      <c r="D444" s="211"/>
      <c r="E444" s="211"/>
      <c r="F444" s="203"/>
      <c r="G444" s="203"/>
      <c r="H444" s="203"/>
      <c r="I444" s="203"/>
      <c r="J444" s="203"/>
      <c r="K444" s="203"/>
      <c r="L444" s="203"/>
      <c r="M444" s="203"/>
      <c r="N444" s="203"/>
      <c r="O444" s="203"/>
      <c r="P444" s="203"/>
      <c r="Q444" s="203"/>
    </row>
    <row r="445" spans="1:17" ht="15.75" customHeight="1">
      <c r="A445" s="203"/>
      <c r="B445" s="203"/>
      <c r="C445" s="211"/>
      <c r="D445" s="211"/>
      <c r="E445" s="211"/>
      <c r="F445" s="203"/>
      <c r="G445" s="203"/>
      <c r="H445" s="203"/>
      <c r="I445" s="203"/>
      <c r="J445" s="203"/>
      <c r="K445" s="203"/>
      <c r="L445" s="203"/>
      <c r="M445" s="203"/>
      <c r="N445" s="203"/>
      <c r="O445" s="203"/>
      <c r="P445" s="203"/>
      <c r="Q445" s="203"/>
    </row>
    <row r="446" spans="1:17" ht="15.75" customHeight="1">
      <c r="A446" s="203"/>
      <c r="B446" s="203"/>
      <c r="C446" s="211"/>
      <c r="D446" s="211"/>
      <c r="E446" s="211"/>
      <c r="F446" s="203"/>
      <c r="G446" s="203"/>
      <c r="H446" s="203"/>
      <c r="I446" s="203"/>
      <c r="J446" s="203"/>
      <c r="K446" s="203"/>
      <c r="L446" s="203"/>
      <c r="M446" s="203"/>
      <c r="N446" s="203"/>
      <c r="O446" s="203"/>
      <c r="P446" s="203"/>
      <c r="Q446" s="203"/>
    </row>
    <row r="447" spans="1:17" ht="15.75" customHeight="1">
      <c r="A447" s="203"/>
      <c r="B447" s="203"/>
      <c r="C447" s="211"/>
      <c r="D447" s="211"/>
      <c r="E447" s="211"/>
      <c r="F447" s="203"/>
      <c r="G447" s="203"/>
      <c r="H447" s="203"/>
      <c r="I447" s="203"/>
      <c r="J447" s="203"/>
      <c r="K447" s="203"/>
      <c r="L447" s="203"/>
      <c r="M447" s="203"/>
      <c r="N447" s="203"/>
      <c r="O447" s="203"/>
      <c r="P447" s="203"/>
      <c r="Q447" s="203"/>
    </row>
    <row r="448" spans="1:17" ht="15.75" customHeight="1">
      <c r="A448" s="203"/>
      <c r="B448" s="203"/>
      <c r="C448" s="211"/>
      <c r="D448" s="211"/>
      <c r="E448" s="211"/>
      <c r="F448" s="203"/>
      <c r="G448" s="203"/>
      <c r="H448" s="203"/>
      <c r="I448" s="203"/>
      <c r="J448" s="203"/>
      <c r="K448" s="203"/>
      <c r="L448" s="203"/>
      <c r="M448" s="203"/>
      <c r="N448" s="203"/>
      <c r="O448" s="203"/>
      <c r="P448" s="203"/>
      <c r="Q448" s="203"/>
    </row>
    <row r="449" spans="1:17" ht="15.75" customHeight="1">
      <c r="A449" s="203"/>
      <c r="B449" s="203"/>
      <c r="C449" s="211"/>
      <c r="D449" s="211"/>
      <c r="E449" s="211"/>
      <c r="F449" s="203"/>
      <c r="G449" s="203"/>
      <c r="H449" s="203"/>
      <c r="I449" s="203"/>
      <c r="J449" s="203"/>
      <c r="K449" s="203"/>
      <c r="L449" s="203"/>
      <c r="M449" s="203"/>
      <c r="N449" s="203"/>
      <c r="O449" s="203"/>
      <c r="P449" s="203"/>
      <c r="Q449" s="203"/>
    </row>
    <row r="450" spans="1:17" ht="15.75" customHeight="1">
      <c r="A450" s="203"/>
      <c r="B450" s="203"/>
      <c r="C450" s="211"/>
      <c r="D450" s="211"/>
      <c r="E450" s="211"/>
      <c r="F450" s="203"/>
      <c r="G450" s="203"/>
      <c r="H450" s="203"/>
      <c r="I450" s="203"/>
      <c r="J450" s="203"/>
      <c r="K450" s="203"/>
      <c r="L450" s="203"/>
      <c r="M450" s="203"/>
      <c r="N450" s="203"/>
      <c r="O450" s="203"/>
      <c r="P450" s="203"/>
      <c r="Q450" s="203"/>
    </row>
    <row r="451" spans="1:17" ht="15.75" customHeight="1">
      <c r="A451" s="203"/>
      <c r="B451" s="203"/>
      <c r="C451" s="211"/>
      <c r="D451" s="211"/>
      <c r="E451" s="211"/>
      <c r="F451" s="203"/>
      <c r="G451" s="203"/>
      <c r="H451" s="203"/>
      <c r="I451" s="203"/>
      <c r="J451" s="203"/>
      <c r="K451" s="203"/>
      <c r="L451" s="203"/>
      <c r="M451" s="203"/>
      <c r="N451" s="203"/>
      <c r="O451" s="203"/>
      <c r="P451" s="203"/>
      <c r="Q451" s="203"/>
    </row>
    <row r="452" spans="1:17" ht="15.75" customHeight="1">
      <c r="A452" s="203"/>
      <c r="B452" s="203"/>
      <c r="C452" s="211"/>
      <c r="D452" s="211"/>
      <c r="E452" s="211"/>
      <c r="F452" s="203"/>
      <c r="G452" s="203"/>
      <c r="H452" s="203"/>
      <c r="I452" s="203"/>
      <c r="J452" s="203"/>
      <c r="K452" s="203"/>
      <c r="L452" s="203"/>
      <c r="M452" s="203"/>
      <c r="N452" s="203"/>
      <c r="O452" s="203"/>
      <c r="P452" s="203"/>
      <c r="Q452" s="203"/>
    </row>
    <row r="453" spans="1:17" ht="15.75" customHeight="1">
      <c r="A453" s="203"/>
      <c r="B453" s="203"/>
      <c r="C453" s="211"/>
      <c r="D453" s="211"/>
      <c r="E453" s="211"/>
      <c r="F453" s="203"/>
      <c r="G453" s="203"/>
      <c r="H453" s="203"/>
      <c r="I453" s="203"/>
      <c r="J453" s="203"/>
      <c r="K453" s="203"/>
      <c r="L453" s="203"/>
      <c r="M453" s="203"/>
      <c r="N453" s="203"/>
      <c r="O453" s="203"/>
      <c r="P453" s="203"/>
      <c r="Q453" s="203"/>
    </row>
    <row r="454" spans="1:17" ht="15.75" customHeight="1">
      <c r="A454" s="203"/>
      <c r="B454" s="203"/>
      <c r="C454" s="211"/>
      <c r="D454" s="211"/>
      <c r="E454" s="211"/>
      <c r="F454" s="203"/>
      <c r="G454" s="203"/>
      <c r="H454" s="203"/>
      <c r="I454" s="203"/>
      <c r="J454" s="203"/>
      <c r="K454" s="203"/>
      <c r="L454" s="203"/>
      <c r="M454" s="203"/>
      <c r="N454" s="203"/>
      <c r="O454" s="203"/>
      <c r="P454" s="203"/>
      <c r="Q454" s="203"/>
    </row>
    <row r="455" spans="1:17" ht="15.75" customHeight="1">
      <c r="A455" s="203"/>
      <c r="B455" s="203"/>
      <c r="C455" s="211"/>
      <c r="D455" s="211"/>
      <c r="E455" s="211"/>
      <c r="F455" s="203"/>
      <c r="G455" s="203"/>
      <c r="H455" s="203"/>
      <c r="I455" s="203"/>
      <c r="J455" s="203"/>
      <c r="K455" s="203"/>
      <c r="L455" s="203"/>
      <c r="M455" s="203"/>
      <c r="N455" s="203"/>
      <c r="O455" s="203"/>
      <c r="P455" s="203"/>
      <c r="Q455" s="203"/>
    </row>
    <row r="456" spans="1:17" ht="15.75" customHeight="1">
      <c r="A456" s="203"/>
      <c r="B456" s="203"/>
      <c r="C456" s="211"/>
      <c r="D456" s="211"/>
      <c r="E456" s="211"/>
      <c r="F456" s="203"/>
      <c r="G456" s="203"/>
      <c r="H456" s="203"/>
      <c r="I456" s="203"/>
      <c r="J456" s="203"/>
      <c r="K456" s="203"/>
      <c r="L456" s="203"/>
      <c r="M456" s="203"/>
      <c r="N456" s="203"/>
      <c r="O456" s="203"/>
      <c r="P456" s="203"/>
      <c r="Q456" s="203"/>
    </row>
    <row r="457" spans="1:17" ht="15.75" customHeight="1">
      <c r="A457" s="203"/>
      <c r="B457" s="203"/>
      <c r="C457" s="211"/>
      <c r="D457" s="211"/>
      <c r="E457" s="211"/>
      <c r="F457" s="203"/>
      <c r="G457" s="203"/>
      <c r="H457" s="203"/>
      <c r="I457" s="203"/>
      <c r="J457" s="203"/>
      <c r="K457" s="203"/>
      <c r="L457" s="203"/>
      <c r="M457" s="203"/>
      <c r="N457" s="203"/>
      <c r="O457" s="203"/>
      <c r="P457" s="203"/>
      <c r="Q457" s="203"/>
    </row>
    <row r="458" spans="1:17" ht="15.75" customHeight="1">
      <c r="A458" s="203"/>
      <c r="B458" s="203"/>
      <c r="C458" s="211"/>
      <c r="D458" s="211"/>
      <c r="E458" s="211"/>
      <c r="F458" s="203"/>
      <c r="G458" s="203"/>
      <c r="H458" s="203"/>
      <c r="I458" s="203"/>
      <c r="J458" s="203"/>
      <c r="K458" s="203"/>
      <c r="L458" s="203"/>
      <c r="M458" s="203"/>
      <c r="N458" s="203"/>
      <c r="O458" s="203"/>
      <c r="P458" s="203"/>
      <c r="Q458" s="203"/>
    </row>
    <row r="459" spans="1:17" ht="15.75" customHeight="1">
      <c r="A459" s="203"/>
      <c r="B459" s="203"/>
      <c r="C459" s="211"/>
      <c r="D459" s="211"/>
      <c r="E459" s="211"/>
      <c r="F459" s="203"/>
      <c r="G459" s="203"/>
      <c r="H459" s="203"/>
      <c r="I459" s="203"/>
      <c r="J459" s="203"/>
      <c r="K459" s="203"/>
      <c r="L459" s="203"/>
      <c r="M459" s="203"/>
      <c r="N459" s="203"/>
      <c r="O459" s="203"/>
      <c r="P459" s="203"/>
      <c r="Q459" s="203"/>
    </row>
    <row r="460" spans="1:17" ht="15.75" customHeight="1">
      <c r="A460" s="203"/>
      <c r="B460" s="203"/>
      <c r="C460" s="211"/>
      <c r="D460" s="211"/>
      <c r="E460" s="211"/>
      <c r="F460" s="203"/>
      <c r="G460" s="203"/>
      <c r="H460" s="203"/>
      <c r="I460" s="203"/>
      <c r="J460" s="203"/>
      <c r="K460" s="203"/>
      <c r="L460" s="203"/>
      <c r="M460" s="203"/>
      <c r="N460" s="203"/>
      <c r="O460" s="203"/>
      <c r="P460" s="203"/>
      <c r="Q460" s="203"/>
    </row>
    <row r="461" spans="1:17" ht="15.75" customHeight="1">
      <c r="A461" s="203"/>
      <c r="B461" s="203"/>
      <c r="C461" s="211"/>
      <c r="D461" s="211"/>
      <c r="E461" s="211"/>
      <c r="F461" s="203"/>
      <c r="G461" s="203"/>
      <c r="H461" s="203"/>
      <c r="I461" s="203"/>
      <c r="J461" s="203"/>
      <c r="K461" s="203"/>
      <c r="L461" s="203"/>
      <c r="M461" s="203"/>
      <c r="N461" s="203"/>
      <c r="O461" s="203"/>
      <c r="P461" s="203"/>
      <c r="Q461" s="203"/>
    </row>
    <row r="462" spans="1:17" ht="15.75" customHeight="1">
      <c r="A462" s="203"/>
      <c r="B462" s="203"/>
      <c r="C462" s="211"/>
      <c r="D462" s="211"/>
      <c r="E462" s="211"/>
      <c r="F462" s="203"/>
      <c r="G462" s="203"/>
      <c r="H462" s="203"/>
      <c r="I462" s="203"/>
      <c r="J462" s="203"/>
      <c r="K462" s="203"/>
      <c r="L462" s="203"/>
      <c r="M462" s="203"/>
      <c r="N462" s="203"/>
      <c r="O462" s="203"/>
      <c r="P462" s="203"/>
      <c r="Q462" s="203"/>
    </row>
    <row r="463" spans="1:17" ht="15.75" customHeight="1">
      <c r="A463" s="203"/>
      <c r="B463" s="203"/>
      <c r="C463" s="211"/>
      <c r="D463" s="211"/>
      <c r="E463" s="211"/>
      <c r="F463" s="203"/>
      <c r="G463" s="203"/>
      <c r="H463" s="203"/>
      <c r="I463" s="203"/>
      <c r="J463" s="203"/>
      <c r="K463" s="203"/>
      <c r="L463" s="203"/>
      <c r="M463" s="203"/>
      <c r="N463" s="203"/>
      <c r="O463" s="203"/>
      <c r="P463" s="203"/>
      <c r="Q463" s="203"/>
    </row>
    <row r="464" spans="1:17" ht="15.75" customHeight="1">
      <c r="A464" s="203"/>
      <c r="B464" s="203"/>
      <c r="C464" s="211"/>
      <c r="D464" s="211"/>
      <c r="E464" s="211"/>
      <c r="F464" s="203"/>
      <c r="G464" s="203"/>
      <c r="H464" s="203"/>
      <c r="I464" s="203"/>
      <c r="J464" s="203"/>
      <c r="K464" s="203"/>
      <c r="L464" s="203"/>
      <c r="M464" s="203"/>
      <c r="N464" s="203"/>
      <c r="O464" s="203"/>
      <c r="P464" s="203"/>
      <c r="Q464" s="203"/>
    </row>
    <row r="465" spans="1:17" ht="15.75" customHeight="1">
      <c r="A465" s="203"/>
      <c r="B465" s="203"/>
      <c r="C465" s="211"/>
      <c r="D465" s="211"/>
      <c r="E465" s="211"/>
      <c r="F465" s="203"/>
      <c r="G465" s="203"/>
      <c r="H465" s="203"/>
      <c r="I465" s="203"/>
      <c r="J465" s="203"/>
      <c r="K465" s="203"/>
      <c r="L465" s="203"/>
      <c r="M465" s="203"/>
      <c r="N465" s="203"/>
      <c r="O465" s="203"/>
      <c r="P465" s="203"/>
      <c r="Q465" s="203"/>
    </row>
    <row r="466" spans="1:17" ht="15.75" customHeight="1">
      <c r="A466" s="203"/>
      <c r="B466" s="203"/>
      <c r="C466" s="211"/>
      <c r="D466" s="211"/>
      <c r="E466" s="211"/>
      <c r="F466" s="203"/>
      <c r="G466" s="203"/>
      <c r="H466" s="203"/>
      <c r="I466" s="203"/>
      <c r="J466" s="203"/>
      <c r="K466" s="203"/>
      <c r="L466" s="203"/>
      <c r="M466" s="203"/>
      <c r="N466" s="203"/>
      <c r="O466" s="203"/>
      <c r="P466" s="203"/>
      <c r="Q466" s="203"/>
    </row>
    <row r="467" spans="1:17" ht="15.75" customHeight="1">
      <c r="A467" s="203"/>
      <c r="B467" s="203"/>
      <c r="C467" s="211"/>
      <c r="D467" s="211"/>
      <c r="E467" s="211"/>
      <c r="F467" s="203"/>
      <c r="G467" s="203"/>
      <c r="H467" s="203"/>
      <c r="I467" s="203"/>
      <c r="J467" s="203"/>
      <c r="K467" s="203"/>
      <c r="L467" s="203"/>
      <c r="M467" s="203"/>
      <c r="N467" s="203"/>
      <c r="O467" s="203"/>
      <c r="P467" s="203"/>
      <c r="Q467" s="203"/>
    </row>
    <row r="468" spans="1:17" ht="15.75" customHeight="1">
      <c r="A468" s="203"/>
      <c r="B468" s="203"/>
      <c r="C468" s="211"/>
      <c r="D468" s="211"/>
      <c r="E468" s="211"/>
      <c r="F468" s="203"/>
      <c r="G468" s="203"/>
      <c r="H468" s="203"/>
      <c r="I468" s="203"/>
      <c r="J468" s="203"/>
      <c r="K468" s="203"/>
      <c r="L468" s="203"/>
      <c r="M468" s="203"/>
      <c r="N468" s="203"/>
      <c r="O468" s="203"/>
      <c r="P468" s="203"/>
      <c r="Q468" s="203"/>
    </row>
    <row r="469" spans="1:17" ht="15.75" customHeight="1">
      <c r="A469" s="203"/>
      <c r="B469" s="203"/>
      <c r="C469" s="211"/>
      <c r="D469" s="211"/>
      <c r="E469" s="211"/>
      <c r="F469" s="203"/>
      <c r="G469" s="203"/>
      <c r="H469" s="203"/>
      <c r="I469" s="203"/>
      <c r="J469" s="203"/>
      <c r="K469" s="203"/>
      <c r="L469" s="203"/>
      <c r="M469" s="203"/>
      <c r="N469" s="203"/>
      <c r="O469" s="203"/>
      <c r="P469" s="203"/>
      <c r="Q469" s="203"/>
    </row>
    <row r="470" spans="1:17" ht="15.75" customHeight="1">
      <c r="A470" s="203"/>
      <c r="B470" s="203"/>
      <c r="C470" s="211"/>
      <c r="D470" s="211"/>
      <c r="E470" s="211"/>
      <c r="F470" s="203"/>
      <c r="G470" s="203"/>
      <c r="H470" s="203"/>
      <c r="I470" s="203"/>
      <c r="J470" s="203"/>
      <c r="K470" s="203"/>
      <c r="L470" s="203"/>
      <c r="M470" s="203"/>
      <c r="N470" s="203"/>
      <c r="O470" s="203"/>
      <c r="P470" s="203"/>
      <c r="Q470" s="203"/>
    </row>
    <row r="471" spans="1:17" ht="15.75" customHeight="1">
      <c r="A471" s="203"/>
      <c r="B471" s="203"/>
      <c r="C471" s="211"/>
      <c r="D471" s="211"/>
      <c r="E471" s="211"/>
      <c r="F471" s="203"/>
      <c r="G471" s="203"/>
      <c r="H471" s="203"/>
      <c r="I471" s="203"/>
      <c r="J471" s="203"/>
      <c r="K471" s="203"/>
      <c r="L471" s="203"/>
      <c r="M471" s="203"/>
      <c r="N471" s="203"/>
      <c r="O471" s="203"/>
      <c r="P471" s="203"/>
      <c r="Q471" s="203"/>
    </row>
    <row r="472" spans="1:17" ht="15.75" customHeight="1">
      <c r="A472" s="203"/>
      <c r="B472" s="203"/>
      <c r="C472" s="211"/>
      <c r="D472" s="211"/>
      <c r="E472" s="211"/>
      <c r="F472" s="203"/>
      <c r="G472" s="203"/>
      <c r="H472" s="203"/>
      <c r="I472" s="203"/>
      <c r="J472" s="203"/>
      <c r="K472" s="203"/>
      <c r="L472" s="203"/>
      <c r="M472" s="203"/>
      <c r="N472" s="203"/>
      <c r="O472" s="203"/>
      <c r="P472" s="203"/>
      <c r="Q472" s="203"/>
    </row>
    <row r="473" spans="1:17" ht="15.75" customHeight="1">
      <c r="A473" s="203"/>
      <c r="B473" s="203"/>
      <c r="C473" s="211"/>
      <c r="D473" s="211"/>
      <c r="E473" s="211"/>
      <c r="F473" s="203"/>
      <c r="G473" s="203"/>
      <c r="H473" s="203"/>
      <c r="I473" s="203"/>
      <c r="J473" s="203"/>
      <c r="K473" s="203"/>
      <c r="L473" s="203"/>
      <c r="M473" s="203"/>
      <c r="N473" s="203"/>
      <c r="O473" s="203"/>
      <c r="P473" s="203"/>
      <c r="Q473" s="203"/>
    </row>
    <row r="474" spans="1:17" ht="15.75" customHeight="1">
      <c r="A474" s="203"/>
      <c r="B474" s="203"/>
      <c r="C474" s="211"/>
      <c r="D474" s="211"/>
      <c r="E474" s="211"/>
      <c r="F474" s="203"/>
      <c r="G474" s="203"/>
      <c r="H474" s="203"/>
      <c r="I474" s="203"/>
      <c r="J474" s="203"/>
      <c r="K474" s="203"/>
      <c r="L474" s="203"/>
      <c r="M474" s="203"/>
      <c r="N474" s="203"/>
      <c r="O474" s="203"/>
      <c r="P474" s="203"/>
      <c r="Q474" s="203"/>
    </row>
    <row r="475" spans="1:17" ht="15.75" customHeight="1">
      <c r="A475" s="203"/>
      <c r="B475" s="203"/>
      <c r="C475" s="211"/>
      <c r="D475" s="211"/>
      <c r="E475" s="211"/>
      <c r="F475" s="203"/>
      <c r="G475" s="203"/>
      <c r="H475" s="203"/>
      <c r="I475" s="203"/>
      <c r="J475" s="203"/>
      <c r="K475" s="203"/>
      <c r="L475" s="203"/>
      <c r="M475" s="203"/>
      <c r="N475" s="203"/>
      <c r="O475" s="203"/>
      <c r="P475" s="203"/>
      <c r="Q475" s="203"/>
    </row>
    <row r="476" spans="1:17" ht="15.75" customHeight="1">
      <c r="A476" s="203"/>
      <c r="B476" s="203"/>
      <c r="C476" s="211"/>
      <c r="D476" s="211"/>
      <c r="E476" s="211"/>
      <c r="F476" s="203"/>
      <c r="G476" s="203"/>
      <c r="H476" s="203"/>
      <c r="I476" s="203"/>
      <c r="J476" s="203"/>
      <c r="K476" s="203"/>
      <c r="L476" s="203"/>
      <c r="M476" s="203"/>
      <c r="N476" s="203"/>
      <c r="O476" s="203"/>
      <c r="P476" s="203"/>
      <c r="Q476" s="203"/>
    </row>
    <row r="477" spans="1:17" ht="15.75" customHeight="1">
      <c r="A477" s="203"/>
      <c r="B477" s="203"/>
      <c r="C477" s="211"/>
      <c r="D477" s="211"/>
      <c r="E477" s="211"/>
      <c r="F477" s="203"/>
      <c r="G477" s="203"/>
      <c r="H477" s="203"/>
      <c r="I477" s="203"/>
      <c r="J477" s="203"/>
      <c r="K477" s="203"/>
      <c r="L477" s="203"/>
      <c r="M477" s="203"/>
      <c r="N477" s="203"/>
      <c r="O477" s="203"/>
      <c r="P477" s="203"/>
      <c r="Q477" s="203"/>
    </row>
    <row r="478" spans="1:17" ht="15.75" customHeight="1">
      <c r="A478" s="203"/>
      <c r="B478" s="203"/>
      <c r="C478" s="211"/>
      <c r="D478" s="211"/>
      <c r="E478" s="211"/>
      <c r="F478" s="203"/>
      <c r="G478" s="203"/>
      <c r="H478" s="203"/>
      <c r="I478" s="203"/>
      <c r="J478" s="203"/>
      <c r="K478" s="203"/>
      <c r="L478" s="203"/>
      <c r="M478" s="203"/>
      <c r="N478" s="203"/>
      <c r="O478" s="203"/>
      <c r="P478" s="203"/>
      <c r="Q478" s="203"/>
    </row>
    <row r="479" spans="1:17" ht="15.75" customHeight="1">
      <c r="A479" s="203"/>
      <c r="B479" s="203"/>
      <c r="C479" s="211"/>
      <c r="D479" s="211"/>
      <c r="E479" s="211"/>
      <c r="F479" s="203"/>
      <c r="G479" s="203"/>
      <c r="H479" s="203"/>
      <c r="I479" s="203"/>
      <c r="J479" s="203"/>
      <c r="K479" s="203"/>
      <c r="L479" s="203"/>
      <c r="M479" s="203"/>
      <c r="N479" s="203"/>
      <c r="O479" s="203"/>
      <c r="P479" s="203"/>
      <c r="Q479" s="203"/>
    </row>
    <row r="480" spans="1:17" ht="15.75" customHeight="1">
      <c r="A480" s="203"/>
      <c r="B480" s="203"/>
      <c r="C480" s="211"/>
      <c r="D480" s="211"/>
      <c r="E480" s="211"/>
      <c r="F480" s="203"/>
      <c r="G480" s="203"/>
      <c r="H480" s="203"/>
      <c r="I480" s="203"/>
      <c r="J480" s="203"/>
      <c r="K480" s="203"/>
      <c r="L480" s="203"/>
      <c r="M480" s="203"/>
      <c r="N480" s="203"/>
      <c r="O480" s="203"/>
      <c r="P480" s="203"/>
      <c r="Q480" s="203"/>
    </row>
    <row r="481" spans="1:17" ht="15.75" customHeight="1">
      <c r="A481" s="203"/>
      <c r="B481" s="203"/>
      <c r="C481" s="211"/>
      <c r="D481" s="211"/>
      <c r="E481" s="211"/>
      <c r="F481" s="203"/>
      <c r="G481" s="203"/>
      <c r="H481" s="203"/>
      <c r="I481" s="203"/>
      <c r="J481" s="203"/>
      <c r="K481" s="203"/>
      <c r="L481" s="203"/>
      <c r="M481" s="203"/>
      <c r="N481" s="203"/>
      <c r="O481" s="203"/>
      <c r="P481" s="203"/>
      <c r="Q481" s="203"/>
    </row>
    <row r="482" spans="1:17" ht="15.75" customHeight="1">
      <c r="A482" s="203"/>
      <c r="B482" s="203"/>
      <c r="C482" s="211"/>
      <c r="D482" s="211"/>
      <c r="E482" s="211"/>
      <c r="F482" s="203"/>
      <c r="G482" s="203"/>
      <c r="H482" s="203"/>
      <c r="I482" s="203"/>
      <c r="J482" s="203"/>
      <c r="K482" s="203"/>
      <c r="L482" s="203"/>
      <c r="M482" s="203"/>
      <c r="N482" s="203"/>
      <c r="O482" s="203"/>
      <c r="P482" s="203"/>
      <c r="Q482" s="203"/>
    </row>
    <row r="483" spans="1:17" ht="15.75" customHeight="1">
      <c r="A483" s="203"/>
      <c r="B483" s="203"/>
      <c r="C483" s="211"/>
      <c r="D483" s="211"/>
      <c r="E483" s="211"/>
      <c r="F483" s="203"/>
      <c r="G483" s="203"/>
      <c r="H483" s="203"/>
      <c r="I483" s="203"/>
      <c r="J483" s="203"/>
      <c r="K483" s="203"/>
      <c r="L483" s="203"/>
      <c r="M483" s="203"/>
      <c r="N483" s="203"/>
      <c r="O483" s="203"/>
      <c r="P483" s="203"/>
      <c r="Q483" s="203"/>
    </row>
    <row r="484" spans="1:17" ht="15.75" customHeight="1">
      <c r="A484" s="203"/>
      <c r="B484" s="203"/>
      <c r="C484" s="211"/>
      <c r="D484" s="211"/>
      <c r="E484" s="211"/>
      <c r="F484" s="203"/>
      <c r="G484" s="203"/>
      <c r="H484" s="203"/>
      <c r="I484" s="203"/>
      <c r="J484" s="203"/>
      <c r="K484" s="203"/>
      <c r="L484" s="203"/>
      <c r="M484" s="203"/>
      <c r="N484" s="203"/>
      <c r="O484" s="203"/>
      <c r="P484" s="203"/>
      <c r="Q484" s="203"/>
    </row>
    <row r="485" spans="1:17" ht="15.75" customHeight="1">
      <c r="A485" s="203"/>
      <c r="B485" s="203"/>
      <c r="C485" s="211"/>
      <c r="D485" s="211"/>
      <c r="E485" s="211"/>
      <c r="F485" s="203"/>
      <c r="G485" s="203"/>
      <c r="H485" s="203"/>
      <c r="I485" s="203"/>
      <c r="J485" s="203"/>
      <c r="K485" s="203"/>
      <c r="L485" s="203"/>
      <c r="M485" s="203"/>
      <c r="N485" s="203"/>
      <c r="O485" s="203"/>
      <c r="P485" s="203"/>
      <c r="Q485" s="203"/>
    </row>
    <row r="486" spans="1:17" ht="15.75" customHeight="1">
      <c r="A486" s="203"/>
      <c r="B486" s="203"/>
      <c r="C486" s="211"/>
      <c r="D486" s="211"/>
      <c r="E486" s="211"/>
      <c r="F486" s="203"/>
      <c r="G486" s="203"/>
      <c r="H486" s="203"/>
      <c r="I486" s="203"/>
      <c r="J486" s="203"/>
      <c r="K486" s="203"/>
      <c r="L486" s="203"/>
      <c r="M486" s="203"/>
      <c r="N486" s="203"/>
      <c r="O486" s="203"/>
      <c r="P486" s="203"/>
      <c r="Q486" s="203"/>
    </row>
    <row r="487" spans="1:17" ht="15.75" customHeight="1">
      <c r="A487" s="203"/>
      <c r="B487" s="203"/>
      <c r="C487" s="211"/>
      <c r="D487" s="211"/>
      <c r="E487" s="211"/>
      <c r="F487" s="203"/>
      <c r="G487" s="203"/>
      <c r="H487" s="203"/>
      <c r="I487" s="203"/>
      <c r="J487" s="203"/>
      <c r="K487" s="203"/>
      <c r="L487" s="203"/>
      <c r="M487" s="203"/>
      <c r="N487" s="203"/>
      <c r="O487" s="203"/>
      <c r="P487" s="203"/>
      <c r="Q487" s="203"/>
    </row>
    <row r="488" spans="1:17" ht="15.75" customHeight="1">
      <c r="A488" s="203"/>
      <c r="B488" s="203"/>
      <c r="C488" s="211"/>
      <c r="D488" s="211"/>
      <c r="E488" s="211"/>
      <c r="F488" s="203"/>
      <c r="G488" s="203"/>
      <c r="H488" s="203"/>
      <c r="I488" s="203"/>
      <c r="J488" s="203"/>
      <c r="K488" s="203"/>
      <c r="L488" s="203"/>
      <c r="M488" s="203"/>
      <c r="N488" s="203"/>
      <c r="O488" s="203"/>
      <c r="P488" s="203"/>
      <c r="Q488" s="203"/>
    </row>
    <row r="489" spans="1:17" ht="15.75" customHeight="1">
      <c r="A489" s="203"/>
      <c r="B489" s="203"/>
      <c r="C489" s="211"/>
      <c r="D489" s="211"/>
      <c r="E489" s="211"/>
      <c r="F489" s="203"/>
      <c r="G489" s="203"/>
      <c r="H489" s="203"/>
      <c r="I489" s="203"/>
      <c r="J489" s="203"/>
      <c r="K489" s="203"/>
      <c r="L489" s="203"/>
      <c r="M489" s="203"/>
      <c r="N489" s="203"/>
      <c r="O489" s="203"/>
      <c r="P489" s="203"/>
      <c r="Q489" s="203"/>
    </row>
    <row r="490" spans="1:17" ht="15.75" customHeight="1">
      <c r="A490" s="203"/>
      <c r="B490" s="203"/>
      <c r="C490" s="211"/>
      <c r="D490" s="211"/>
      <c r="E490" s="211"/>
      <c r="F490" s="203"/>
      <c r="G490" s="203"/>
      <c r="H490" s="203"/>
      <c r="I490" s="203"/>
      <c r="J490" s="203"/>
      <c r="K490" s="203"/>
      <c r="L490" s="203"/>
      <c r="M490" s="203"/>
      <c r="N490" s="203"/>
      <c r="O490" s="203"/>
      <c r="P490" s="203"/>
      <c r="Q490" s="203"/>
    </row>
    <row r="491" spans="1:17" ht="15.75" customHeight="1">
      <c r="A491" s="203"/>
      <c r="B491" s="203"/>
      <c r="C491" s="211"/>
      <c r="D491" s="211"/>
      <c r="E491" s="211"/>
      <c r="F491" s="203"/>
      <c r="G491" s="203"/>
      <c r="H491" s="203"/>
      <c r="I491" s="203"/>
      <c r="J491" s="203"/>
      <c r="K491" s="203"/>
      <c r="L491" s="203"/>
      <c r="M491" s="203"/>
      <c r="N491" s="203"/>
      <c r="O491" s="203"/>
      <c r="P491" s="203"/>
      <c r="Q491" s="203"/>
    </row>
    <row r="492" spans="1:17" ht="15.75" customHeight="1">
      <c r="A492" s="203"/>
      <c r="B492" s="203"/>
      <c r="C492" s="211"/>
      <c r="D492" s="211"/>
      <c r="E492" s="211"/>
      <c r="F492" s="203"/>
      <c r="G492" s="203"/>
      <c r="H492" s="203"/>
      <c r="I492" s="203"/>
      <c r="J492" s="203"/>
      <c r="K492" s="203"/>
      <c r="L492" s="203"/>
      <c r="M492" s="203"/>
      <c r="N492" s="203"/>
      <c r="O492" s="203"/>
      <c r="P492" s="203"/>
      <c r="Q492" s="203"/>
    </row>
    <row r="493" spans="1:17" ht="15.75" customHeight="1">
      <c r="A493" s="203"/>
      <c r="B493" s="203"/>
      <c r="C493" s="211"/>
      <c r="D493" s="211"/>
      <c r="E493" s="211"/>
      <c r="F493" s="203"/>
      <c r="G493" s="203"/>
      <c r="H493" s="203"/>
      <c r="I493" s="203"/>
      <c r="J493" s="203"/>
      <c r="K493" s="203"/>
      <c r="L493" s="203"/>
      <c r="M493" s="203"/>
      <c r="N493" s="203"/>
      <c r="O493" s="203"/>
      <c r="P493" s="203"/>
      <c r="Q493" s="203"/>
    </row>
    <row r="494" spans="1:17" ht="15.75" customHeight="1">
      <c r="A494" s="203"/>
      <c r="B494" s="203"/>
      <c r="C494" s="211"/>
      <c r="D494" s="211"/>
      <c r="E494" s="211"/>
      <c r="F494" s="203"/>
      <c r="G494" s="203"/>
      <c r="H494" s="203"/>
      <c r="I494" s="203"/>
      <c r="J494" s="203"/>
      <c r="K494" s="203"/>
      <c r="L494" s="203"/>
      <c r="M494" s="203"/>
      <c r="N494" s="203"/>
      <c r="O494" s="203"/>
      <c r="P494" s="203"/>
      <c r="Q494" s="203"/>
    </row>
    <row r="495" spans="1:17" ht="15.75" customHeight="1">
      <c r="A495" s="203"/>
      <c r="B495" s="203"/>
      <c r="C495" s="211"/>
      <c r="D495" s="211"/>
      <c r="E495" s="211"/>
      <c r="F495" s="203"/>
      <c r="G495" s="203"/>
      <c r="H495" s="203"/>
      <c r="I495" s="203"/>
      <c r="J495" s="203"/>
      <c r="K495" s="203"/>
      <c r="L495" s="203"/>
      <c r="M495" s="203"/>
      <c r="N495" s="203"/>
      <c r="O495" s="203"/>
      <c r="P495" s="203"/>
      <c r="Q495" s="203"/>
    </row>
    <row r="496" spans="1:17" ht="15.75" customHeight="1">
      <c r="A496" s="203"/>
      <c r="B496" s="203"/>
      <c r="C496" s="211"/>
      <c r="D496" s="211"/>
      <c r="E496" s="211"/>
      <c r="F496" s="203"/>
      <c r="G496" s="203"/>
      <c r="H496" s="203"/>
      <c r="I496" s="203"/>
      <c r="J496" s="203"/>
      <c r="K496" s="203"/>
      <c r="L496" s="203"/>
      <c r="M496" s="203"/>
      <c r="N496" s="203"/>
      <c r="O496" s="203"/>
      <c r="P496" s="203"/>
      <c r="Q496" s="203"/>
    </row>
    <row r="497" spans="1:17" ht="15.75" customHeight="1">
      <c r="A497" s="203"/>
      <c r="B497" s="203"/>
      <c r="C497" s="211"/>
      <c r="D497" s="211"/>
      <c r="E497" s="211"/>
      <c r="F497" s="203"/>
      <c r="G497" s="203"/>
      <c r="H497" s="203"/>
      <c r="I497" s="203"/>
      <c r="J497" s="203"/>
      <c r="K497" s="203"/>
      <c r="L497" s="203"/>
      <c r="M497" s="203"/>
      <c r="N497" s="203"/>
      <c r="O497" s="203"/>
      <c r="P497" s="203"/>
      <c r="Q497" s="203"/>
    </row>
    <row r="498" spans="1:17" ht="15.75" customHeight="1">
      <c r="A498" s="203"/>
      <c r="B498" s="203"/>
      <c r="C498" s="211"/>
      <c r="D498" s="211"/>
      <c r="E498" s="211"/>
      <c r="F498" s="203"/>
      <c r="G498" s="203"/>
      <c r="H498" s="203"/>
      <c r="I498" s="203"/>
      <c r="J498" s="203"/>
      <c r="K498" s="203"/>
      <c r="L498" s="203"/>
      <c r="M498" s="203"/>
      <c r="N498" s="203"/>
      <c r="O498" s="203"/>
      <c r="P498" s="203"/>
      <c r="Q498" s="203"/>
    </row>
    <row r="499" spans="1:17" ht="15.75" customHeight="1">
      <c r="A499" s="203"/>
      <c r="B499" s="203"/>
      <c r="C499" s="211"/>
      <c r="D499" s="211"/>
      <c r="E499" s="211"/>
      <c r="F499" s="203"/>
      <c r="G499" s="203"/>
      <c r="H499" s="203"/>
      <c r="I499" s="203"/>
      <c r="J499" s="203"/>
      <c r="K499" s="203"/>
      <c r="L499" s="203"/>
      <c r="M499" s="203"/>
      <c r="N499" s="203"/>
      <c r="O499" s="203"/>
      <c r="P499" s="203"/>
      <c r="Q499" s="203"/>
    </row>
    <row r="500" spans="1:17" ht="15.75" customHeight="1">
      <c r="A500" s="203"/>
      <c r="B500" s="203"/>
      <c r="C500" s="211"/>
      <c r="D500" s="211"/>
      <c r="E500" s="211"/>
      <c r="F500" s="203"/>
      <c r="G500" s="203"/>
      <c r="H500" s="203"/>
      <c r="I500" s="203"/>
      <c r="J500" s="203"/>
      <c r="K500" s="203"/>
      <c r="L500" s="203"/>
      <c r="M500" s="203"/>
      <c r="N500" s="203"/>
      <c r="O500" s="203"/>
      <c r="P500" s="203"/>
      <c r="Q500" s="203"/>
    </row>
    <row r="501" spans="1:17" ht="15.75" customHeight="1">
      <c r="A501" s="203"/>
      <c r="B501" s="203"/>
      <c r="C501" s="211"/>
      <c r="D501" s="211"/>
      <c r="E501" s="211"/>
      <c r="F501" s="203"/>
      <c r="G501" s="203"/>
      <c r="H501" s="203"/>
      <c r="I501" s="203"/>
      <c r="J501" s="203"/>
      <c r="K501" s="203"/>
      <c r="L501" s="203"/>
      <c r="M501" s="203"/>
      <c r="N501" s="203"/>
      <c r="O501" s="203"/>
      <c r="P501" s="203"/>
      <c r="Q501" s="203"/>
    </row>
    <row r="502" spans="1:17" ht="15.75" customHeight="1">
      <c r="A502" s="203"/>
      <c r="B502" s="203"/>
      <c r="C502" s="211"/>
      <c r="D502" s="211"/>
      <c r="E502" s="211"/>
      <c r="F502" s="203"/>
      <c r="G502" s="203"/>
      <c r="H502" s="203"/>
      <c r="I502" s="203"/>
      <c r="J502" s="203"/>
      <c r="K502" s="203"/>
      <c r="L502" s="203"/>
      <c r="M502" s="203"/>
      <c r="N502" s="203"/>
      <c r="O502" s="203"/>
      <c r="P502" s="203"/>
      <c r="Q502" s="203"/>
    </row>
    <row r="503" spans="1:17" ht="15.75" customHeight="1">
      <c r="A503" s="203"/>
      <c r="B503" s="203"/>
      <c r="C503" s="211"/>
      <c r="D503" s="211"/>
      <c r="E503" s="211"/>
      <c r="F503" s="203"/>
      <c r="G503" s="203"/>
      <c r="H503" s="203"/>
      <c r="I503" s="203"/>
      <c r="J503" s="203"/>
      <c r="K503" s="203"/>
      <c r="L503" s="203"/>
      <c r="M503" s="203"/>
      <c r="N503" s="203"/>
      <c r="O503" s="203"/>
      <c r="P503" s="203"/>
      <c r="Q503" s="203"/>
    </row>
    <row r="504" spans="1:17" ht="15.75" customHeight="1">
      <c r="A504" s="203"/>
      <c r="B504" s="203"/>
      <c r="C504" s="211"/>
      <c r="D504" s="211"/>
      <c r="E504" s="211"/>
      <c r="F504" s="203"/>
      <c r="G504" s="203"/>
      <c r="H504" s="203"/>
      <c r="I504" s="203"/>
      <c r="J504" s="203"/>
      <c r="K504" s="203"/>
      <c r="L504" s="203"/>
      <c r="M504" s="203"/>
      <c r="N504" s="203"/>
      <c r="O504" s="203"/>
      <c r="P504" s="203"/>
      <c r="Q504" s="203"/>
    </row>
    <row r="505" spans="1:17" ht="15.75" customHeight="1">
      <c r="A505" s="203"/>
      <c r="B505" s="203"/>
      <c r="C505" s="211"/>
      <c r="D505" s="211"/>
      <c r="E505" s="211"/>
      <c r="F505" s="203"/>
      <c r="G505" s="203"/>
      <c r="H505" s="203"/>
      <c r="I505" s="203"/>
      <c r="J505" s="203"/>
      <c r="K505" s="203"/>
      <c r="L505" s="203"/>
      <c r="M505" s="203"/>
      <c r="N505" s="203"/>
      <c r="O505" s="203"/>
      <c r="P505" s="203"/>
      <c r="Q505" s="203"/>
    </row>
    <row r="506" spans="1:17" ht="15.75" customHeight="1">
      <c r="A506" s="203"/>
      <c r="B506" s="203"/>
      <c r="C506" s="211"/>
      <c r="D506" s="211"/>
      <c r="E506" s="211"/>
      <c r="F506" s="203"/>
      <c r="G506" s="203"/>
      <c r="H506" s="203"/>
      <c r="I506" s="203"/>
      <c r="J506" s="203"/>
      <c r="K506" s="203"/>
      <c r="L506" s="203"/>
      <c r="M506" s="203"/>
      <c r="N506" s="203"/>
      <c r="O506" s="203"/>
      <c r="P506" s="203"/>
      <c r="Q506" s="203"/>
    </row>
    <row r="507" spans="1:17" ht="15.75" customHeight="1">
      <c r="A507" s="203"/>
      <c r="B507" s="203"/>
      <c r="C507" s="211"/>
      <c r="D507" s="211"/>
      <c r="E507" s="211"/>
      <c r="F507" s="203"/>
      <c r="G507" s="203"/>
      <c r="H507" s="203"/>
      <c r="I507" s="203"/>
      <c r="J507" s="203"/>
      <c r="K507" s="203"/>
      <c r="L507" s="203"/>
      <c r="M507" s="203"/>
      <c r="N507" s="203"/>
      <c r="O507" s="203"/>
      <c r="P507" s="203"/>
      <c r="Q507" s="203"/>
    </row>
    <row r="508" spans="1:17" ht="15.75" customHeight="1">
      <c r="A508" s="203"/>
      <c r="B508" s="203"/>
      <c r="C508" s="211"/>
      <c r="D508" s="211"/>
      <c r="E508" s="211"/>
      <c r="F508" s="203"/>
      <c r="G508" s="203"/>
      <c r="H508" s="203"/>
      <c r="I508" s="203"/>
      <c r="J508" s="203"/>
      <c r="K508" s="203"/>
      <c r="L508" s="203"/>
      <c r="M508" s="203"/>
      <c r="N508" s="203"/>
      <c r="O508" s="203"/>
      <c r="P508" s="203"/>
      <c r="Q508" s="203"/>
    </row>
    <row r="509" spans="1:17" ht="15.75" customHeight="1">
      <c r="A509" s="203"/>
      <c r="B509" s="203"/>
      <c r="C509" s="211"/>
      <c r="D509" s="211"/>
      <c r="E509" s="211"/>
      <c r="F509" s="203"/>
      <c r="G509" s="203"/>
      <c r="H509" s="203"/>
      <c r="I509" s="203"/>
      <c r="J509" s="203"/>
      <c r="K509" s="203"/>
      <c r="L509" s="203"/>
      <c r="M509" s="203"/>
      <c r="N509" s="203"/>
      <c r="O509" s="203"/>
      <c r="P509" s="203"/>
      <c r="Q509" s="203"/>
    </row>
    <row r="510" spans="1:17" ht="15.75" customHeight="1">
      <c r="A510" s="203"/>
      <c r="B510" s="203"/>
      <c r="C510" s="211"/>
      <c r="D510" s="211"/>
      <c r="E510" s="211"/>
      <c r="F510" s="203"/>
      <c r="G510" s="203"/>
      <c r="H510" s="203"/>
      <c r="I510" s="203"/>
      <c r="J510" s="203"/>
      <c r="K510" s="203"/>
      <c r="L510" s="203"/>
      <c r="M510" s="203"/>
      <c r="N510" s="203"/>
      <c r="O510" s="203"/>
      <c r="P510" s="203"/>
      <c r="Q510" s="203"/>
    </row>
    <row r="511" spans="1:17" ht="15.75" customHeight="1">
      <c r="A511" s="203"/>
      <c r="B511" s="203"/>
      <c r="C511" s="211"/>
      <c r="D511" s="211"/>
      <c r="E511" s="211"/>
      <c r="F511" s="203"/>
      <c r="G511" s="203"/>
      <c r="H511" s="203"/>
      <c r="I511" s="203"/>
      <c r="J511" s="203"/>
      <c r="K511" s="203"/>
      <c r="L511" s="203"/>
      <c r="M511" s="203"/>
      <c r="N511" s="203"/>
      <c r="O511" s="203"/>
      <c r="P511" s="203"/>
      <c r="Q511" s="203"/>
    </row>
    <row r="512" spans="1:17" ht="15.75" customHeight="1">
      <c r="A512" s="203"/>
      <c r="B512" s="203"/>
      <c r="C512" s="211"/>
      <c r="D512" s="211"/>
      <c r="E512" s="211"/>
      <c r="F512" s="203"/>
      <c r="G512" s="203"/>
      <c r="H512" s="203"/>
      <c r="I512" s="203"/>
      <c r="J512" s="203"/>
      <c r="K512" s="203"/>
      <c r="L512" s="203"/>
      <c r="M512" s="203"/>
      <c r="N512" s="203"/>
      <c r="O512" s="203"/>
      <c r="P512" s="203"/>
      <c r="Q512" s="203"/>
    </row>
    <row r="513" spans="1:17" ht="15.75" customHeight="1">
      <c r="A513" s="203"/>
      <c r="B513" s="203"/>
      <c r="C513" s="211"/>
      <c r="D513" s="211"/>
      <c r="E513" s="211"/>
      <c r="F513" s="203"/>
      <c r="G513" s="203"/>
      <c r="H513" s="203"/>
      <c r="I513" s="203"/>
      <c r="J513" s="203"/>
      <c r="K513" s="203"/>
      <c r="L513" s="203"/>
      <c r="M513" s="203"/>
      <c r="N513" s="203"/>
      <c r="O513" s="203"/>
      <c r="P513" s="203"/>
      <c r="Q513" s="203"/>
    </row>
    <row r="514" spans="1:17" ht="15.75" customHeight="1">
      <c r="A514" s="203"/>
      <c r="B514" s="203"/>
      <c r="C514" s="211"/>
      <c r="D514" s="211"/>
      <c r="E514" s="211"/>
      <c r="F514" s="203"/>
      <c r="G514" s="203"/>
      <c r="H514" s="203"/>
      <c r="I514" s="203"/>
      <c r="J514" s="203"/>
      <c r="K514" s="203"/>
      <c r="L514" s="203"/>
      <c r="M514" s="203"/>
      <c r="N514" s="203"/>
      <c r="O514" s="203"/>
      <c r="P514" s="203"/>
      <c r="Q514" s="203"/>
    </row>
    <row r="515" spans="1:17" ht="15.75" customHeight="1">
      <c r="A515" s="203"/>
      <c r="B515" s="203"/>
      <c r="C515" s="211"/>
      <c r="D515" s="211"/>
      <c r="E515" s="211"/>
      <c r="F515" s="203"/>
      <c r="G515" s="203"/>
      <c r="H515" s="203"/>
      <c r="I515" s="203"/>
      <c r="J515" s="203"/>
      <c r="K515" s="203"/>
      <c r="L515" s="203"/>
      <c r="M515" s="203"/>
      <c r="N515" s="203"/>
      <c r="O515" s="203"/>
      <c r="P515" s="203"/>
      <c r="Q515" s="203"/>
    </row>
    <row r="516" spans="1:17" ht="15.75" customHeight="1">
      <c r="A516" s="203"/>
      <c r="B516" s="203"/>
      <c r="C516" s="211"/>
      <c r="D516" s="211"/>
      <c r="E516" s="211"/>
      <c r="F516" s="203"/>
      <c r="G516" s="203"/>
      <c r="H516" s="203"/>
      <c r="I516" s="203"/>
      <c r="J516" s="203"/>
      <c r="K516" s="203"/>
      <c r="L516" s="203"/>
      <c r="M516" s="203"/>
      <c r="N516" s="203"/>
      <c r="O516" s="203"/>
      <c r="P516" s="203"/>
      <c r="Q516" s="203"/>
    </row>
    <row r="517" spans="1:17" ht="15.75" customHeight="1">
      <c r="A517" s="203"/>
      <c r="B517" s="203"/>
      <c r="C517" s="211"/>
      <c r="D517" s="211"/>
      <c r="E517" s="211"/>
      <c r="F517" s="203"/>
      <c r="G517" s="203"/>
      <c r="H517" s="203"/>
      <c r="I517" s="203"/>
      <c r="J517" s="203"/>
      <c r="K517" s="203"/>
      <c r="L517" s="203"/>
      <c r="M517" s="203"/>
      <c r="N517" s="203"/>
      <c r="O517" s="203"/>
      <c r="P517" s="203"/>
      <c r="Q517" s="203"/>
    </row>
    <row r="518" spans="1:17" ht="15.75" customHeight="1">
      <c r="A518" s="203"/>
      <c r="B518" s="203"/>
      <c r="C518" s="211"/>
      <c r="D518" s="211"/>
      <c r="E518" s="211"/>
      <c r="F518" s="203"/>
      <c r="G518" s="203"/>
      <c r="H518" s="203"/>
      <c r="I518" s="203"/>
      <c r="J518" s="203"/>
      <c r="K518" s="203"/>
      <c r="L518" s="203"/>
      <c r="M518" s="203"/>
      <c r="N518" s="203"/>
      <c r="O518" s="203"/>
      <c r="P518" s="203"/>
      <c r="Q518" s="203"/>
    </row>
    <row r="519" spans="1:17" ht="15.75" customHeight="1">
      <c r="A519" s="203"/>
      <c r="B519" s="203"/>
      <c r="C519" s="211"/>
      <c r="D519" s="211"/>
      <c r="E519" s="211"/>
      <c r="F519" s="203"/>
      <c r="G519" s="203"/>
      <c r="H519" s="203"/>
      <c r="I519" s="203"/>
      <c r="J519" s="203"/>
      <c r="K519" s="203"/>
      <c r="L519" s="203"/>
      <c r="M519" s="203"/>
      <c r="N519" s="203"/>
      <c r="O519" s="203"/>
      <c r="P519" s="203"/>
      <c r="Q519" s="203"/>
    </row>
    <row r="520" spans="1:17" ht="15.75" customHeight="1">
      <c r="A520" s="203"/>
      <c r="B520" s="203"/>
      <c r="C520" s="211"/>
      <c r="D520" s="211"/>
      <c r="E520" s="211"/>
      <c r="F520" s="203"/>
      <c r="G520" s="203"/>
      <c r="H520" s="203"/>
      <c r="I520" s="203"/>
      <c r="J520" s="203"/>
      <c r="K520" s="203"/>
      <c r="L520" s="203"/>
      <c r="M520" s="203"/>
      <c r="N520" s="203"/>
      <c r="O520" s="203"/>
      <c r="P520" s="203"/>
      <c r="Q520" s="203"/>
    </row>
    <row r="521" spans="1:17" ht="15.75" customHeight="1">
      <c r="A521" s="203"/>
      <c r="B521" s="203"/>
      <c r="C521" s="211"/>
      <c r="D521" s="211"/>
      <c r="E521" s="211"/>
      <c r="F521" s="203"/>
      <c r="G521" s="203"/>
      <c r="H521" s="203"/>
      <c r="I521" s="203"/>
      <c r="J521" s="203"/>
      <c r="K521" s="203"/>
      <c r="L521" s="203"/>
      <c r="M521" s="203"/>
      <c r="N521" s="203"/>
      <c r="O521" s="203"/>
      <c r="P521" s="203"/>
      <c r="Q521" s="203"/>
    </row>
    <row r="522" spans="1:17" ht="15.75" customHeight="1">
      <c r="A522" s="203"/>
      <c r="B522" s="203"/>
      <c r="C522" s="211"/>
      <c r="D522" s="211"/>
      <c r="E522" s="211"/>
      <c r="F522" s="203"/>
      <c r="G522" s="203"/>
      <c r="H522" s="203"/>
      <c r="I522" s="203"/>
      <c r="J522" s="203"/>
      <c r="K522" s="203"/>
      <c r="L522" s="203"/>
      <c r="M522" s="203"/>
      <c r="N522" s="203"/>
      <c r="O522" s="203"/>
      <c r="P522" s="203"/>
      <c r="Q522" s="203"/>
    </row>
    <row r="523" spans="1:17" ht="15.75" customHeight="1">
      <c r="A523" s="203"/>
      <c r="B523" s="203"/>
      <c r="C523" s="211"/>
      <c r="D523" s="211"/>
      <c r="E523" s="211"/>
      <c r="F523" s="203"/>
      <c r="G523" s="203"/>
      <c r="H523" s="203"/>
      <c r="I523" s="203"/>
      <c r="J523" s="203"/>
      <c r="K523" s="203"/>
      <c r="L523" s="203"/>
      <c r="M523" s="203"/>
      <c r="N523" s="203"/>
      <c r="O523" s="203"/>
      <c r="P523" s="203"/>
      <c r="Q523" s="203"/>
    </row>
    <row r="524" spans="1:17" ht="15.75" customHeight="1">
      <c r="A524" s="203"/>
      <c r="B524" s="203"/>
      <c r="C524" s="211"/>
      <c r="D524" s="211"/>
      <c r="E524" s="211"/>
      <c r="F524" s="203"/>
      <c r="G524" s="203"/>
      <c r="H524" s="203"/>
      <c r="I524" s="203"/>
      <c r="J524" s="203"/>
      <c r="K524" s="203"/>
      <c r="L524" s="203"/>
      <c r="M524" s="203"/>
      <c r="N524" s="203"/>
      <c r="O524" s="203"/>
      <c r="P524" s="203"/>
      <c r="Q524" s="203"/>
    </row>
    <row r="525" spans="1:17" ht="15.75" customHeight="1">
      <c r="A525" s="203"/>
      <c r="B525" s="203"/>
      <c r="C525" s="211"/>
      <c r="D525" s="211"/>
      <c r="E525" s="211"/>
      <c r="F525" s="203"/>
      <c r="G525" s="203"/>
      <c r="H525" s="203"/>
      <c r="I525" s="203"/>
      <c r="J525" s="203"/>
      <c r="K525" s="203"/>
      <c r="L525" s="203"/>
      <c r="M525" s="203"/>
      <c r="N525" s="203"/>
      <c r="O525" s="203"/>
      <c r="P525" s="203"/>
      <c r="Q525" s="203"/>
    </row>
    <row r="526" spans="1:17" ht="15.75" customHeight="1">
      <c r="A526" s="203"/>
      <c r="B526" s="203"/>
      <c r="C526" s="211"/>
      <c r="D526" s="211"/>
      <c r="E526" s="211"/>
      <c r="F526" s="203"/>
      <c r="G526" s="203"/>
      <c r="H526" s="203"/>
      <c r="I526" s="203"/>
      <c r="J526" s="203"/>
      <c r="K526" s="203"/>
      <c r="L526" s="203"/>
      <c r="M526" s="203"/>
      <c r="N526" s="203"/>
      <c r="O526" s="203"/>
      <c r="P526" s="203"/>
      <c r="Q526" s="203"/>
    </row>
    <row r="527" spans="1:17" ht="15.75" customHeight="1">
      <c r="A527" s="203"/>
      <c r="B527" s="203"/>
      <c r="C527" s="211"/>
      <c r="D527" s="211"/>
      <c r="E527" s="211"/>
      <c r="F527" s="203"/>
      <c r="G527" s="203"/>
      <c r="H527" s="203"/>
      <c r="I527" s="203"/>
      <c r="J527" s="203"/>
      <c r="K527" s="203"/>
      <c r="L527" s="203"/>
      <c r="M527" s="203"/>
      <c r="N527" s="203"/>
      <c r="O527" s="203"/>
      <c r="P527" s="203"/>
      <c r="Q527" s="203"/>
    </row>
    <row r="528" spans="1:17" ht="15.75" customHeight="1">
      <c r="A528" s="203"/>
      <c r="B528" s="203"/>
      <c r="C528" s="211"/>
      <c r="D528" s="211"/>
      <c r="E528" s="211"/>
      <c r="F528" s="203"/>
      <c r="G528" s="203"/>
      <c r="H528" s="203"/>
      <c r="I528" s="203"/>
      <c r="J528" s="203"/>
      <c r="K528" s="203"/>
      <c r="L528" s="203"/>
      <c r="M528" s="203"/>
      <c r="N528" s="203"/>
      <c r="O528" s="203"/>
      <c r="P528" s="203"/>
      <c r="Q528" s="203"/>
    </row>
    <row r="529" spans="1:17" ht="15.75" customHeight="1">
      <c r="A529" s="203"/>
      <c r="B529" s="203"/>
      <c r="C529" s="211"/>
      <c r="D529" s="211"/>
      <c r="E529" s="211"/>
      <c r="F529" s="203"/>
      <c r="G529" s="203"/>
      <c r="H529" s="203"/>
      <c r="I529" s="203"/>
      <c r="J529" s="203"/>
      <c r="K529" s="203"/>
      <c r="L529" s="203"/>
      <c r="M529" s="203"/>
      <c r="N529" s="203"/>
      <c r="O529" s="203"/>
      <c r="P529" s="203"/>
      <c r="Q529" s="203"/>
    </row>
    <row r="530" spans="1:17" ht="15.75" customHeight="1">
      <c r="A530" s="203"/>
      <c r="B530" s="203"/>
      <c r="C530" s="211"/>
      <c r="D530" s="211"/>
      <c r="E530" s="211"/>
      <c r="F530" s="203"/>
      <c r="G530" s="203"/>
      <c r="H530" s="203"/>
      <c r="I530" s="203"/>
      <c r="J530" s="203"/>
      <c r="K530" s="203"/>
      <c r="L530" s="203"/>
      <c r="M530" s="203"/>
      <c r="N530" s="203"/>
      <c r="O530" s="203"/>
      <c r="P530" s="203"/>
      <c r="Q530" s="203"/>
    </row>
    <row r="531" spans="1:17" ht="15.75" customHeight="1">
      <c r="A531" s="203"/>
      <c r="B531" s="203"/>
      <c r="C531" s="211"/>
      <c r="D531" s="211"/>
      <c r="E531" s="211"/>
      <c r="F531" s="203"/>
      <c r="G531" s="203"/>
      <c r="H531" s="203"/>
      <c r="I531" s="203"/>
      <c r="J531" s="203"/>
      <c r="K531" s="203"/>
      <c r="L531" s="203"/>
      <c r="M531" s="203"/>
      <c r="N531" s="203"/>
      <c r="O531" s="203"/>
      <c r="P531" s="203"/>
      <c r="Q531" s="203"/>
    </row>
    <row r="532" spans="1:17" ht="15.75" customHeight="1">
      <c r="A532" s="203"/>
      <c r="B532" s="203"/>
      <c r="C532" s="211"/>
      <c r="D532" s="211"/>
      <c r="E532" s="211"/>
      <c r="F532" s="203"/>
      <c r="G532" s="203"/>
      <c r="H532" s="203"/>
      <c r="I532" s="203"/>
      <c r="J532" s="203"/>
      <c r="K532" s="203"/>
      <c r="L532" s="203"/>
      <c r="M532" s="203"/>
      <c r="N532" s="203"/>
      <c r="O532" s="203"/>
      <c r="P532" s="203"/>
      <c r="Q532" s="203"/>
    </row>
    <row r="533" spans="1:17" ht="15.75" customHeight="1">
      <c r="A533" s="203"/>
      <c r="B533" s="203"/>
      <c r="C533" s="211"/>
      <c r="D533" s="211"/>
      <c r="E533" s="211"/>
      <c r="F533" s="203"/>
      <c r="G533" s="203"/>
      <c r="H533" s="203"/>
      <c r="I533" s="203"/>
      <c r="J533" s="203"/>
      <c r="K533" s="203"/>
      <c r="L533" s="203"/>
      <c r="M533" s="203"/>
      <c r="N533" s="203"/>
      <c r="O533" s="203"/>
      <c r="P533" s="203"/>
      <c r="Q533" s="203"/>
    </row>
    <row r="534" spans="1:17" ht="15.75" customHeight="1">
      <c r="A534" s="203"/>
      <c r="B534" s="203"/>
      <c r="C534" s="211"/>
      <c r="D534" s="211"/>
      <c r="E534" s="211"/>
      <c r="F534" s="203"/>
      <c r="G534" s="203"/>
      <c r="H534" s="203"/>
      <c r="I534" s="203"/>
      <c r="J534" s="203"/>
      <c r="K534" s="203"/>
      <c r="L534" s="203"/>
      <c r="M534" s="203"/>
      <c r="N534" s="203"/>
      <c r="O534" s="203"/>
      <c r="P534" s="203"/>
      <c r="Q534" s="203"/>
    </row>
    <row r="535" spans="1:17" ht="15.75" customHeight="1">
      <c r="A535" s="203"/>
      <c r="B535" s="203"/>
      <c r="C535" s="211"/>
      <c r="D535" s="211"/>
      <c r="E535" s="211"/>
      <c r="F535" s="203"/>
      <c r="G535" s="203"/>
      <c r="H535" s="203"/>
      <c r="I535" s="203"/>
      <c r="J535" s="203"/>
      <c r="K535" s="203"/>
      <c r="L535" s="203"/>
      <c r="M535" s="203"/>
      <c r="N535" s="203"/>
      <c r="O535" s="203"/>
      <c r="P535" s="203"/>
      <c r="Q535" s="203"/>
    </row>
    <row r="536" spans="1:17" ht="15.75" customHeight="1">
      <c r="A536" s="203"/>
      <c r="B536" s="203"/>
      <c r="C536" s="211"/>
      <c r="D536" s="211"/>
      <c r="E536" s="211"/>
      <c r="F536" s="203"/>
      <c r="G536" s="203"/>
      <c r="H536" s="203"/>
      <c r="I536" s="203"/>
      <c r="J536" s="203"/>
      <c r="K536" s="203"/>
      <c r="L536" s="203"/>
      <c r="M536" s="203"/>
      <c r="N536" s="203"/>
      <c r="O536" s="203"/>
      <c r="P536" s="203"/>
      <c r="Q536" s="203"/>
    </row>
    <row r="537" spans="1:17" ht="15.75" customHeight="1">
      <c r="A537" s="203"/>
      <c r="B537" s="203"/>
      <c r="C537" s="211"/>
      <c r="D537" s="211"/>
      <c r="E537" s="211"/>
      <c r="F537" s="203"/>
      <c r="G537" s="203"/>
      <c r="H537" s="203"/>
      <c r="I537" s="203"/>
      <c r="J537" s="203"/>
      <c r="K537" s="203"/>
      <c r="L537" s="203"/>
      <c r="M537" s="203"/>
      <c r="N537" s="203"/>
      <c r="O537" s="203"/>
      <c r="P537" s="203"/>
      <c r="Q537" s="203"/>
    </row>
    <row r="538" spans="1:17" ht="15.75" customHeight="1">
      <c r="A538" s="203"/>
      <c r="B538" s="203"/>
      <c r="C538" s="211"/>
      <c r="D538" s="211"/>
      <c r="E538" s="211"/>
      <c r="F538" s="203"/>
      <c r="G538" s="203"/>
      <c r="H538" s="203"/>
      <c r="I538" s="203"/>
      <c r="J538" s="203"/>
      <c r="K538" s="203"/>
      <c r="L538" s="203"/>
      <c r="M538" s="203"/>
      <c r="N538" s="203"/>
      <c r="O538" s="203"/>
      <c r="P538" s="203"/>
      <c r="Q538" s="203"/>
    </row>
    <row r="539" spans="1:17" ht="15.75" customHeight="1">
      <c r="A539" s="203"/>
      <c r="B539" s="203"/>
      <c r="C539" s="211"/>
      <c r="D539" s="211"/>
      <c r="E539" s="211"/>
      <c r="F539" s="203"/>
      <c r="G539" s="203"/>
      <c r="H539" s="203"/>
      <c r="I539" s="203"/>
      <c r="J539" s="203"/>
      <c r="K539" s="203"/>
      <c r="L539" s="203"/>
      <c r="M539" s="203"/>
      <c r="N539" s="203"/>
      <c r="O539" s="203"/>
      <c r="P539" s="203"/>
      <c r="Q539" s="203"/>
    </row>
    <row r="540" spans="1:17" ht="15.75" customHeight="1">
      <c r="A540" s="203"/>
      <c r="B540" s="203"/>
      <c r="C540" s="211"/>
      <c r="D540" s="211"/>
      <c r="E540" s="211"/>
      <c r="F540" s="203"/>
      <c r="G540" s="203"/>
      <c r="H540" s="203"/>
      <c r="I540" s="203"/>
      <c r="J540" s="203"/>
      <c r="K540" s="203"/>
      <c r="L540" s="203"/>
      <c r="M540" s="203"/>
      <c r="N540" s="203"/>
      <c r="O540" s="203"/>
      <c r="P540" s="203"/>
      <c r="Q540" s="203"/>
    </row>
    <row r="541" spans="1:17" ht="15.75" customHeight="1">
      <c r="A541" s="203"/>
      <c r="B541" s="203"/>
      <c r="C541" s="211"/>
      <c r="D541" s="211"/>
      <c r="E541" s="211"/>
      <c r="F541" s="203"/>
      <c r="G541" s="203"/>
      <c r="H541" s="203"/>
      <c r="I541" s="203"/>
      <c r="J541" s="203"/>
      <c r="K541" s="203"/>
      <c r="L541" s="203"/>
      <c r="M541" s="203"/>
      <c r="N541" s="203"/>
      <c r="O541" s="203"/>
      <c r="P541" s="203"/>
      <c r="Q541" s="203"/>
    </row>
    <row r="542" spans="1:17" ht="15.75" customHeight="1">
      <c r="A542" s="203"/>
      <c r="B542" s="203"/>
      <c r="C542" s="211"/>
      <c r="D542" s="211"/>
      <c r="E542" s="211"/>
      <c r="F542" s="203"/>
      <c r="G542" s="203"/>
      <c r="H542" s="203"/>
      <c r="I542" s="203"/>
      <c r="J542" s="203"/>
      <c r="K542" s="203"/>
      <c r="L542" s="203"/>
      <c r="M542" s="203"/>
      <c r="N542" s="203"/>
      <c r="O542" s="203"/>
      <c r="P542" s="203"/>
      <c r="Q542" s="203"/>
    </row>
    <row r="543" spans="1:17" ht="15.75" customHeight="1">
      <c r="A543" s="203"/>
      <c r="B543" s="203"/>
      <c r="C543" s="211"/>
      <c r="D543" s="211"/>
      <c r="E543" s="211"/>
      <c r="F543" s="203"/>
      <c r="G543" s="203"/>
      <c r="H543" s="203"/>
      <c r="I543" s="203"/>
      <c r="J543" s="203"/>
      <c r="K543" s="203"/>
      <c r="L543" s="203"/>
      <c r="M543" s="203"/>
      <c r="N543" s="203"/>
      <c r="O543" s="203"/>
      <c r="P543" s="203"/>
      <c r="Q543" s="203"/>
    </row>
    <row r="544" spans="1:17" ht="15.75" customHeight="1">
      <c r="A544" s="203"/>
      <c r="B544" s="203"/>
      <c r="C544" s="211"/>
      <c r="D544" s="211"/>
      <c r="E544" s="211"/>
      <c r="F544" s="203"/>
      <c r="G544" s="203"/>
      <c r="H544" s="203"/>
      <c r="I544" s="203"/>
      <c r="J544" s="203"/>
      <c r="K544" s="203"/>
      <c r="L544" s="203"/>
      <c r="M544" s="203"/>
      <c r="N544" s="203"/>
      <c r="O544" s="203"/>
      <c r="P544" s="203"/>
      <c r="Q544" s="203"/>
    </row>
    <row r="545" spans="1:17" ht="15.75" customHeight="1">
      <c r="A545" s="203"/>
      <c r="B545" s="203"/>
      <c r="C545" s="211"/>
      <c r="D545" s="211"/>
      <c r="E545" s="211"/>
      <c r="F545" s="203"/>
      <c r="G545" s="203"/>
      <c r="H545" s="203"/>
      <c r="I545" s="203"/>
      <c r="J545" s="203"/>
      <c r="K545" s="203"/>
      <c r="L545" s="203"/>
      <c r="M545" s="203"/>
      <c r="N545" s="203"/>
      <c r="O545" s="203"/>
      <c r="P545" s="203"/>
      <c r="Q545" s="203"/>
    </row>
    <row r="546" spans="1:17" ht="15.75" customHeight="1">
      <c r="A546" s="203"/>
      <c r="B546" s="203"/>
      <c r="C546" s="211"/>
      <c r="D546" s="211"/>
      <c r="E546" s="211"/>
      <c r="F546" s="203"/>
      <c r="G546" s="203"/>
      <c r="H546" s="203"/>
      <c r="I546" s="203"/>
      <c r="J546" s="203"/>
      <c r="K546" s="203"/>
      <c r="L546" s="203"/>
      <c r="M546" s="203"/>
      <c r="N546" s="203"/>
      <c r="O546" s="203"/>
      <c r="P546" s="203"/>
      <c r="Q546" s="203"/>
    </row>
    <row r="547" spans="1:17" ht="15.75" customHeight="1">
      <c r="A547" s="203"/>
      <c r="B547" s="203"/>
      <c r="C547" s="211"/>
      <c r="D547" s="211"/>
      <c r="E547" s="211"/>
      <c r="F547" s="203"/>
      <c r="G547" s="203"/>
      <c r="H547" s="203"/>
      <c r="I547" s="203"/>
      <c r="J547" s="203"/>
      <c r="K547" s="203"/>
      <c r="L547" s="203"/>
      <c r="M547" s="203"/>
      <c r="N547" s="203"/>
      <c r="O547" s="203"/>
      <c r="P547" s="203"/>
      <c r="Q547" s="203"/>
    </row>
    <row r="548" spans="1:17" ht="15.75" customHeight="1">
      <c r="A548" s="203"/>
      <c r="B548" s="203"/>
      <c r="C548" s="211"/>
      <c r="D548" s="211"/>
      <c r="E548" s="211"/>
      <c r="F548" s="203"/>
      <c r="G548" s="203"/>
      <c r="H548" s="203"/>
      <c r="I548" s="203"/>
      <c r="J548" s="203"/>
      <c r="K548" s="203"/>
      <c r="L548" s="203"/>
      <c r="M548" s="203"/>
      <c r="N548" s="203"/>
      <c r="O548" s="203"/>
      <c r="P548" s="203"/>
      <c r="Q548" s="203"/>
    </row>
    <row r="549" spans="1:17" ht="15.75" customHeight="1">
      <c r="A549" s="203"/>
      <c r="B549" s="203"/>
      <c r="C549" s="211"/>
      <c r="D549" s="211"/>
      <c r="E549" s="211"/>
      <c r="F549" s="203"/>
      <c r="G549" s="203"/>
      <c r="H549" s="203"/>
      <c r="I549" s="203"/>
      <c r="J549" s="203"/>
      <c r="K549" s="203"/>
      <c r="L549" s="203"/>
      <c r="M549" s="203"/>
      <c r="N549" s="203"/>
      <c r="O549" s="203"/>
      <c r="P549" s="203"/>
      <c r="Q549" s="203"/>
    </row>
    <row r="550" spans="1:17" ht="15.75" customHeight="1">
      <c r="A550" s="203"/>
      <c r="B550" s="203"/>
      <c r="C550" s="211"/>
      <c r="D550" s="211"/>
      <c r="E550" s="211"/>
      <c r="F550" s="203"/>
      <c r="G550" s="203"/>
      <c r="H550" s="203"/>
      <c r="I550" s="203"/>
      <c r="J550" s="203"/>
      <c r="K550" s="203"/>
      <c r="L550" s="203"/>
      <c r="M550" s="203"/>
      <c r="N550" s="203"/>
      <c r="O550" s="203"/>
      <c r="P550" s="203"/>
      <c r="Q550" s="203"/>
    </row>
    <row r="551" spans="1:17" ht="15.75" customHeight="1">
      <c r="A551" s="203"/>
      <c r="B551" s="203"/>
      <c r="C551" s="211"/>
      <c r="D551" s="211"/>
      <c r="E551" s="211"/>
      <c r="F551" s="203"/>
      <c r="G551" s="203"/>
      <c r="H551" s="203"/>
      <c r="I551" s="203"/>
      <c r="J551" s="203"/>
      <c r="K551" s="203"/>
      <c r="L551" s="203"/>
      <c r="M551" s="203"/>
      <c r="N551" s="203"/>
      <c r="O551" s="203"/>
      <c r="P551" s="203"/>
      <c r="Q551" s="203"/>
    </row>
    <row r="552" spans="1:17" ht="15.75" customHeight="1">
      <c r="A552" s="203"/>
      <c r="B552" s="203"/>
      <c r="C552" s="211"/>
      <c r="D552" s="211"/>
      <c r="E552" s="211"/>
      <c r="F552" s="203"/>
      <c r="G552" s="203"/>
      <c r="H552" s="203"/>
      <c r="I552" s="203"/>
      <c r="J552" s="203"/>
      <c r="K552" s="203"/>
      <c r="L552" s="203"/>
      <c r="M552" s="203"/>
      <c r="N552" s="203"/>
      <c r="O552" s="203"/>
      <c r="P552" s="203"/>
      <c r="Q552" s="203"/>
    </row>
    <row r="553" spans="1:17" ht="15.75" customHeight="1">
      <c r="A553" s="203"/>
      <c r="B553" s="203"/>
      <c r="C553" s="211"/>
      <c r="D553" s="211"/>
      <c r="E553" s="211"/>
      <c r="F553" s="203"/>
      <c r="G553" s="203"/>
      <c r="H553" s="203"/>
      <c r="I553" s="203"/>
      <c r="J553" s="203"/>
      <c r="K553" s="203"/>
      <c r="L553" s="203"/>
      <c r="M553" s="203"/>
      <c r="N553" s="203"/>
      <c r="O553" s="203"/>
      <c r="P553" s="203"/>
      <c r="Q553" s="203"/>
    </row>
    <row r="554" spans="1:17" ht="15.75" customHeight="1">
      <c r="A554" s="203"/>
      <c r="B554" s="203"/>
      <c r="C554" s="211"/>
      <c r="D554" s="211"/>
      <c r="E554" s="211"/>
      <c r="F554" s="203"/>
      <c r="G554" s="203"/>
      <c r="H554" s="203"/>
      <c r="I554" s="203"/>
      <c r="J554" s="203"/>
      <c r="K554" s="203"/>
      <c r="L554" s="203"/>
      <c r="M554" s="203"/>
      <c r="N554" s="203"/>
      <c r="O554" s="203"/>
      <c r="P554" s="203"/>
      <c r="Q554" s="203"/>
    </row>
    <row r="555" spans="1:17" ht="15.75" customHeight="1">
      <c r="A555" s="203"/>
      <c r="B555" s="203"/>
      <c r="C555" s="211"/>
      <c r="D555" s="211"/>
      <c r="E555" s="211"/>
      <c r="F555" s="203"/>
      <c r="G555" s="203"/>
      <c r="H555" s="203"/>
      <c r="I555" s="203"/>
      <c r="J555" s="203"/>
      <c r="K555" s="203"/>
      <c r="L555" s="203"/>
      <c r="M555" s="203"/>
      <c r="N555" s="203"/>
      <c r="O555" s="203"/>
      <c r="P555" s="203"/>
      <c r="Q555" s="203"/>
    </row>
    <row r="556" spans="1:17" ht="15.75" customHeight="1">
      <c r="A556" s="203"/>
      <c r="B556" s="203"/>
      <c r="C556" s="211"/>
      <c r="D556" s="211"/>
      <c r="E556" s="211"/>
      <c r="F556" s="203"/>
      <c r="G556" s="203"/>
      <c r="H556" s="203"/>
      <c r="I556" s="203"/>
      <c r="J556" s="203"/>
      <c r="K556" s="203"/>
      <c r="L556" s="203"/>
      <c r="M556" s="203"/>
      <c r="N556" s="203"/>
      <c r="O556" s="203"/>
      <c r="P556" s="203"/>
      <c r="Q556" s="203"/>
    </row>
    <row r="557" spans="1:17" ht="15.75" customHeight="1">
      <c r="A557" s="203"/>
      <c r="B557" s="203"/>
      <c r="C557" s="211"/>
      <c r="D557" s="211"/>
      <c r="E557" s="211"/>
      <c r="F557" s="203"/>
      <c r="G557" s="203"/>
      <c r="H557" s="203"/>
      <c r="I557" s="203"/>
      <c r="J557" s="203"/>
      <c r="K557" s="203"/>
      <c r="L557" s="203"/>
      <c r="M557" s="203"/>
      <c r="N557" s="203"/>
      <c r="O557" s="203"/>
      <c r="P557" s="203"/>
      <c r="Q557" s="203"/>
    </row>
    <row r="558" spans="1:17" ht="15.75" customHeight="1">
      <c r="A558" s="203"/>
      <c r="B558" s="203"/>
      <c r="C558" s="211"/>
      <c r="D558" s="211"/>
      <c r="E558" s="211"/>
      <c r="F558" s="203"/>
      <c r="G558" s="203"/>
      <c r="H558" s="203"/>
      <c r="I558" s="203"/>
      <c r="J558" s="203"/>
      <c r="K558" s="203"/>
      <c r="L558" s="203"/>
      <c r="M558" s="203"/>
      <c r="N558" s="203"/>
      <c r="O558" s="203"/>
      <c r="P558" s="203"/>
      <c r="Q558" s="203"/>
    </row>
    <row r="559" spans="1:17" ht="15.75" customHeight="1">
      <c r="A559" s="203"/>
      <c r="B559" s="203"/>
      <c r="C559" s="211"/>
      <c r="D559" s="211"/>
      <c r="E559" s="211"/>
      <c r="F559" s="203"/>
      <c r="G559" s="203"/>
      <c r="H559" s="203"/>
      <c r="I559" s="203"/>
      <c r="J559" s="203"/>
      <c r="K559" s="203"/>
      <c r="L559" s="203"/>
      <c r="M559" s="203"/>
      <c r="N559" s="203"/>
      <c r="O559" s="203"/>
      <c r="P559" s="203"/>
      <c r="Q559" s="203"/>
    </row>
    <row r="560" spans="1:17" ht="15.75" customHeight="1">
      <c r="A560" s="203"/>
      <c r="B560" s="203"/>
      <c r="C560" s="211"/>
      <c r="D560" s="211"/>
      <c r="E560" s="211"/>
      <c r="F560" s="203"/>
      <c r="G560" s="203"/>
      <c r="H560" s="203"/>
      <c r="I560" s="203"/>
      <c r="J560" s="203"/>
      <c r="K560" s="203"/>
      <c r="L560" s="203"/>
      <c r="M560" s="203"/>
      <c r="N560" s="203"/>
      <c r="O560" s="203"/>
      <c r="P560" s="203"/>
      <c r="Q560" s="203"/>
    </row>
    <row r="561" spans="1:17" ht="15.75" customHeight="1">
      <c r="A561" s="203"/>
      <c r="B561" s="203"/>
      <c r="C561" s="211"/>
      <c r="D561" s="211"/>
      <c r="E561" s="211"/>
      <c r="F561" s="203"/>
      <c r="G561" s="203"/>
      <c r="H561" s="203"/>
      <c r="I561" s="203"/>
      <c r="J561" s="203"/>
      <c r="K561" s="203"/>
      <c r="L561" s="203"/>
      <c r="M561" s="203"/>
      <c r="N561" s="203"/>
      <c r="O561" s="203"/>
      <c r="P561" s="203"/>
      <c r="Q561" s="203"/>
    </row>
    <row r="562" spans="1:17" ht="15.75" customHeight="1">
      <c r="A562" s="203"/>
      <c r="B562" s="203"/>
      <c r="C562" s="211"/>
      <c r="D562" s="211"/>
      <c r="E562" s="211"/>
      <c r="F562" s="203"/>
      <c r="G562" s="203"/>
      <c r="H562" s="203"/>
      <c r="I562" s="203"/>
      <c r="J562" s="203"/>
      <c r="K562" s="203"/>
      <c r="L562" s="203"/>
      <c r="M562" s="203"/>
      <c r="N562" s="203"/>
      <c r="O562" s="203"/>
      <c r="P562" s="203"/>
      <c r="Q562" s="203"/>
    </row>
    <row r="563" spans="1:17" ht="15.75" customHeight="1">
      <c r="A563" s="203"/>
      <c r="B563" s="203"/>
      <c r="C563" s="211"/>
      <c r="D563" s="211"/>
      <c r="E563" s="211"/>
      <c r="F563" s="203"/>
      <c r="G563" s="203"/>
      <c r="H563" s="203"/>
      <c r="I563" s="203"/>
      <c r="J563" s="203"/>
      <c r="K563" s="203"/>
      <c r="L563" s="203"/>
      <c r="M563" s="203"/>
      <c r="N563" s="203"/>
      <c r="O563" s="203"/>
      <c r="P563" s="203"/>
      <c r="Q563" s="203"/>
    </row>
    <row r="564" spans="1:17" ht="15.75" customHeight="1">
      <c r="A564" s="203"/>
      <c r="B564" s="203"/>
      <c r="C564" s="211"/>
      <c r="D564" s="211"/>
      <c r="E564" s="211"/>
      <c r="F564" s="203"/>
      <c r="G564" s="203"/>
      <c r="H564" s="203"/>
      <c r="I564" s="203"/>
      <c r="J564" s="203"/>
      <c r="K564" s="203"/>
      <c r="L564" s="203"/>
      <c r="M564" s="203"/>
      <c r="N564" s="203"/>
      <c r="O564" s="203"/>
      <c r="P564" s="203"/>
      <c r="Q564" s="203"/>
    </row>
    <row r="565" spans="1:17" ht="15.75" customHeight="1">
      <c r="A565" s="203"/>
      <c r="B565" s="203"/>
      <c r="C565" s="211"/>
      <c r="D565" s="211"/>
      <c r="E565" s="211"/>
      <c r="F565" s="203"/>
      <c r="G565" s="203"/>
      <c r="H565" s="203"/>
      <c r="I565" s="203"/>
      <c r="J565" s="203"/>
      <c r="K565" s="203"/>
      <c r="L565" s="203"/>
      <c r="M565" s="203"/>
      <c r="N565" s="203"/>
      <c r="O565" s="203"/>
      <c r="P565" s="203"/>
      <c r="Q565" s="203"/>
    </row>
    <row r="566" spans="1:17" ht="15.75" customHeight="1">
      <c r="A566" s="203"/>
      <c r="B566" s="203"/>
      <c r="C566" s="211"/>
      <c r="D566" s="211"/>
      <c r="E566" s="211"/>
      <c r="F566" s="203"/>
      <c r="G566" s="203"/>
      <c r="H566" s="203"/>
      <c r="I566" s="203"/>
      <c r="J566" s="203"/>
      <c r="K566" s="203"/>
      <c r="L566" s="203"/>
      <c r="M566" s="203"/>
      <c r="N566" s="203"/>
      <c r="O566" s="203"/>
      <c r="P566" s="203"/>
      <c r="Q566" s="203"/>
    </row>
    <row r="567" spans="1:17" ht="15.75" customHeight="1">
      <c r="A567" s="203"/>
      <c r="B567" s="203"/>
      <c r="C567" s="211"/>
      <c r="D567" s="211"/>
      <c r="E567" s="211"/>
      <c r="F567" s="203"/>
      <c r="G567" s="203"/>
      <c r="H567" s="203"/>
      <c r="I567" s="203"/>
      <c r="J567" s="203"/>
      <c r="K567" s="203"/>
      <c r="L567" s="203"/>
      <c r="M567" s="203"/>
      <c r="N567" s="203"/>
      <c r="O567" s="203"/>
      <c r="P567" s="203"/>
      <c r="Q567" s="203"/>
    </row>
    <row r="568" spans="1:17" ht="15.75" customHeight="1">
      <c r="A568" s="203"/>
      <c r="B568" s="203"/>
      <c r="C568" s="211"/>
      <c r="D568" s="211"/>
      <c r="E568" s="211"/>
      <c r="F568" s="203"/>
      <c r="G568" s="203"/>
      <c r="H568" s="203"/>
      <c r="I568" s="203"/>
      <c r="J568" s="203"/>
      <c r="K568" s="203"/>
      <c r="L568" s="203"/>
      <c r="M568" s="203"/>
      <c r="N568" s="203"/>
      <c r="O568" s="203"/>
      <c r="P568" s="203"/>
      <c r="Q568" s="203"/>
    </row>
    <row r="569" spans="1:17" ht="15.75" customHeight="1">
      <c r="A569" s="203"/>
      <c r="B569" s="203"/>
      <c r="C569" s="211"/>
      <c r="D569" s="211"/>
      <c r="E569" s="211"/>
      <c r="F569" s="203"/>
      <c r="G569" s="203"/>
      <c r="H569" s="203"/>
      <c r="I569" s="203"/>
      <c r="J569" s="203"/>
      <c r="K569" s="203"/>
      <c r="L569" s="203"/>
      <c r="M569" s="203"/>
      <c r="N569" s="203"/>
      <c r="O569" s="203"/>
      <c r="P569" s="203"/>
      <c r="Q569" s="203"/>
    </row>
    <row r="570" spans="1:17" ht="15.75" customHeight="1">
      <c r="A570" s="203"/>
      <c r="B570" s="203"/>
      <c r="C570" s="211"/>
      <c r="D570" s="211"/>
      <c r="E570" s="211"/>
      <c r="F570" s="203"/>
      <c r="G570" s="203"/>
      <c r="H570" s="203"/>
      <c r="I570" s="203"/>
      <c r="J570" s="203"/>
      <c r="K570" s="203"/>
      <c r="L570" s="203"/>
      <c r="M570" s="203"/>
      <c r="N570" s="203"/>
      <c r="O570" s="203"/>
      <c r="P570" s="203"/>
      <c r="Q570" s="203"/>
    </row>
    <row r="571" spans="1:17" ht="15.75" customHeight="1">
      <c r="A571" s="203"/>
      <c r="B571" s="203"/>
      <c r="C571" s="211"/>
      <c r="D571" s="211"/>
      <c r="E571" s="211"/>
      <c r="F571" s="203"/>
      <c r="G571" s="203"/>
      <c r="H571" s="203"/>
      <c r="I571" s="203"/>
      <c r="J571" s="203"/>
      <c r="K571" s="203"/>
      <c r="L571" s="203"/>
      <c r="M571" s="203"/>
      <c r="N571" s="203"/>
      <c r="O571" s="203"/>
      <c r="P571" s="203"/>
      <c r="Q571" s="203"/>
    </row>
    <row r="572" spans="1:17" ht="15.75" customHeight="1">
      <c r="A572" s="203"/>
      <c r="B572" s="203"/>
      <c r="C572" s="211"/>
      <c r="D572" s="211"/>
      <c r="E572" s="211"/>
      <c r="F572" s="203"/>
      <c r="G572" s="203"/>
      <c r="H572" s="203"/>
      <c r="I572" s="203"/>
      <c r="J572" s="203"/>
      <c r="K572" s="203"/>
      <c r="L572" s="203"/>
      <c r="M572" s="203"/>
      <c r="N572" s="203"/>
      <c r="O572" s="203"/>
      <c r="P572" s="203"/>
      <c r="Q572" s="203"/>
    </row>
    <row r="573" spans="1:17" ht="15.75" customHeight="1">
      <c r="A573" s="203"/>
      <c r="B573" s="203"/>
      <c r="C573" s="211"/>
      <c r="D573" s="211"/>
      <c r="E573" s="211"/>
      <c r="F573" s="203"/>
      <c r="G573" s="203"/>
      <c r="H573" s="203"/>
      <c r="I573" s="203"/>
      <c r="J573" s="203"/>
      <c r="K573" s="203"/>
      <c r="L573" s="203"/>
      <c r="M573" s="203"/>
      <c r="N573" s="203"/>
      <c r="O573" s="203"/>
      <c r="P573" s="203"/>
      <c r="Q573" s="203"/>
    </row>
    <row r="574" spans="1:17" ht="15.75" customHeight="1">
      <c r="A574" s="203"/>
      <c r="B574" s="203"/>
      <c r="C574" s="211"/>
      <c r="D574" s="211"/>
      <c r="E574" s="211"/>
      <c r="F574" s="203"/>
      <c r="G574" s="203"/>
      <c r="H574" s="203"/>
      <c r="I574" s="203"/>
      <c r="J574" s="203"/>
      <c r="K574" s="203"/>
      <c r="L574" s="203"/>
      <c r="M574" s="203"/>
      <c r="N574" s="203"/>
      <c r="O574" s="203"/>
      <c r="P574" s="203"/>
      <c r="Q574" s="203"/>
    </row>
    <row r="575" spans="1:17" ht="15.75" customHeight="1">
      <c r="A575" s="203"/>
      <c r="B575" s="203"/>
      <c r="C575" s="211"/>
      <c r="D575" s="211"/>
      <c r="E575" s="211"/>
      <c r="F575" s="203"/>
      <c r="G575" s="203"/>
      <c r="H575" s="203"/>
      <c r="I575" s="203"/>
      <c r="J575" s="203"/>
      <c r="K575" s="203"/>
      <c r="L575" s="203"/>
      <c r="M575" s="203"/>
      <c r="N575" s="203"/>
      <c r="O575" s="203"/>
      <c r="P575" s="203"/>
      <c r="Q575" s="203"/>
    </row>
    <row r="576" spans="1:17" ht="15.75" customHeight="1">
      <c r="A576" s="203"/>
      <c r="B576" s="203"/>
      <c r="C576" s="211"/>
      <c r="D576" s="211"/>
      <c r="E576" s="211"/>
      <c r="F576" s="203"/>
      <c r="G576" s="203"/>
      <c r="H576" s="203"/>
      <c r="I576" s="203"/>
      <c r="J576" s="203"/>
      <c r="K576" s="203"/>
      <c r="L576" s="203"/>
      <c r="M576" s="203"/>
      <c r="N576" s="203"/>
      <c r="O576" s="203"/>
      <c r="P576" s="203"/>
      <c r="Q576" s="203"/>
    </row>
    <row r="577" spans="1:17" ht="15.75" customHeight="1">
      <c r="A577" s="203"/>
      <c r="B577" s="203"/>
      <c r="C577" s="211"/>
      <c r="D577" s="211"/>
      <c r="E577" s="211"/>
      <c r="F577" s="203"/>
      <c r="G577" s="203"/>
      <c r="H577" s="203"/>
      <c r="I577" s="203"/>
      <c r="J577" s="203"/>
      <c r="K577" s="203"/>
      <c r="L577" s="203"/>
      <c r="M577" s="203"/>
      <c r="N577" s="203"/>
      <c r="O577" s="203"/>
      <c r="P577" s="203"/>
      <c r="Q577" s="203"/>
    </row>
    <row r="578" spans="1:17" ht="15.75" customHeight="1">
      <c r="A578" s="203"/>
      <c r="B578" s="203"/>
      <c r="C578" s="211"/>
      <c r="D578" s="211"/>
      <c r="E578" s="211"/>
      <c r="F578" s="203"/>
      <c r="G578" s="203"/>
      <c r="H578" s="203"/>
      <c r="I578" s="203"/>
      <c r="J578" s="203"/>
      <c r="K578" s="203"/>
      <c r="L578" s="203"/>
      <c r="M578" s="203"/>
      <c r="N578" s="203"/>
      <c r="O578" s="203"/>
      <c r="P578" s="203"/>
      <c r="Q578" s="203"/>
    </row>
    <row r="579" spans="1:17" ht="15.75" customHeight="1">
      <c r="A579" s="203"/>
      <c r="B579" s="203"/>
      <c r="C579" s="211"/>
      <c r="D579" s="211"/>
      <c r="E579" s="211"/>
      <c r="F579" s="203"/>
      <c r="G579" s="203"/>
      <c r="H579" s="203"/>
      <c r="I579" s="203"/>
      <c r="J579" s="203"/>
      <c r="K579" s="203"/>
      <c r="L579" s="203"/>
      <c r="M579" s="203"/>
      <c r="N579" s="203"/>
      <c r="O579" s="203"/>
      <c r="P579" s="203"/>
      <c r="Q579" s="203"/>
    </row>
    <row r="580" spans="1:17" ht="15.75" customHeight="1">
      <c r="A580" s="203"/>
      <c r="B580" s="203"/>
      <c r="C580" s="211"/>
      <c r="D580" s="211"/>
      <c r="E580" s="211"/>
      <c r="F580" s="203"/>
      <c r="G580" s="203"/>
      <c r="H580" s="203"/>
      <c r="I580" s="203"/>
      <c r="J580" s="203"/>
      <c r="K580" s="203"/>
      <c r="L580" s="203"/>
      <c r="M580" s="203"/>
      <c r="N580" s="203"/>
      <c r="O580" s="203"/>
      <c r="P580" s="203"/>
      <c r="Q580" s="203"/>
    </row>
    <row r="581" spans="1:17" ht="15.75" customHeight="1">
      <c r="A581" s="203"/>
      <c r="B581" s="203"/>
      <c r="C581" s="211"/>
      <c r="D581" s="211"/>
      <c r="E581" s="211"/>
      <c r="F581" s="203"/>
      <c r="G581" s="203"/>
      <c r="H581" s="203"/>
      <c r="I581" s="203"/>
      <c r="J581" s="203"/>
      <c r="K581" s="203"/>
      <c r="L581" s="203"/>
      <c r="M581" s="203"/>
      <c r="N581" s="203"/>
      <c r="O581" s="203"/>
      <c r="P581" s="203"/>
      <c r="Q581" s="203"/>
    </row>
    <row r="582" spans="1:17" ht="15.75" customHeight="1">
      <c r="A582" s="203"/>
      <c r="B582" s="203"/>
      <c r="C582" s="211"/>
      <c r="D582" s="211"/>
      <c r="E582" s="211"/>
      <c r="F582" s="203"/>
      <c r="G582" s="203"/>
      <c r="H582" s="203"/>
      <c r="I582" s="203"/>
      <c r="J582" s="203"/>
      <c r="K582" s="203"/>
      <c r="L582" s="203"/>
      <c r="M582" s="203"/>
      <c r="N582" s="203"/>
      <c r="O582" s="203"/>
      <c r="P582" s="203"/>
      <c r="Q582" s="203"/>
    </row>
    <row r="583" spans="1:17" ht="15.75" customHeight="1">
      <c r="A583" s="203"/>
      <c r="B583" s="203"/>
      <c r="C583" s="211"/>
      <c r="D583" s="211"/>
      <c r="E583" s="211"/>
      <c r="F583" s="203"/>
      <c r="G583" s="203"/>
      <c r="H583" s="203"/>
      <c r="I583" s="203"/>
      <c r="J583" s="203"/>
      <c r="K583" s="203"/>
      <c r="L583" s="203"/>
      <c r="M583" s="203"/>
      <c r="N583" s="203"/>
      <c r="O583" s="203"/>
      <c r="P583" s="203"/>
      <c r="Q583" s="203"/>
    </row>
    <row r="584" spans="1:17" ht="15.75" customHeight="1">
      <c r="A584" s="203"/>
      <c r="B584" s="203"/>
      <c r="C584" s="211"/>
      <c r="D584" s="211"/>
      <c r="E584" s="211"/>
      <c r="F584" s="203"/>
      <c r="G584" s="203"/>
      <c r="H584" s="203"/>
      <c r="I584" s="203"/>
      <c r="J584" s="203"/>
      <c r="K584" s="203"/>
      <c r="L584" s="203"/>
      <c r="M584" s="203"/>
      <c r="N584" s="203"/>
      <c r="O584" s="203"/>
      <c r="P584" s="203"/>
      <c r="Q584" s="203"/>
    </row>
    <row r="585" spans="1:17" ht="15.75" customHeight="1">
      <c r="A585" s="203"/>
      <c r="B585" s="203"/>
      <c r="C585" s="211"/>
      <c r="D585" s="211"/>
      <c r="E585" s="211"/>
      <c r="F585" s="203"/>
      <c r="G585" s="203"/>
      <c r="H585" s="203"/>
      <c r="I585" s="203"/>
      <c r="J585" s="203"/>
      <c r="K585" s="203"/>
      <c r="L585" s="203"/>
      <c r="M585" s="203"/>
      <c r="N585" s="203"/>
      <c r="O585" s="203"/>
      <c r="P585" s="203"/>
      <c r="Q585" s="203"/>
    </row>
    <row r="586" spans="1:17" ht="15.75" customHeight="1">
      <c r="A586" s="203"/>
      <c r="B586" s="203"/>
      <c r="C586" s="211"/>
      <c r="D586" s="211"/>
      <c r="E586" s="211"/>
      <c r="F586" s="203"/>
      <c r="G586" s="203"/>
      <c r="H586" s="203"/>
      <c r="I586" s="203"/>
      <c r="J586" s="203"/>
      <c r="K586" s="203"/>
      <c r="L586" s="203"/>
      <c r="M586" s="203"/>
      <c r="N586" s="203"/>
      <c r="O586" s="203"/>
      <c r="P586" s="203"/>
      <c r="Q586" s="203"/>
    </row>
    <row r="587" spans="1:17" ht="15.75" customHeight="1">
      <c r="A587" s="203"/>
      <c r="B587" s="203"/>
      <c r="C587" s="211"/>
      <c r="D587" s="211"/>
      <c r="E587" s="211"/>
      <c r="F587" s="203"/>
      <c r="G587" s="203"/>
      <c r="H587" s="203"/>
      <c r="I587" s="203"/>
      <c r="J587" s="203"/>
      <c r="K587" s="203"/>
      <c r="L587" s="203"/>
      <c r="M587" s="203"/>
      <c r="N587" s="203"/>
      <c r="O587" s="203"/>
      <c r="P587" s="203"/>
      <c r="Q587" s="203"/>
    </row>
    <row r="588" spans="1:17" ht="15.75" customHeight="1">
      <c r="A588" s="203"/>
      <c r="B588" s="203"/>
      <c r="C588" s="211"/>
      <c r="D588" s="211"/>
      <c r="E588" s="211"/>
      <c r="F588" s="203"/>
      <c r="G588" s="203"/>
      <c r="H588" s="203"/>
      <c r="I588" s="203"/>
      <c r="J588" s="203"/>
      <c r="K588" s="203"/>
      <c r="L588" s="203"/>
      <c r="M588" s="203"/>
      <c r="N588" s="203"/>
      <c r="O588" s="203"/>
      <c r="P588" s="203"/>
      <c r="Q588" s="203"/>
    </row>
    <row r="589" spans="1:17" ht="15.75" customHeight="1">
      <c r="A589" s="203"/>
      <c r="B589" s="203"/>
      <c r="C589" s="211"/>
      <c r="D589" s="211"/>
      <c r="E589" s="211"/>
      <c r="F589" s="203"/>
      <c r="G589" s="203"/>
      <c r="H589" s="203"/>
      <c r="I589" s="203"/>
      <c r="J589" s="203"/>
      <c r="K589" s="203"/>
      <c r="L589" s="203"/>
      <c r="M589" s="203"/>
      <c r="N589" s="203"/>
      <c r="O589" s="203"/>
      <c r="P589" s="203"/>
      <c r="Q589" s="203"/>
    </row>
    <row r="590" spans="1:17" ht="15.75" customHeight="1">
      <c r="A590" s="203"/>
      <c r="B590" s="203"/>
      <c r="C590" s="211"/>
      <c r="D590" s="211"/>
      <c r="E590" s="211"/>
      <c r="F590" s="203"/>
      <c r="G590" s="203"/>
      <c r="H590" s="203"/>
      <c r="I590" s="203"/>
      <c r="J590" s="203"/>
      <c r="K590" s="203"/>
      <c r="L590" s="203"/>
      <c r="M590" s="203"/>
      <c r="N590" s="203"/>
      <c r="O590" s="203"/>
      <c r="P590" s="203"/>
      <c r="Q590" s="203"/>
    </row>
    <row r="591" spans="1:17" ht="15.75" customHeight="1">
      <c r="A591" s="203"/>
      <c r="B591" s="203"/>
      <c r="C591" s="211"/>
      <c r="D591" s="211"/>
      <c r="E591" s="211"/>
      <c r="F591" s="203"/>
      <c r="G591" s="203"/>
      <c r="H591" s="203"/>
      <c r="I591" s="203"/>
      <c r="J591" s="203"/>
      <c r="K591" s="203"/>
      <c r="L591" s="203"/>
      <c r="M591" s="203"/>
      <c r="N591" s="203"/>
      <c r="O591" s="203"/>
      <c r="P591" s="203"/>
      <c r="Q591" s="203"/>
    </row>
    <row r="592" spans="1:17" ht="15.75" customHeight="1">
      <c r="A592" s="203"/>
      <c r="B592" s="203"/>
      <c r="C592" s="211"/>
      <c r="D592" s="211"/>
      <c r="E592" s="211"/>
      <c r="F592" s="203"/>
      <c r="G592" s="203"/>
      <c r="H592" s="203"/>
      <c r="I592" s="203"/>
      <c r="J592" s="203"/>
      <c r="K592" s="203"/>
      <c r="L592" s="203"/>
      <c r="M592" s="203"/>
      <c r="N592" s="203"/>
      <c r="O592" s="203"/>
      <c r="P592" s="203"/>
      <c r="Q592" s="203"/>
    </row>
    <row r="593" spans="1:17" ht="15.75" customHeight="1">
      <c r="A593" s="203"/>
      <c r="B593" s="203"/>
      <c r="C593" s="211"/>
      <c r="D593" s="211"/>
      <c r="E593" s="211"/>
      <c r="F593" s="203"/>
      <c r="G593" s="203"/>
      <c r="H593" s="203"/>
      <c r="I593" s="203"/>
      <c r="J593" s="203"/>
      <c r="K593" s="203"/>
      <c r="L593" s="203"/>
      <c r="M593" s="203"/>
      <c r="N593" s="203"/>
      <c r="O593" s="203"/>
      <c r="P593" s="203"/>
      <c r="Q593" s="203"/>
    </row>
    <row r="594" spans="1:17" ht="15.75" customHeight="1">
      <c r="A594" s="203"/>
      <c r="B594" s="203"/>
      <c r="C594" s="211"/>
      <c r="D594" s="211"/>
      <c r="E594" s="211"/>
      <c r="F594" s="203"/>
      <c r="G594" s="203"/>
      <c r="H594" s="203"/>
      <c r="I594" s="203"/>
      <c r="J594" s="203"/>
      <c r="K594" s="203"/>
      <c r="L594" s="203"/>
      <c r="M594" s="203"/>
      <c r="N594" s="203"/>
      <c r="O594" s="203"/>
      <c r="P594" s="203"/>
      <c r="Q594" s="203"/>
    </row>
    <row r="595" spans="1:17" ht="15.75" customHeight="1">
      <c r="A595" s="203"/>
      <c r="B595" s="203"/>
      <c r="C595" s="211"/>
      <c r="D595" s="211"/>
      <c r="E595" s="211"/>
      <c r="F595" s="203"/>
      <c r="G595" s="203"/>
      <c r="H595" s="203"/>
      <c r="I595" s="203"/>
      <c r="J595" s="203"/>
      <c r="K595" s="203"/>
      <c r="L595" s="203"/>
      <c r="M595" s="203"/>
      <c r="N595" s="203"/>
      <c r="O595" s="203"/>
      <c r="P595" s="203"/>
      <c r="Q595" s="203"/>
    </row>
    <row r="596" spans="1:17" ht="15.75" customHeight="1">
      <c r="A596" s="203"/>
      <c r="B596" s="203"/>
      <c r="C596" s="211"/>
      <c r="D596" s="211"/>
      <c r="E596" s="211"/>
      <c r="F596" s="203"/>
      <c r="G596" s="203"/>
      <c r="H596" s="203"/>
      <c r="I596" s="203"/>
      <c r="J596" s="203"/>
      <c r="K596" s="203"/>
      <c r="L596" s="203"/>
      <c r="M596" s="203"/>
      <c r="N596" s="203"/>
      <c r="O596" s="203"/>
      <c r="P596" s="203"/>
      <c r="Q596" s="203"/>
    </row>
    <row r="597" spans="1:17" ht="15.75" customHeight="1">
      <c r="A597" s="203"/>
      <c r="B597" s="203"/>
      <c r="C597" s="211"/>
      <c r="D597" s="211"/>
      <c r="E597" s="211"/>
      <c r="F597" s="203"/>
      <c r="G597" s="203"/>
      <c r="H597" s="203"/>
      <c r="I597" s="203"/>
      <c r="J597" s="203"/>
      <c r="K597" s="203"/>
      <c r="L597" s="203"/>
      <c r="M597" s="203"/>
      <c r="N597" s="203"/>
      <c r="O597" s="203"/>
      <c r="P597" s="203"/>
      <c r="Q597" s="203"/>
    </row>
    <row r="598" spans="1:17" ht="15.75" customHeight="1">
      <c r="A598" s="203"/>
      <c r="B598" s="203"/>
      <c r="C598" s="211"/>
      <c r="D598" s="211"/>
      <c r="E598" s="211"/>
      <c r="F598" s="203"/>
      <c r="G598" s="203"/>
      <c r="H598" s="203"/>
      <c r="I598" s="203"/>
      <c r="J598" s="203"/>
      <c r="K598" s="203"/>
      <c r="L598" s="203"/>
      <c r="M598" s="203"/>
      <c r="N598" s="203"/>
      <c r="O598" s="203"/>
      <c r="P598" s="203"/>
      <c r="Q598" s="203"/>
    </row>
    <row r="599" spans="1:17" ht="15.75" customHeight="1">
      <c r="A599" s="203"/>
      <c r="B599" s="203"/>
      <c r="C599" s="211"/>
      <c r="D599" s="211"/>
      <c r="E599" s="211"/>
      <c r="F599" s="203"/>
      <c r="G599" s="203"/>
      <c r="H599" s="203"/>
      <c r="I599" s="203"/>
      <c r="J599" s="203"/>
      <c r="K599" s="203"/>
      <c r="L599" s="203"/>
      <c r="M599" s="203"/>
      <c r="N599" s="203"/>
      <c r="O599" s="203"/>
      <c r="P599" s="203"/>
      <c r="Q599" s="203"/>
    </row>
    <row r="600" spans="1:17" ht="15.75" customHeight="1">
      <c r="A600" s="203"/>
      <c r="B600" s="203"/>
      <c r="C600" s="211"/>
      <c r="D600" s="211"/>
      <c r="E600" s="211"/>
      <c r="F600" s="203"/>
      <c r="G600" s="203"/>
      <c r="H600" s="203"/>
      <c r="I600" s="203"/>
      <c r="J600" s="203"/>
      <c r="K600" s="203"/>
      <c r="L600" s="203"/>
      <c r="M600" s="203"/>
      <c r="N600" s="203"/>
      <c r="O600" s="203"/>
      <c r="P600" s="203"/>
      <c r="Q600" s="203"/>
    </row>
    <row r="601" spans="1:17" ht="15.75" customHeight="1">
      <c r="A601" s="203"/>
      <c r="B601" s="203"/>
      <c r="C601" s="211"/>
      <c r="D601" s="211"/>
      <c r="E601" s="211"/>
      <c r="F601" s="203"/>
      <c r="G601" s="203"/>
      <c r="H601" s="203"/>
      <c r="I601" s="203"/>
      <c r="J601" s="203"/>
      <c r="K601" s="203"/>
      <c r="L601" s="203"/>
      <c r="M601" s="203"/>
      <c r="N601" s="203"/>
      <c r="O601" s="203"/>
      <c r="P601" s="203"/>
      <c r="Q601" s="203"/>
    </row>
    <row r="602" spans="1:17" ht="15.75" customHeight="1">
      <c r="A602" s="203"/>
      <c r="B602" s="203"/>
      <c r="C602" s="211"/>
      <c r="D602" s="211"/>
      <c r="E602" s="211"/>
      <c r="F602" s="203"/>
      <c r="G602" s="203"/>
      <c r="H602" s="203"/>
      <c r="I602" s="203"/>
      <c r="J602" s="203"/>
      <c r="K602" s="203"/>
      <c r="L602" s="203"/>
      <c r="M602" s="203"/>
      <c r="N602" s="203"/>
      <c r="O602" s="203"/>
      <c r="P602" s="203"/>
      <c r="Q602" s="203"/>
    </row>
    <row r="603" spans="1:17" ht="15.75" customHeight="1">
      <c r="A603" s="203"/>
      <c r="B603" s="203"/>
      <c r="C603" s="211"/>
      <c r="D603" s="211"/>
      <c r="E603" s="211"/>
      <c r="F603" s="203"/>
      <c r="G603" s="203"/>
      <c r="H603" s="203"/>
      <c r="I603" s="203"/>
      <c r="J603" s="203"/>
      <c r="K603" s="203"/>
      <c r="L603" s="203"/>
      <c r="M603" s="203"/>
      <c r="N603" s="203"/>
      <c r="O603" s="203"/>
      <c r="P603" s="203"/>
      <c r="Q603" s="203"/>
    </row>
    <row r="604" spans="1:17" ht="15.75" customHeight="1">
      <c r="A604" s="203"/>
      <c r="B604" s="203"/>
      <c r="C604" s="211"/>
      <c r="D604" s="211"/>
      <c r="E604" s="211"/>
      <c r="F604" s="203"/>
      <c r="G604" s="203"/>
      <c r="H604" s="203"/>
      <c r="I604" s="203"/>
      <c r="J604" s="203"/>
      <c r="K604" s="203"/>
      <c r="L604" s="203"/>
      <c r="M604" s="203"/>
      <c r="N604" s="203"/>
      <c r="O604" s="203"/>
      <c r="P604" s="203"/>
      <c r="Q604" s="203"/>
    </row>
    <row r="605" spans="1:17" ht="15.75" customHeight="1">
      <c r="A605" s="203"/>
      <c r="B605" s="203"/>
      <c r="C605" s="211"/>
      <c r="D605" s="211"/>
      <c r="E605" s="211"/>
      <c r="F605" s="203"/>
      <c r="G605" s="203"/>
      <c r="H605" s="203"/>
      <c r="I605" s="203"/>
      <c r="J605" s="203"/>
      <c r="K605" s="203"/>
      <c r="L605" s="203"/>
      <c r="M605" s="203"/>
      <c r="N605" s="203"/>
      <c r="O605" s="203"/>
      <c r="P605" s="203"/>
      <c r="Q605" s="203"/>
    </row>
    <row r="606" spans="1:17" ht="15.75" customHeight="1">
      <c r="A606" s="203"/>
      <c r="B606" s="203"/>
      <c r="C606" s="211"/>
      <c r="D606" s="211"/>
      <c r="E606" s="211"/>
      <c r="F606" s="203"/>
      <c r="G606" s="203"/>
      <c r="H606" s="203"/>
      <c r="I606" s="203"/>
      <c r="J606" s="203"/>
      <c r="K606" s="203"/>
      <c r="L606" s="203"/>
      <c r="M606" s="203"/>
      <c r="N606" s="203"/>
      <c r="O606" s="203"/>
      <c r="P606" s="203"/>
      <c r="Q606" s="203"/>
    </row>
    <row r="607" spans="1:17" ht="15.75" customHeight="1">
      <c r="A607" s="203"/>
      <c r="B607" s="203"/>
      <c r="C607" s="211"/>
      <c r="D607" s="211"/>
      <c r="E607" s="211"/>
      <c r="F607" s="203"/>
      <c r="G607" s="203"/>
      <c r="H607" s="203"/>
      <c r="I607" s="203"/>
      <c r="J607" s="203"/>
      <c r="K607" s="203"/>
      <c r="L607" s="203"/>
      <c r="M607" s="203"/>
      <c r="N607" s="203"/>
      <c r="O607" s="203"/>
      <c r="P607" s="203"/>
      <c r="Q607" s="203"/>
    </row>
    <row r="608" spans="1:17" ht="15.75" customHeight="1">
      <c r="A608" s="203"/>
      <c r="B608" s="203"/>
      <c r="C608" s="211"/>
      <c r="D608" s="211"/>
      <c r="E608" s="211"/>
      <c r="F608" s="203"/>
      <c r="G608" s="203"/>
      <c r="H608" s="203"/>
      <c r="I608" s="203"/>
      <c r="J608" s="203"/>
      <c r="K608" s="203"/>
      <c r="L608" s="203"/>
      <c r="M608" s="203"/>
      <c r="N608" s="203"/>
      <c r="O608" s="203"/>
      <c r="P608" s="203"/>
      <c r="Q608" s="203"/>
    </row>
    <row r="609" spans="1:17" ht="15.75" customHeight="1">
      <c r="A609" s="203"/>
      <c r="B609" s="203"/>
      <c r="C609" s="211"/>
      <c r="D609" s="211"/>
      <c r="E609" s="211"/>
      <c r="F609" s="203"/>
      <c r="G609" s="203"/>
      <c r="H609" s="203"/>
      <c r="I609" s="203"/>
      <c r="J609" s="203"/>
      <c r="K609" s="203"/>
      <c r="L609" s="203"/>
      <c r="M609" s="203"/>
      <c r="N609" s="203"/>
      <c r="O609" s="203"/>
      <c r="P609" s="203"/>
      <c r="Q609" s="203"/>
    </row>
    <row r="610" spans="1:17" ht="15.75" customHeight="1">
      <c r="A610" s="203"/>
      <c r="B610" s="203"/>
      <c r="C610" s="211"/>
      <c r="D610" s="211"/>
      <c r="E610" s="211"/>
      <c r="F610" s="203"/>
      <c r="G610" s="203"/>
      <c r="H610" s="203"/>
      <c r="I610" s="203"/>
      <c r="J610" s="203"/>
      <c r="K610" s="203"/>
      <c r="L610" s="203"/>
      <c r="M610" s="203"/>
      <c r="N610" s="203"/>
      <c r="O610" s="203"/>
      <c r="P610" s="203"/>
      <c r="Q610" s="203"/>
    </row>
    <row r="611" spans="1:17" ht="15.75" customHeight="1">
      <c r="A611" s="203"/>
      <c r="B611" s="203"/>
      <c r="C611" s="211"/>
      <c r="D611" s="211"/>
      <c r="E611" s="211"/>
      <c r="F611" s="203"/>
      <c r="G611" s="203"/>
      <c r="H611" s="203"/>
      <c r="I611" s="203"/>
      <c r="J611" s="203"/>
      <c r="K611" s="203"/>
      <c r="L611" s="203"/>
      <c r="M611" s="203"/>
      <c r="N611" s="203"/>
      <c r="O611" s="203"/>
      <c r="P611" s="203"/>
      <c r="Q611" s="203"/>
    </row>
    <row r="612" spans="1:17" ht="15.75" customHeight="1">
      <c r="A612" s="203"/>
      <c r="B612" s="203"/>
      <c r="C612" s="211"/>
      <c r="D612" s="211"/>
      <c r="E612" s="211"/>
      <c r="F612" s="203"/>
      <c r="G612" s="203"/>
      <c r="H612" s="203"/>
      <c r="I612" s="203"/>
      <c r="J612" s="203"/>
      <c r="K612" s="203"/>
      <c r="L612" s="203"/>
      <c r="M612" s="203"/>
      <c r="N612" s="203"/>
      <c r="O612" s="203"/>
      <c r="P612" s="203"/>
      <c r="Q612" s="203"/>
    </row>
    <row r="613" spans="1:17" ht="15.75" customHeight="1">
      <c r="A613" s="203"/>
      <c r="B613" s="203"/>
      <c r="C613" s="211"/>
      <c r="D613" s="211"/>
      <c r="E613" s="211"/>
      <c r="F613" s="203"/>
      <c r="G613" s="203"/>
      <c r="H613" s="203"/>
      <c r="I613" s="203"/>
      <c r="J613" s="203"/>
      <c r="K613" s="203"/>
      <c r="L613" s="203"/>
      <c r="M613" s="203"/>
      <c r="N613" s="203"/>
      <c r="O613" s="203"/>
      <c r="P613" s="203"/>
      <c r="Q613" s="203"/>
    </row>
    <row r="614" spans="1:17" ht="15.75" customHeight="1">
      <c r="A614" s="203"/>
      <c r="B614" s="203"/>
      <c r="C614" s="211"/>
      <c r="D614" s="211"/>
      <c r="E614" s="211"/>
      <c r="F614" s="203"/>
      <c r="G614" s="203"/>
      <c r="H614" s="203"/>
      <c r="I614" s="203"/>
      <c r="J614" s="203"/>
      <c r="K614" s="203"/>
      <c r="L614" s="203"/>
      <c r="M614" s="203"/>
      <c r="N614" s="203"/>
      <c r="O614" s="203"/>
      <c r="P614" s="203"/>
      <c r="Q614" s="203"/>
    </row>
    <row r="615" spans="1:17" ht="15.75" customHeight="1">
      <c r="A615" s="203"/>
      <c r="B615" s="203"/>
      <c r="C615" s="211"/>
      <c r="D615" s="211"/>
      <c r="E615" s="211"/>
      <c r="F615" s="203"/>
      <c r="G615" s="203"/>
      <c r="H615" s="203"/>
      <c r="I615" s="203"/>
      <c r="J615" s="203"/>
      <c r="K615" s="203"/>
      <c r="L615" s="203"/>
      <c r="M615" s="203"/>
      <c r="N615" s="203"/>
      <c r="O615" s="203"/>
      <c r="P615" s="203"/>
      <c r="Q615" s="203"/>
    </row>
    <row r="616" spans="1:17" ht="15.75" customHeight="1">
      <c r="A616" s="203"/>
      <c r="B616" s="203"/>
      <c r="C616" s="211"/>
      <c r="D616" s="211"/>
      <c r="E616" s="211"/>
      <c r="F616" s="203"/>
      <c r="G616" s="203"/>
      <c r="H616" s="203"/>
      <c r="I616" s="203"/>
      <c r="J616" s="203"/>
      <c r="K616" s="203"/>
      <c r="L616" s="203"/>
      <c r="M616" s="203"/>
      <c r="N616" s="203"/>
      <c r="O616" s="203"/>
      <c r="P616" s="203"/>
      <c r="Q616" s="203"/>
    </row>
    <row r="617" spans="1:17" ht="15.75" customHeight="1">
      <c r="A617" s="203"/>
      <c r="B617" s="203"/>
      <c r="C617" s="211"/>
      <c r="D617" s="211"/>
      <c r="E617" s="211"/>
      <c r="F617" s="203"/>
      <c r="G617" s="203"/>
      <c r="H617" s="203"/>
      <c r="I617" s="203"/>
      <c r="J617" s="203"/>
      <c r="K617" s="203"/>
      <c r="L617" s="203"/>
      <c r="M617" s="203"/>
      <c r="N617" s="203"/>
      <c r="O617" s="203"/>
      <c r="P617" s="203"/>
      <c r="Q617" s="203"/>
    </row>
    <row r="618" spans="1:17" ht="15.75" customHeight="1">
      <c r="A618" s="203"/>
      <c r="B618" s="203"/>
      <c r="C618" s="211"/>
      <c r="D618" s="211"/>
      <c r="E618" s="211"/>
      <c r="F618" s="203"/>
      <c r="G618" s="203"/>
      <c r="H618" s="203"/>
      <c r="I618" s="203"/>
      <c r="J618" s="203"/>
      <c r="K618" s="203"/>
      <c r="L618" s="203"/>
      <c r="M618" s="203"/>
      <c r="N618" s="203"/>
      <c r="O618" s="203"/>
      <c r="P618" s="203"/>
      <c r="Q618" s="203"/>
    </row>
    <row r="619" spans="1:17" ht="15.75" customHeight="1">
      <c r="A619" s="203"/>
      <c r="B619" s="203"/>
      <c r="C619" s="211"/>
      <c r="D619" s="211"/>
      <c r="E619" s="211"/>
      <c r="F619" s="203"/>
      <c r="G619" s="203"/>
      <c r="H619" s="203"/>
      <c r="I619" s="203"/>
      <c r="J619" s="203"/>
      <c r="K619" s="203"/>
      <c r="L619" s="203"/>
      <c r="M619" s="203"/>
      <c r="N619" s="203"/>
      <c r="O619" s="203"/>
      <c r="P619" s="203"/>
      <c r="Q619" s="203"/>
    </row>
    <row r="620" spans="1:17" ht="15.75" customHeight="1">
      <c r="A620" s="203"/>
      <c r="B620" s="203"/>
      <c r="C620" s="211"/>
      <c r="D620" s="211"/>
      <c r="E620" s="211"/>
      <c r="F620" s="203"/>
      <c r="G620" s="203"/>
      <c r="H620" s="203"/>
      <c r="I620" s="203"/>
      <c r="J620" s="203"/>
      <c r="K620" s="203"/>
      <c r="L620" s="203"/>
      <c r="M620" s="203"/>
      <c r="N620" s="203"/>
      <c r="O620" s="203"/>
      <c r="P620" s="203"/>
      <c r="Q620" s="203"/>
    </row>
    <row r="621" spans="1:17" ht="15.75" customHeight="1">
      <c r="A621" s="203"/>
      <c r="B621" s="203"/>
      <c r="C621" s="211"/>
      <c r="D621" s="211"/>
      <c r="E621" s="211"/>
      <c r="F621" s="203"/>
      <c r="G621" s="203"/>
      <c r="H621" s="203"/>
      <c r="I621" s="203"/>
      <c r="J621" s="203"/>
      <c r="K621" s="203"/>
      <c r="L621" s="203"/>
      <c r="M621" s="203"/>
      <c r="N621" s="203"/>
      <c r="O621" s="203"/>
      <c r="P621" s="203"/>
      <c r="Q621" s="203"/>
    </row>
    <row r="622" spans="1:17" ht="15.75" customHeight="1">
      <c r="A622" s="203"/>
      <c r="B622" s="203"/>
      <c r="C622" s="211"/>
      <c r="D622" s="211"/>
      <c r="E622" s="211"/>
      <c r="F622" s="203"/>
      <c r="G622" s="203"/>
      <c r="H622" s="203"/>
      <c r="I622" s="203"/>
      <c r="J622" s="203"/>
      <c r="K622" s="203"/>
      <c r="L622" s="203"/>
      <c r="M622" s="203"/>
      <c r="N622" s="203"/>
      <c r="O622" s="203"/>
      <c r="P622" s="203"/>
      <c r="Q622" s="203"/>
    </row>
    <row r="623" spans="1:17" ht="15.75" customHeight="1">
      <c r="A623" s="203"/>
      <c r="B623" s="203"/>
      <c r="C623" s="211"/>
      <c r="D623" s="211"/>
      <c r="E623" s="211"/>
      <c r="F623" s="203"/>
      <c r="G623" s="203"/>
      <c r="H623" s="203"/>
      <c r="I623" s="203"/>
      <c r="J623" s="203"/>
      <c r="K623" s="203"/>
      <c r="L623" s="203"/>
      <c r="M623" s="203"/>
      <c r="N623" s="203"/>
      <c r="O623" s="203"/>
      <c r="P623" s="203"/>
      <c r="Q623" s="203"/>
    </row>
    <row r="624" spans="1:17" ht="15.75" customHeight="1">
      <c r="A624" s="203"/>
      <c r="B624" s="203"/>
      <c r="C624" s="211"/>
      <c r="D624" s="211"/>
      <c r="E624" s="211"/>
      <c r="F624" s="203"/>
      <c r="G624" s="203"/>
      <c r="H624" s="203"/>
      <c r="I624" s="203"/>
      <c r="J624" s="203"/>
      <c r="K624" s="203"/>
      <c r="L624" s="203"/>
      <c r="M624" s="203"/>
      <c r="N624" s="203"/>
      <c r="O624" s="203"/>
      <c r="P624" s="203"/>
      <c r="Q624" s="203"/>
    </row>
    <row r="625" spans="1:17" ht="15.75" customHeight="1">
      <c r="A625" s="203"/>
      <c r="B625" s="203"/>
      <c r="C625" s="211"/>
      <c r="D625" s="211"/>
      <c r="E625" s="211"/>
      <c r="F625" s="203"/>
      <c r="G625" s="203"/>
      <c r="H625" s="203"/>
      <c r="I625" s="203"/>
      <c r="J625" s="203"/>
      <c r="K625" s="203"/>
      <c r="L625" s="203"/>
      <c r="M625" s="203"/>
      <c r="N625" s="203"/>
      <c r="O625" s="203"/>
      <c r="P625" s="203"/>
      <c r="Q625" s="203"/>
    </row>
    <row r="626" spans="1:17" ht="15.75" customHeight="1">
      <c r="A626" s="203"/>
      <c r="B626" s="203"/>
      <c r="C626" s="211"/>
      <c r="D626" s="211"/>
      <c r="E626" s="211"/>
      <c r="F626" s="203"/>
      <c r="G626" s="203"/>
      <c r="H626" s="203"/>
      <c r="I626" s="203"/>
      <c r="J626" s="203"/>
      <c r="K626" s="203"/>
      <c r="L626" s="203"/>
      <c r="M626" s="203"/>
      <c r="N626" s="203"/>
      <c r="O626" s="203"/>
      <c r="P626" s="203"/>
      <c r="Q626" s="203"/>
    </row>
    <row r="627" spans="1:17" ht="15.75" customHeight="1">
      <c r="A627" s="203"/>
      <c r="B627" s="203"/>
      <c r="C627" s="211"/>
      <c r="D627" s="211"/>
      <c r="E627" s="211"/>
      <c r="F627" s="203"/>
      <c r="G627" s="203"/>
      <c r="H627" s="203"/>
      <c r="I627" s="203"/>
      <c r="J627" s="203"/>
      <c r="K627" s="203"/>
      <c r="L627" s="203"/>
      <c r="M627" s="203"/>
      <c r="N627" s="203"/>
      <c r="O627" s="203"/>
      <c r="P627" s="203"/>
      <c r="Q627" s="203"/>
    </row>
    <row r="628" spans="1:17" ht="15.75" customHeight="1">
      <c r="A628" s="203"/>
      <c r="B628" s="203"/>
      <c r="C628" s="211"/>
      <c r="D628" s="211"/>
      <c r="E628" s="211"/>
      <c r="F628" s="203"/>
      <c r="G628" s="203"/>
      <c r="H628" s="203"/>
      <c r="I628" s="203"/>
      <c r="J628" s="203"/>
      <c r="K628" s="203"/>
      <c r="L628" s="203"/>
      <c r="M628" s="203"/>
      <c r="N628" s="203"/>
      <c r="O628" s="203"/>
      <c r="P628" s="203"/>
      <c r="Q628" s="203"/>
    </row>
    <row r="629" spans="1:17" ht="15.75" customHeight="1">
      <c r="A629" s="203"/>
      <c r="B629" s="203"/>
      <c r="C629" s="211"/>
      <c r="D629" s="211"/>
      <c r="E629" s="211"/>
      <c r="F629" s="203"/>
      <c r="G629" s="203"/>
      <c r="H629" s="203"/>
      <c r="I629" s="203"/>
      <c r="J629" s="203"/>
      <c r="K629" s="203"/>
      <c r="L629" s="203"/>
      <c r="M629" s="203"/>
      <c r="N629" s="203"/>
      <c r="O629" s="203"/>
      <c r="P629" s="203"/>
      <c r="Q629" s="203"/>
    </row>
    <row r="630" spans="1:17" ht="15.75" customHeight="1">
      <c r="A630" s="203"/>
      <c r="B630" s="203"/>
      <c r="C630" s="211"/>
      <c r="D630" s="211"/>
      <c r="E630" s="211"/>
      <c r="F630" s="203"/>
      <c r="G630" s="203"/>
      <c r="H630" s="203"/>
      <c r="I630" s="203"/>
      <c r="J630" s="203"/>
      <c r="K630" s="203"/>
      <c r="L630" s="203"/>
      <c r="M630" s="203"/>
      <c r="N630" s="203"/>
      <c r="O630" s="203"/>
      <c r="P630" s="203"/>
      <c r="Q630" s="203"/>
    </row>
    <row r="631" spans="1:17" ht="15.75" customHeight="1">
      <c r="A631" s="203"/>
      <c r="B631" s="203"/>
      <c r="C631" s="211"/>
      <c r="D631" s="211"/>
      <c r="E631" s="211"/>
      <c r="F631" s="203"/>
      <c r="G631" s="203"/>
      <c r="H631" s="203"/>
      <c r="I631" s="203"/>
      <c r="J631" s="203"/>
      <c r="K631" s="203"/>
      <c r="L631" s="203"/>
      <c r="M631" s="203"/>
      <c r="N631" s="203"/>
      <c r="O631" s="203"/>
      <c r="P631" s="203"/>
      <c r="Q631" s="203"/>
    </row>
    <row r="632" spans="1:17" ht="15.75" customHeight="1">
      <c r="A632" s="203"/>
      <c r="B632" s="203"/>
      <c r="C632" s="211"/>
      <c r="D632" s="211"/>
      <c r="E632" s="211"/>
      <c r="F632" s="203"/>
      <c r="G632" s="203"/>
      <c r="H632" s="203"/>
      <c r="I632" s="203"/>
      <c r="J632" s="203"/>
      <c r="K632" s="203"/>
      <c r="L632" s="203"/>
      <c r="M632" s="203"/>
      <c r="N632" s="203"/>
      <c r="O632" s="203"/>
      <c r="P632" s="203"/>
      <c r="Q632" s="203"/>
    </row>
    <row r="633" spans="1:17" ht="15.75" customHeight="1">
      <c r="A633" s="203"/>
      <c r="B633" s="203"/>
      <c r="C633" s="211"/>
      <c r="D633" s="211"/>
      <c r="E633" s="211"/>
      <c r="F633" s="203"/>
      <c r="G633" s="203"/>
      <c r="H633" s="203"/>
      <c r="I633" s="203"/>
      <c r="J633" s="203"/>
      <c r="K633" s="203"/>
      <c r="L633" s="203"/>
      <c r="M633" s="203"/>
      <c r="N633" s="203"/>
      <c r="O633" s="203"/>
      <c r="P633" s="203"/>
      <c r="Q633" s="203"/>
    </row>
    <row r="634" spans="1:17" ht="15.75" customHeight="1">
      <c r="A634" s="203"/>
      <c r="B634" s="203"/>
      <c r="C634" s="211"/>
      <c r="D634" s="211"/>
      <c r="E634" s="211"/>
      <c r="F634" s="203"/>
      <c r="G634" s="203"/>
      <c r="H634" s="203"/>
      <c r="I634" s="203"/>
      <c r="J634" s="203"/>
      <c r="K634" s="203"/>
      <c r="L634" s="203"/>
      <c r="M634" s="203"/>
      <c r="N634" s="203"/>
      <c r="O634" s="203"/>
      <c r="P634" s="203"/>
      <c r="Q634" s="203"/>
    </row>
    <row r="635" spans="1:17" ht="15.75" customHeight="1">
      <c r="A635" s="203"/>
      <c r="B635" s="203"/>
      <c r="C635" s="211"/>
      <c r="D635" s="211"/>
      <c r="E635" s="211"/>
      <c r="F635" s="203"/>
      <c r="G635" s="203"/>
      <c r="H635" s="203"/>
      <c r="I635" s="203"/>
      <c r="J635" s="203"/>
      <c r="K635" s="203"/>
      <c r="L635" s="203"/>
      <c r="M635" s="203"/>
      <c r="N635" s="203"/>
      <c r="O635" s="203"/>
      <c r="P635" s="203"/>
      <c r="Q635" s="203"/>
    </row>
    <row r="636" spans="1:17" ht="15.75" customHeight="1">
      <c r="A636" s="203"/>
      <c r="B636" s="203"/>
      <c r="C636" s="211"/>
      <c r="D636" s="211"/>
      <c r="E636" s="211"/>
      <c r="F636" s="203"/>
      <c r="G636" s="203"/>
      <c r="H636" s="203"/>
      <c r="I636" s="203"/>
      <c r="J636" s="203"/>
      <c r="K636" s="203"/>
      <c r="L636" s="203"/>
      <c r="M636" s="203"/>
      <c r="N636" s="203"/>
      <c r="O636" s="203"/>
      <c r="P636" s="203"/>
      <c r="Q636" s="203"/>
    </row>
    <row r="637" spans="1:17" ht="15.75" customHeight="1">
      <c r="A637" s="203"/>
      <c r="B637" s="203"/>
      <c r="C637" s="211"/>
      <c r="D637" s="211"/>
      <c r="E637" s="211"/>
      <c r="F637" s="203"/>
      <c r="G637" s="203"/>
      <c r="H637" s="203"/>
      <c r="I637" s="203"/>
      <c r="J637" s="203"/>
      <c r="K637" s="203"/>
      <c r="L637" s="203"/>
      <c r="M637" s="203"/>
      <c r="N637" s="203"/>
      <c r="O637" s="203"/>
      <c r="P637" s="203"/>
      <c r="Q637" s="203"/>
    </row>
    <row r="638" spans="1:17" ht="15.75" customHeight="1">
      <c r="A638" s="203"/>
      <c r="B638" s="203"/>
      <c r="C638" s="211"/>
      <c r="D638" s="211"/>
      <c r="E638" s="211"/>
      <c r="F638" s="203"/>
      <c r="G638" s="203"/>
      <c r="H638" s="203"/>
      <c r="I638" s="203"/>
      <c r="J638" s="203"/>
      <c r="K638" s="203"/>
      <c r="L638" s="203"/>
      <c r="M638" s="203"/>
      <c r="N638" s="203"/>
      <c r="O638" s="203"/>
      <c r="P638" s="203"/>
      <c r="Q638" s="203"/>
    </row>
    <row r="639" spans="1:17" ht="15.75" customHeight="1">
      <c r="A639" s="203"/>
      <c r="B639" s="203"/>
      <c r="C639" s="211"/>
      <c r="D639" s="211"/>
      <c r="E639" s="211"/>
      <c r="F639" s="203"/>
      <c r="G639" s="203"/>
      <c r="H639" s="203"/>
      <c r="I639" s="203"/>
      <c r="J639" s="203"/>
      <c r="K639" s="203"/>
      <c r="L639" s="203"/>
      <c r="M639" s="203"/>
      <c r="N639" s="203"/>
      <c r="O639" s="203"/>
      <c r="P639" s="203"/>
      <c r="Q639" s="203"/>
    </row>
    <row r="640" spans="1:17" ht="15.75" customHeight="1">
      <c r="A640" s="203"/>
      <c r="B640" s="203"/>
      <c r="C640" s="211"/>
      <c r="D640" s="211"/>
      <c r="E640" s="211"/>
      <c r="F640" s="203"/>
      <c r="G640" s="203"/>
      <c r="H640" s="203"/>
      <c r="I640" s="203"/>
      <c r="J640" s="203"/>
      <c r="K640" s="203"/>
      <c r="L640" s="203"/>
      <c r="M640" s="203"/>
      <c r="N640" s="203"/>
      <c r="O640" s="203"/>
      <c r="P640" s="203"/>
      <c r="Q640" s="203"/>
    </row>
    <row r="641" spans="1:17" ht="15.75" customHeight="1">
      <c r="A641" s="203"/>
      <c r="B641" s="203"/>
      <c r="C641" s="211"/>
      <c r="D641" s="211"/>
      <c r="E641" s="211"/>
      <c r="F641" s="203"/>
      <c r="G641" s="203"/>
      <c r="H641" s="203"/>
      <c r="I641" s="203"/>
      <c r="J641" s="203"/>
      <c r="K641" s="203"/>
      <c r="L641" s="203"/>
      <c r="M641" s="203"/>
      <c r="N641" s="203"/>
      <c r="O641" s="203"/>
      <c r="P641" s="203"/>
      <c r="Q641" s="203"/>
    </row>
    <row r="642" spans="1:17" ht="15.75" customHeight="1">
      <c r="A642" s="203"/>
      <c r="B642" s="203"/>
      <c r="C642" s="211"/>
      <c r="D642" s="211"/>
      <c r="E642" s="211"/>
      <c r="F642" s="203"/>
      <c r="G642" s="203"/>
      <c r="H642" s="203"/>
      <c r="I642" s="203"/>
      <c r="J642" s="203"/>
      <c r="K642" s="203"/>
      <c r="L642" s="203"/>
      <c r="M642" s="203"/>
      <c r="N642" s="203"/>
      <c r="O642" s="203"/>
      <c r="P642" s="203"/>
      <c r="Q642" s="203"/>
    </row>
    <row r="643" spans="1:17" ht="15.75" customHeight="1">
      <c r="A643" s="203"/>
      <c r="B643" s="203"/>
      <c r="C643" s="211"/>
      <c r="D643" s="211"/>
      <c r="E643" s="211"/>
      <c r="F643" s="203"/>
      <c r="G643" s="203"/>
      <c r="H643" s="203"/>
      <c r="I643" s="203"/>
      <c r="J643" s="203"/>
      <c r="K643" s="203"/>
      <c r="L643" s="203"/>
      <c r="M643" s="203"/>
      <c r="N643" s="203"/>
      <c r="O643" s="203"/>
      <c r="P643" s="203"/>
      <c r="Q643" s="203"/>
    </row>
    <row r="644" spans="1:17" ht="15.75" customHeight="1">
      <c r="A644" s="203"/>
      <c r="B644" s="203"/>
      <c r="C644" s="211"/>
      <c r="D644" s="211"/>
      <c r="E644" s="211"/>
      <c r="F644" s="203"/>
      <c r="G644" s="203"/>
      <c r="H644" s="203"/>
      <c r="I644" s="203"/>
      <c r="J644" s="203"/>
      <c r="K644" s="203"/>
      <c r="L644" s="203"/>
      <c r="M644" s="203"/>
      <c r="N644" s="203"/>
      <c r="O644" s="203"/>
      <c r="P644" s="203"/>
      <c r="Q644" s="203"/>
    </row>
    <row r="645" spans="1:17" ht="15.75" customHeight="1">
      <c r="A645" s="203"/>
      <c r="B645" s="203"/>
      <c r="C645" s="211"/>
      <c r="D645" s="211"/>
      <c r="E645" s="211"/>
      <c r="F645" s="203"/>
      <c r="G645" s="203"/>
      <c r="H645" s="203"/>
      <c r="I645" s="203"/>
      <c r="J645" s="203"/>
      <c r="K645" s="203"/>
      <c r="L645" s="203"/>
      <c r="M645" s="203"/>
      <c r="N645" s="203"/>
      <c r="O645" s="203"/>
      <c r="P645" s="203"/>
      <c r="Q645" s="203"/>
    </row>
    <row r="646" spans="1:17" ht="15.75" customHeight="1">
      <c r="A646" s="203"/>
      <c r="B646" s="203"/>
      <c r="C646" s="211"/>
      <c r="D646" s="211"/>
      <c r="E646" s="211"/>
      <c r="F646" s="203"/>
      <c r="G646" s="203"/>
      <c r="H646" s="203"/>
      <c r="I646" s="203"/>
      <c r="J646" s="203"/>
      <c r="K646" s="203"/>
      <c r="L646" s="203"/>
      <c r="M646" s="203"/>
      <c r="N646" s="203"/>
      <c r="O646" s="203"/>
      <c r="P646" s="203"/>
      <c r="Q646" s="203"/>
    </row>
    <row r="647" spans="1:17" ht="15.75" customHeight="1">
      <c r="A647" s="203"/>
      <c r="B647" s="203"/>
      <c r="C647" s="211"/>
      <c r="D647" s="211"/>
      <c r="E647" s="211"/>
      <c r="F647" s="203"/>
      <c r="G647" s="203"/>
      <c r="H647" s="203"/>
      <c r="I647" s="203"/>
      <c r="J647" s="203"/>
      <c r="K647" s="203"/>
      <c r="L647" s="203"/>
      <c r="M647" s="203"/>
      <c r="N647" s="203"/>
      <c r="O647" s="203"/>
      <c r="P647" s="203"/>
      <c r="Q647" s="203"/>
    </row>
    <row r="648" spans="1:17" ht="15.75" customHeight="1">
      <c r="A648" s="203"/>
      <c r="B648" s="203"/>
      <c r="C648" s="211"/>
      <c r="D648" s="211"/>
      <c r="E648" s="211"/>
      <c r="F648" s="203"/>
      <c r="G648" s="203"/>
      <c r="H648" s="203"/>
      <c r="I648" s="203"/>
      <c r="J648" s="203"/>
      <c r="K648" s="203"/>
      <c r="L648" s="203"/>
      <c r="M648" s="203"/>
      <c r="N648" s="203"/>
      <c r="O648" s="203"/>
      <c r="P648" s="203"/>
      <c r="Q648" s="203"/>
    </row>
    <row r="649" spans="1:17" ht="15.75" customHeight="1">
      <c r="A649" s="203"/>
      <c r="B649" s="203"/>
      <c r="C649" s="211"/>
      <c r="D649" s="211"/>
      <c r="E649" s="211"/>
      <c r="F649" s="203"/>
      <c r="G649" s="203"/>
      <c r="H649" s="203"/>
      <c r="I649" s="203"/>
      <c r="J649" s="203"/>
      <c r="K649" s="203"/>
      <c r="L649" s="203"/>
      <c r="M649" s="203"/>
      <c r="N649" s="203"/>
      <c r="O649" s="203"/>
      <c r="P649" s="203"/>
      <c r="Q649" s="203"/>
    </row>
    <row r="650" spans="1:17" ht="15.75" customHeight="1">
      <c r="A650" s="203"/>
      <c r="B650" s="203"/>
      <c r="C650" s="211"/>
      <c r="D650" s="211"/>
      <c r="E650" s="211"/>
      <c r="F650" s="203"/>
      <c r="G650" s="203"/>
      <c r="H650" s="203"/>
      <c r="I650" s="203"/>
      <c r="J650" s="203"/>
      <c r="K650" s="203"/>
      <c r="L650" s="203"/>
      <c r="M650" s="203"/>
      <c r="N650" s="203"/>
      <c r="O650" s="203"/>
      <c r="P650" s="203"/>
      <c r="Q650" s="203"/>
    </row>
    <row r="651" spans="1:17" ht="15.75" customHeight="1">
      <c r="A651" s="203"/>
      <c r="B651" s="203"/>
      <c r="C651" s="211"/>
      <c r="D651" s="211"/>
      <c r="E651" s="211"/>
      <c r="F651" s="203"/>
      <c r="G651" s="203"/>
      <c r="H651" s="203"/>
      <c r="I651" s="203"/>
      <c r="J651" s="203"/>
      <c r="K651" s="203"/>
      <c r="L651" s="203"/>
      <c r="M651" s="203"/>
      <c r="N651" s="203"/>
      <c r="O651" s="203"/>
      <c r="P651" s="203"/>
      <c r="Q651" s="203"/>
    </row>
    <row r="652" spans="1:17" ht="15.75" customHeight="1">
      <c r="A652" s="203"/>
      <c r="B652" s="203"/>
      <c r="C652" s="211"/>
      <c r="D652" s="211"/>
      <c r="E652" s="211"/>
      <c r="F652" s="203"/>
      <c r="G652" s="203"/>
      <c r="H652" s="203"/>
      <c r="I652" s="203"/>
      <c r="J652" s="203"/>
      <c r="K652" s="203"/>
      <c r="L652" s="203"/>
      <c r="M652" s="203"/>
      <c r="N652" s="203"/>
      <c r="O652" s="203"/>
      <c r="P652" s="203"/>
      <c r="Q652" s="203"/>
    </row>
    <row r="653" spans="1:17" ht="15.75" customHeight="1">
      <c r="A653" s="203"/>
      <c r="B653" s="203"/>
      <c r="C653" s="211"/>
      <c r="D653" s="211"/>
      <c r="E653" s="211"/>
      <c r="F653" s="203"/>
      <c r="G653" s="203"/>
      <c r="H653" s="203"/>
      <c r="I653" s="203"/>
      <c r="J653" s="203"/>
      <c r="K653" s="203"/>
      <c r="L653" s="203"/>
      <c r="M653" s="203"/>
      <c r="N653" s="203"/>
      <c r="O653" s="203"/>
      <c r="P653" s="203"/>
      <c r="Q653" s="203"/>
    </row>
    <row r="654" spans="1:17" ht="15.75" customHeight="1">
      <c r="A654" s="203"/>
      <c r="B654" s="203"/>
      <c r="C654" s="211"/>
      <c r="D654" s="211"/>
      <c r="E654" s="211"/>
      <c r="F654" s="203"/>
      <c r="G654" s="203"/>
      <c r="H654" s="203"/>
      <c r="I654" s="203"/>
      <c r="J654" s="203"/>
      <c r="K654" s="203"/>
      <c r="L654" s="203"/>
      <c r="M654" s="203"/>
      <c r="N654" s="203"/>
      <c r="O654" s="203"/>
      <c r="P654" s="203"/>
      <c r="Q654" s="203"/>
    </row>
    <row r="655" spans="1:17" ht="15.75" customHeight="1">
      <c r="A655" s="203"/>
      <c r="B655" s="203"/>
      <c r="C655" s="211"/>
      <c r="D655" s="211"/>
      <c r="E655" s="211"/>
      <c r="F655" s="203"/>
      <c r="G655" s="203"/>
      <c r="H655" s="203"/>
      <c r="I655" s="203"/>
      <c r="J655" s="203"/>
      <c r="K655" s="203"/>
      <c r="L655" s="203"/>
      <c r="M655" s="203"/>
      <c r="N655" s="203"/>
      <c r="O655" s="203"/>
      <c r="P655" s="203"/>
      <c r="Q655" s="203"/>
    </row>
    <row r="656" spans="1:17" ht="15.75" customHeight="1">
      <c r="A656" s="203"/>
      <c r="B656" s="203"/>
      <c r="C656" s="211"/>
      <c r="D656" s="211"/>
      <c r="E656" s="211"/>
      <c r="F656" s="203"/>
      <c r="G656" s="203"/>
      <c r="H656" s="203"/>
      <c r="I656" s="203"/>
      <c r="J656" s="203"/>
      <c r="K656" s="203"/>
      <c r="L656" s="203"/>
      <c r="M656" s="203"/>
      <c r="N656" s="203"/>
      <c r="O656" s="203"/>
      <c r="P656" s="203"/>
      <c r="Q656" s="203"/>
    </row>
    <row r="657" spans="1:17" ht="15.75" customHeight="1">
      <c r="A657" s="203"/>
      <c r="B657" s="203"/>
      <c r="C657" s="211"/>
      <c r="D657" s="211"/>
      <c r="E657" s="211"/>
      <c r="F657" s="203"/>
      <c r="G657" s="203"/>
      <c r="H657" s="203"/>
      <c r="I657" s="203"/>
      <c r="J657" s="203"/>
      <c r="K657" s="203"/>
      <c r="L657" s="203"/>
      <c r="M657" s="203"/>
      <c r="N657" s="203"/>
      <c r="O657" s="203"/>
      <c r="P657" s="203"/>
      <c r="Q657" s="203"/>
    </row>
    <row r="658" spans="1:17" ht="15.75" customHeight="1">
      <c r="A658" s="203"/>
      <c r="B658" s="203"/>
      <c r="C658" s="211"/>
      <c r="D658" s="211"/>
      <c r="E658" s="211"/>
      <c r="F658" s="203"/>
      <c r="G658" s="203"/>
      <c r="H658" s="203"/>
      <c r="I658" s="203"/>
      <c r="J658" s="203"/>
      <c r="K658" s="203"/>
      <c r="L658" s="203"/>
      <c r="M658" s="203"/>
      <c r="N658" s="203"/>
      <c r="O658" s="203"/>
      <c r="P658" s="203"/>
      <c r="Q658" s="203"/>
    </row>
    <row r="659" spans="1:17" ht="15.75" customHeight="1">
      <c r="A659" s="203"/>
      <c r="B659" s="203"/>
      <c r="C659" s="211"/>
      <c r="D659" s="211"/>
      <c r="E659" s="211"/>
      <c r="F659" s="203"/>
      <c r="G659" s="203"/>
      <c r="H659" s="203"/>
      <c r="I659" s="203"/>
      <c r="J659" s="203"/>
      <c r="K659" s="203"/>
      <c r="L659" s="203"/>
      <c r="M659" s="203"/>
      <c r="N659" s="203"/>
      <c r="O659" s="203"/>
      <c r="P659" s="203"/>
      <c r="Q659" s="203"/>
    </row>
    <row r="660" spans="1:17" ht="15.75" customHeight="1">
      <c r="A660" s="203"/>
      <c r="B660" s="203"/>
      <c r="C660" s="211"/>
      <c r="D660" s="211"/>
      <c r="E660" s="211"/>
      <c r="F660" s="203"/>
      <c r="G660" s="203"/>
      <c r="H660" s="203"/>
      <c r="I660" s="203"/>
      <c r="J660" s="203"/>
      <c r="K660" s="203"/>
      <c r="L660" s="203"/>
      <c r="M660" s="203"/>
      <c r="N660" s="203"/>
      <c r="O660" s="203"/>
      <c r="P660" s="203"/>
      <c r="Q660" s="203"/>
    </row>
    <row r="661" spans="1:17" ht="15.75" customHeight="1">
      <c r="A661" s="203"/>
      <c r="B661" s="203"/>
      <c r="C661" s="211"/>
      <c r="D661" s="211"/>
      <c r="E661" s="211"/>
      <c r="F661" s="203"/>
      <c r="G661" s="203"/>
      <c r="H661" s="203"/>
      <c r="I661" s="203"/>
      <c r="J661" s="203"/>
      <c r="K661" s="203"/>
      <c r="L661" s="203"/>
      <c r="M661" s="203"/>
      <c r="N661" s="203"/>
      <c r="O661" s="203"/>
      <c r="P661" s="203"/>
      <c r="Q661" s="203"/>
    </row>
    <row r="662" spans="1:17" ht="15.75" customHeight="1">
      <c r="A662" s="203"/>
      <c r="B662" s="203"/>
      <c r="C662" s="211"/>
      <c r="D662" s="211"/>
      <c r="E662" s="211"/>
      <c r="F662" s="203"/>
      <c r="G662" s="203"/>
      <c r="H662" s="203"/>
      <c r="I662" s="203"/>
      <c r="J662" s="203"/>
      <c r="K662" s="203"/>
      <c r="L662" s="203"/>
      <c r="M662" s="203"/>
      <c r="N662" s="203"/>
      <c r="O662" s="203"/>
      <c r="P662" s="203"/>
      <c r="Q662" s="203"/>
    </row>
    <row r="663" spans="1:17" ht="15.75" customHeight="1">
      <c r="A663" s="203"/>
      <c r="B663" s="203"/>
      <c r="C663" s="211"/>
      <c r="D663" s="211"/>
      <c r="E663" s="211"/>
      <c r="F663" s="203"/>
      <c r="G663" s="203"/>
      <c r="H663" s="203"/>
      <c r="I663" s="203"/>
      <c r="J663" s="203"/>
      <c r="K663" s="203"/>
      <c r="L663" s="203"/>
      <c r="M663" s="203"/>
      <c r="N663" s="203"/>
      <c r="O663" s="203"/>
      <c r="P663" s="203"/>
      <c r="Q663" s="203"/>
    </row>
    <row r="664" spans="1:17" ht="15.75" customHeight="1">
      <c r="A664" s="203"/>
      <c r="B664" s="203"/>
      <c r="C664" s="211"/>
      <c r="D664" s="211"/>
      <c r="E664" s="211"/>
      <c r="F664" s="203"/>
      <c r="G664" s="203"/>
      <c r="H664" s="203"/>
      <c r="I664" s="203"/>
      <c r="J664" s="203"/>
      <c r="K664" s="203"/>
      <c r="L664" s="203"/>
      <c r="M664" s="203"/>
      <c r="N664" s="203"/>
      <c r="O664" s="203"/>
      <c r="P664" s="203"/>
      <c r="Q664" s="203"/>
    </row>
    <row r="665" spans="1:17" ht="15.75" customHeight="1">
      <c r="A665" s="203"/>
      <c r="B665" s="203"/>
      <c r="C665" s="211"/>
      <c r="D665" s="211"/>
      <c r="E665" s="211"/>
      <c r="F665" s="203"/>
      <c r="G665" s="203"/>
      <c r="H665" s="203"/>
      <c r="I665" s="203"/>
      <c r="J665" s="203"/>
      <c r="K665" s="203"/>
      <c r="L665" s="203"/>
      <c r="M665" s="203"/>
      <c r="N665" s="203"/>
      <c r="O665" s="203"/>
      <c r="P665" s="203"/>
      <c r="Q665" s="203"/>
    </row>
    <row r="666" spans="1:17" ht="15.75" customHeight="1">
      <c r="A666" s="203"/>
      <c r="B666" s="203"/>
      <c r="C666" s="211"/>
      <c r="D666" s="211"/>
      <c r="E666" s="211"/>
      <c r="F666" s="203"/>
      <c r="G666" s="203"/>
      <c r="H666" s="203"/>
      <c r="I666" s="203"/>
      <c r="J666" s="203"/>
      <c r="K666" s="203"/>
      <c r="L666" s="203"/>
      <c r="M666" s="203"/>
      <c r="N666" s="203"/>
      <c r="O666" s="203"/>
      <c r="P666" s="203"/>
      <c r="Q666" s="203"/>
    </row>
    <row r="667" spans="1:17" ht="15.75" customHeight="1">
      <c r="A667" s="203"/>
      <c r="B667" s="203"/>
      <c r="C667" s="211"/>
      <c r="D667" s="211"/>
      <c r="E667" s="211"/>
      <c r="F667" s="203"/>
      <c r="G667" s="203"/>
      <c r="H667" s="203"/>
      <c r="I667" s="203"/>
      <c r="J667" s="203"/>
      <c r="K667" s="203"/>
      <c r="L667" s="203"/>
      <c r="M667" s="203"/>
      <c r="N667" s="203"/>
      <c r="O667" s="203"/>
      <c r="P667" s="203"/>
      <c r="Q667" s="203"/>
    </row>
    <row r="668" spans="1:17" ht="15.75" customHeight="1">
      <c r="A668" s="203"/>
      <c r="B668" s="203"/>
      <c r="C668" s="211"/>
      <c r="D668" s="211"/>
      <c r="E668" s="211"/>
      <c r="F668" s="203"/>
      <c r="G668" s="203"/>
      <c r="H668" s="203"/>
      <c r="I668" s="203"/>
      <c r="J668" s="203"/>
      <c r="K668" s="203"/>
      <c r="L668" s="203"/>
      <c r="M668" s="203"/>
      <c r="N668" s="203"/>
      <c r="O668" s="203"/>
      <c r="P668" s="203"/>
      <c r="Q668" s="203"/>
    </row>
    <row r="669" spans="1:17" ht="15.75" customHeight="1">
      <c r="A669" s="203"/>
      <c r="B669" s="203"/>
      <c r="C669" s="211"/>
      <c r="D669" s="211"/>
      <c r="E669" s="211"/>
      <c r="F669" s="203"/>
      <c r="G669" s="203"/>
      <c r="H669" s="203"/>
      <c r="I669" s="203"/>
      <c r="J669" s="203"/>
      <c r="K669" s="203"/>
      <c r="L669" s="203"/>
      <c r="M669" s="203"/>
      <c r="N669" s="203"/>
      <c r="O669" s="203"/>
      <c r="P669" s="203"/>
      <c r="Q669" s="203"/>
    </row>
    <row r="670" spans="1:17" ht="15.75" customHeight="1">
      <c r="A670" s="203"/>
      <c r="B670" s="203"/>
      <c r="C670" s="211"/>
      <c r="D670" s="211"/>
      <c r="E670" s="211"/>
      <c r="F670" s="203"/>
      <c r="G670" s="203"/>
      <c r="H670" s="203"/>
      <c r="I670" s="203"/>
      <c r="J670" s="203"/>
      <c r="K670" s="203"/>
      <c r="L670" s="203"/>
      <c r="M670" s="203"/>
      <c r="N670" s="203"/>
      <c r="O670" s="203"/>
      <c r="P670" s="203"/>
      <c r="Q670" s="203"/>
    </row>
    <row r="671" spans="1:17" ht="15.75" customHeight="1">
      <c r="A671" s="203"/>
      <c r="B671" s="203"/>
      <c r="C671" s="211"/>
      <c r="D671" s="211"/>
      <c r="E671" s="211"/>
      <c r="F671" s="203"/>
      <c r="G671" s="203"/>
      <c r="H671" s="203"/>
      <c r="I671" s="203"/>
      <c r="J671" s="203"/>
      <c r="K671" s="203"/>
      <c r="L671" s="203"/>
      <c r="M671" s="203"/>
      <c r="N671" s="203"/>
      <c r="O671" s="203"/>
      <c r="P671" s="203"/>
      <c r="Q671" s="203"/>
    </row>
    <row r="672" spans="1:17" ht="15.75" customHeight="1">
      <c r="A672" s="203"/>
      <c r="B672" s="203"/>
      <c r="C672" s="211"/>
      <c r="D672" s="211"/>
      <c r="E672" s="211"/>
      <c r="F672" s="203"/>
      <c r="G672" s="203"/>
      <c r="H672" s="203"/>
      <c r="I672" s="203"/>
      <c r="J672" s="203"/>
      <c r="K672" s="203"/>
      <c r="L672" s="203"/>
      <c r="M672" s="203"/>
      <c r="N672" s="203"/>
      <c r="O672" s="203"/>
      <c r="P672" s="203"/>
      <c r="Q672" s="203"/>
    </row>
    <row r="673" spans="1:17" ht="15.75" customHeight="1">
      <c r="A673" s="203"/>
      <c r="B673" s="203"/>
      <c r="C673" s="211"/>
      <c r="D673" s="211"/>
      <c r="E673" s="211"/>
      <c r="F673" s="203"/>
      <c r="G673" s="203"/>
      <c r="H673" s="203"/>
      <c r="I673" s="203"/>
      <c r="J673" s="203"/>
      <c r="K673" s="203"/>
      <c r="L673" s="203"/>
      <c r="M673" s="203"/>
      <c r="N673" s="203"/>
      <c r="O673" s="203"/>
      <c r="P673" s="203"/>
      <c r="Q673" s="203"/>
    </row>
    <row r="674" spans="1:17" ht="15.75" customHeight="1">
      <c r="A674" s="203"/>
      <c r="B674" s="203"/>
      <c r="C674" s="211"/>
      <c r="D674" s="211"/>
      <c r="E674" s="211"/>
      <c r="F674" s="203"/>
      <c r="G674" s="203"/>
      <c r="H674" s="203"/>
      <c r="I674" s="203"/>
      <c r="J674" s="203"/>
      <c r="K674" s="203"/>
      <c r="L674" s="203"/>
      <c r="M674" s="203"/>
      <c r="N674" s="203"/>
      <c r="O674" s="203"/>
      <c r="P674" s="203"/>
      <c r="Q674" s="203"/>
    </row>
    <row r="675" spans="1:17" ht="15.75" customHeight="1">
      <c r="A675" s="203"/>
      <c r="B675" s="203"/>
      <c r="C675" s="211"/>
      <c r="D675" s="211"/>
      <c r="E675" s="211"/>
      <c r="F675" s="203"/>
      <c r="G675" s="203"/>
      <c r="H675" s="203"/>
      <c r="I675" s="203"/>
      <c r="J675" s="203"/>
      <c r="K675" s="203"/>
      <c r="L675" s="203"/>
      <c r="M675" s="203"/>
      <c r="N675" s="203"/>
      <c r="O675" s="203"/>
      <c r="P675" s="203"/>
      <c r="Q675" s="203"/>
    </row>
    <row r="676" spans="1:17" ht="15.75" customHeight="1">
      <c r="A676" s="203"/>
      <c r="B676" s="203"/>
      <c r="C676" s="211"/>
      <c r="D676" s="211"/>
      <c r="E676" s="211"/>
      <c r="F676" s="203"/>
      <c r="G676" s="203"/>
      <c r="H676" s="203"/>
      <c r="I676" s="203"/>
      <c r="J676" s="203"/>
      <c r="K676" s="203"/>
      <c r="L676" s="203"/>
      <c r="M676" s="203"/>
      <c r="N676" s="203"/>
      <c r="O676" s="203"/>
      <c r="P676" s="203"/>
      <c r="Q676" s="203"/>
    </row>
    <row r="677" spans="1:17" ht="15.75" customHeight="1">
      <c r="A677" s="203"/>
      <c r="B677" s="203"/>
      <c r="C677" s="211"/>
      <c r="D677" s="211"/>
      <c r="E677" s="211"/>
      <c r="F677" s="203"/>
      <c r="G677" s="203"/>
      <c r="H677" s="203"/>
      <c r="I677" s="203"/>
      <c r="J677" s="203"/>
      <c r="K677" s="203"/>
      <c r="L677" s="203"/>
      <c r="M677" s="203"/>
      <c r="N677" s="203"/>
      <c r="O677" s="203"/>
      <c r="P677" s="203"/>
      <c r="Q677" s="203"/>
    </row>
    <row r="678" spans="1:17" ht="15.75" customHeight="1">
      <c r="A678" s="203"/>
      <c r="B678" s="203"/>
      <c r="C678" s="211"/>
      <c r="D678" s="211"/>
      <c r="E678" s="211"/>
      <c r="F678" s="203"/>
      <c r="G678" s="203"/>
      <c r="H678" s="203"/>
      <c r="I678" s="203"/>
      <c r="J678" s="203"/>
      <c r="K678" s="203"/>
      <c r="L678" s="203"/>
      <c r="M678" s="203"/>
      <c r="N678" s="203"/>
      <c r="O678" s="203"/>
      <c r="P678" s="203"/>
      <c r="Q678" s="203"/>
    </row>
    <row r="679" spans="1:17" ht="15.75" customHeight="1">
      <c r="A679" s="203"/>
      <c r="B679" s="203"/>
      <c r="C679" s="211"/>
      <c r="D679" s="211"/>
      <c r="E679" s="211"/>
      <c r="F679" s="203"/>
      <c r="G679" s="203"/>
      <c r="H679" s="203"/>
      <c r="I679" s="203"/>
      <c r="J679" s="203"/>
      <c r="K679" s="203"/>
      <c r="L679" s="203"/>
      <c r="M679" s="203"/>
      <c r="N679" s="203"/>
      <c r="O679" s="203"/>
      <c r="P679" s="203"/>
      <c r="Q679" s="203"/>
    </row>
    <row r="680" spans="1:17" ht="15.75" customHeight="1">
      <c r="A680" s="203"/>
      <c r="B680" s="203"/>
      <c r="C680" s="211"/>
      <c r="D680" s="211"/>
      <c r="E680" s="211"/>
      <c r="F680" s="203"/>
      <c r="G680" s="203"/>
      <c r="H680" s="203"/>
      <c r="I680" s="203"/>
      <c r="J680" s="203"/>
      <c r="K680" s="203"/>
      <c r="L680" s="203"/>
      <c r="M680" s="203"/>
      <c r="N680" s="203"/>
      <c r="O680" s="203"/>
      <c r="P680" s="203"/>
      <c r="Q680" s="203"/>
    </row>
    <row r="681" spans="1:17" ht="15.75" customHeight="1">
      <c r="A681" s="203"/>
      <c r="B681" s="203"/>
      <c r="C681" s="211"/>
      <c r="D681" s="211"/>
      <c r="E681" s="211"/>
      <c r="F681" s="203"/>
      <c r="G681" s="203"/>
      <c r="H681" s="203"/>
      <c r="I681" s="203"/>
      <c r="J681" s="203"/>
      <c r="K681" s="203"/>
      <c r="L681" s="203"/>
      <c r="M681" s="203"/>
      <c r="N681" s="203"/>
      <c r="O681" s="203"/>
      <c r="P681" s="203"/>
      <c r="Q681" s="203"/>
    </row>
    <row r="682" spans="1:17" ht="15.75" customHeight="1">
      <c r="A682" s="203"/>
      <c r="B682" s="203"/>
      <c r="C682" s="211"/>
      <c r="D682" s="211"/>
      <c r="E682" s="211"/>
      <c r="F682" s="203"/>
      <c r="G682" s="203"/>
      <c r="H682" s="203"/>
      <c r="I682" s="203"/>
      <c r="J682" s="203"/>
      <c r="K682" s="203"/>
      <c r="L682" s="203"/>
      <c r="M682" s="203"/>
      <c r="N682" s="203"/>
      <c r="O682" s="203"/>
      <c r="P682" s="203"/>
      <c r="Q682" s="203"/>
    </row>
    <row r="683" spans="1:17" ht="15.75" customHeight="1">
      <c r="A683" s="203"/>
      <c r="B683" s="203"/>
      <c r="C683" s="211"/>
      <c r="D683" s="211"/>
      <c r="E683" s="211"/>
      <c r="F683" s="203"/>
      <c r="G683" s="203"/>
      <c r="H683" s="203"/>
      <c r="I683" s="203"/>
      <c r="J683" s="203"/>
      <c r="K683" s="203"/>
      <c r="L683" s="203"/>
      <c r="M683" s="203"/>
      <c r="N683" s="203"/>
      <c r="O683" s="203"/>
      <c r="P683" s="203"/>
      <c r="Q683" s="203"/>
    </row>
    <row r="684" spans="1:17" ht="15.75" customHeight="1">
      <c r="A684" s="203"/>
      <c r="B684" s="203"/>
      <c r="C684" s="211"/>
      <c r="D684" s="211"/>
      <c r="E684" s="211"/>
      <c r="F684" s="203"/>
      <c r="G684" s="203"/>
      <c r="H684" s="203"/>
      <c r="I684" s="203"/>
      <c r="J684" s="203"/>
      <c r="K684" s="203"/>
      <c r="L684" s="203"/>
      <c r="M684" s="203"/>
      <c r="N684" s="203"/>
      <c r="O684" s="203"/>
      <c r="P684" s="203"/>
      <c r="Q684" s="203"/>
    </row>
    <row r="685" spans="1:17" ht="15.75" customHeight="1">
      <c r="A685" s="203"/>
      <c r="B685" s="203"/>
      <c r="C685" s="211"/>
      <c r="D685" s="211"/>
      <c r="E685" s="211"/>
      <c r="F685" s="203"/>
      <c r="G685" s="203"/>
      <c r="H685" s="203"/>
      <c r="I685" s="203"/>
      <c r="J685" s="203"/>
      <c r="K685" s="203"/>
      <c r="L685" s="203"/>
      <c r="M685" s="203"/>
      <c r="N685" s="203"/>
      <c r="O685" s="203"/>
      <c r="P685" s="203"/>
      <c r="Q685" s="203"/>
    </row>
    <row r="686" spans="1:17" ht="15.75" customHeight="1">
      <c r="A686" s="203"/>
      <c r="B686" s="203"/>
      <c r="C686" s="211"/>
      <c r="D686" s="211"/>
      <c r="E686" s="211"/>
      <c r="F686" s="203"/>
      <c r="G686" s="203"/>
      <c r="H686" s="203"/>
      <c r="I686" s="203"/>
      <c r="J686" s="203"/>
      <c r="K686" s="203"/>
      <c r="L686" s="203"/>
      <c r="M686" s="203"/>
      <c r="N686" s="203"/>
      <c r="O686" s="203"/>
      <c r="P686" s="203"/>
      <c r="Q686" s="203"/>
    </row>
    <row r="687" spans="1:17" ht="15.75" customHeight="1">
      <c r="A687" s="203"/>
      <c r="B687" s="203"/>
      <c r="C687" s="211"/>
      <c r="D687" s="211"/>
      <c r="E687" s="211"/>
      <c r="F687" s="203"/>
      <c r="G687" s="203"/>
      <c r="H687" s="203"/>
      <c r="I687" s="203"/>
      <c r="J687" s="203"/>
      <c r="K687" s="203"/>
      <c r="L687" s="203"/>
      <c r="M687" s="203"/>
      <c r="N687" s="203"/>
      <c r="O687" s="203"/>
      <c r="P687" s="203"/>
      <c r="Q687" s="203"/>
    </row>
    <row r="688" spans="1:17" ht="15.75" customHeight="1">
      <c r="A688" s="203"/>
      <c r="B688" s="203"/>
      <c r="C688" s="211"/>
      <c r="D688" s="211"/>
      <c r="E688" s="211"/>
      <c r="F688" s="203"/>
      <c r="G688" s="203"/>
      <c r="H688" s="203"/>
      <c r="I688" s="203"/>
      <c r="J688" s="203"/>
      <c r="K688" s="203"/>
      <c r="L688" s="203"/>
      <c r="M688" s="203"/>
      <c r="N688" s="203"/>
      <c r="O688" s="203"/>
      <c r="P688" s="203"/>
      <c r="Q688" s="203"/>
    </row>
    <row r="689" spans="1:17" ht="15.75" customHeight="1">
      <c r="A689" s="203"/>
      <c r="B689" s="203"/>
      <c r="C689" s="211"/>
      <c r="D689" s="211"/>
      <c r="E689" s="211"/>
      <c r="F689" s="203"/>
      <c r="G689" s="203"/>
      <c r="H689" s="203"/>
      <c r="I689" s="203"/>
      <c r="J689" s="203"/>
      <c r="K689" s="203"/>
      <c r="L689" s="203"/>
      <c r="M689" s="203"/>
      <c r="N689" s="203"/>
      <c r="O689" s="203"/>
      <c r="P689" s="203"/>
      <c r="Q689" s="203"/>
    </row>
    <row r="690" spans="1:17" ht="15.75" customHeight="1">
      <c r="A690" s="203"/>
      <c r="B690" s="203"/>
      <c r="C690" s="211"/>
      <c r="D690" s="211"/>
      <c r="E690" s="211"/>
      <c r="F690" s="203"/>
      <c r="G690" s="203"/>
      <c r="H690" s="203"/>
      <c r="I690" s="203"/>
      <c r="J690" s="203"/>
      <c r="K690" s="203"/>
      <c r="L690" s="203"/>
      <c r="M690" s="203"/>
      <c r="N690" s="203"/>
      <c r="O690" s="203"/>
      <c r="P690" s="203"/>
      <c r="Q690" s="203"/>
    </row>
    <row r="691" spans="1:17" ht="15.75" customHeight="1">
      <c r="A691" s="203"/>
      <c r="B691" s="203"/>
      <c r="C691" s="211"/>
      <c r="D691" s="211"/>
      <c r="E691" s="211"/>
      <c r="F691" s="203"/>
      <c r="G691" s="203"/>
      <c r="H691" s="203"/>
      <c r="I691" s="203"/>
      <c r="J691" s="203"/>
      <c r="K691" s="203"/>
      <c r="L691" s="203"/>
      <c r="M691" s="203"/>
      <c r="N691" s="203"/>
      <c r="O691" s="203"/>
      <c r="P691" s="203"/>
      <c r="Q691" s="203"/>
    </row>
    <row r="692" spans="1:17" ht="15.75" customHeight="1">
      <c r="A692" s="203"/>
      <c r="B692" s="203"/>
      <c r="C692" s="211"/>
      <c r="D692" s="211"/>
      <c r="E692" s="211"/>
      <c r="F692" s="203"/>
      <c r="G692" s="203"/>
      <c r="H692" s="203"/>
      <c r="I692" s="203"/>
      <c r="J692" s="203"/>
      <c r="K692" s="203"/>
      <c r="L692" s="203"/>
      <c r="M692" s="203"/>
      <c r="N692" s="203"/>
      <c r="O692" s="203"/>
      <c r="P692" s="203"/>
      <c r="Q692" s="203"/>
    </row>
    <row r="693" spans="1:17" ht="15.75" customHeight="1">
      <c r="A693" s="203"/>
      <c r="B693" s="203"/>
      <c r="C693" s="211"/>
      <c r="D693" s="211"/>
      <c r="E693" s="211"/>
      <c r="F693" s="203"/>
      <c r="G693" s="203"/>
      <c r="H693" s="203"/>
      <c r="I693" s="203"/>
      <c r="J693" s="203"/>
      <c r="K693" s="203"/>
      <c r="L693" s="203"/>
      <c r="M693" s="203"/>
      <c r="N693" s="203"/>
      <c r="O693" s="203"/>
      <c r="P693" s="203"/>
      <c r="Q693" s="203"/>
    </row>
    <row r="694" spans="1:17" ht="15.75" customHeight="1">
      <c r="A694" s="203"/>
      <c r="B694" s="203"/>
      <c r="C694" s="211"/>
      <c r="D694" s="211"/>
      <c r="E694" s="211"/>
      <c r="F694" s="203"/>
      <c r="G694" s="203"/>
      <c r="H694" s="203"/>
      <c r="I694" s="203"/>
      <c r="J694" s="203"/>
      <c r="K694" s="203"/>
      <c r="L694" s="203"/>
      <c r="M694" s="203"/>
      <c r="N694" s="203"/>
      <c r="O694" s="203"/>
      <c r="P694" s="203"/>
      <c r="Q694" s="203"/>
    </row>
    <row r="695" spans="1:17" ht="15.75" customHeight="1">
      <c r="A695" s="203"/>
      <c r="B695" s="203"/>
      <c r="C695" s="211"/>
      <c r="D695" s="211"/>
      <c r="E695" s="211"/>
      <c r="F695" s="203"/>
      <c r="G695" s="203"/>
      <c r="H695" s="203"/>
      <c r="I695" s="203"/>
      <c r="J695" s="203"/>
      <c r="K695" s="203"/>
      <c r="L695" s="203"/>
      <c r="M695" s="203"/>
      <c r="N695" s="203"/>
      <c r="O695" s="203"/>
      <c r="P695" s="203"/>
      <c r="Q695" s="203"/>
    </row>
    <row r="696" spans="1:17" ht="15.75" customHeight="1">
      <c r="A696" s="203"/>
      <c r="B696" s="203"/>
      <c r="C696" s="211"/>
      <c r="D696" s="211"/>
      <c r="E696" s="211"/>
      <c r="F696" s="203"/>
      <c r="G696" s="203"/>
      <c r="H696" s="203"/>
      <c r="I696" s="203"/>
      <c r="J696" s="203"/>
      <c r="K696" s="203"/>
      <c r="L696" s="203"/>
      <c r="M696" s="203"/>
      <c r="N696" s="203"/>
      <c r="O696" s="203"/>
      <c r="P696" s="203"/>
      <c r="Q696" s="203"/>
    </row>
    <row r="697" spans="1:17" ht="15.75" customHeight="1">
      <c r="A697" s="203"/>
      <c r="B697" s="203"/>
      <c r="C697" s="211"/>
      <c r="D697" s="211"/>
      <c r="E697" s="211"/>
      <c r="F697" s="203"/>
      <c r="G697" s="203"/>
      <c r="H697" s="203"/>
      <c r="I697" s="203"/>
      <c r="J697" s="203"/>
      <c r="K697" s="203"/>
      <c r="L697" s="203"/>
      <c r="M697" s="203"/>
      <c r="N697" s="203"/>
      <c r="O697" s="203"/>
      <c r="P697" s="203"/>
      <c r="Q697" s="203"/>
    </row>
    <row r="698" spans="1:17" ht="15.75" customHeight="1">
      <c r="A698" s="203"/>
      <c r="B698" s="203"/>
      <c r="C698" s="211"/>
      <c r="D698" s="211"/>
      <c r="E698" s="211"/>
      <c r="F698" s="203"/>
      <c r="G698" s="203"/>
      <c r="H698" s="203"/>
      <c r="I698" s="203"/>
      <c r="J698" s="203"/>
      <c r="K698" s="203"/>
      <c r="L698" s="203"/>
      <c r="M698" s="203"/>
      <c r="N698" s="203"/>
      <c r="O698" s="203"/>
      <c r="P698" s="203"/>
      <c r="Q698" s="203"/>
    </row>
    <row r="699" spans="1:17" ht="15.75" customHeight="1">
      <c r="A699" s="203"/>
      <c r="B699" s="203"/>
      <c r="C699" s="211"/>
      <c r="D699" s="211"/>
      <c r="E699" s="211"/>
      <c r="F699" s="203"/>
      <c r="G699" s="203"/>
      <c r="H699" s="203"/>
      <c r="I699" s="203"/>
      <c r="J699" s="203"/>
      <c r="K699" s="203"/>
      <c r="L699" s="203"/>
      <c r="M699" s="203"/>
      <c r="N699" s="203"/>
      <c r="O699" s="203"/>
      <c r="P699" s="203"/>
      <c r="Q699" s="203"/>
    </row>
    <row r="700" spans="1:17" ht="15.75" customHeight="1">
      <c r="A700" s="203"/>
      <c r="B700" s="203"/>
      <c r="C700" s="211"/>
      <c r="D700" s="211"/>
      <c r="E700" s="211"/>
      <c r="F700" s="203"/>
      <c r="G700" s="203"/>
      <c r="H700" s="203"/>
      <c r="I700" s="203"/>
      <c r="J700" s="203"/>
      <c r="K700" s="203"/>
      <c r="L700" s="203"/>
      <c r="M700" s="203"/>
      <c r="N700" s="203"/>
      <c r="O700" s="203"/>
      <c r="P700" s="203"/>
      <c r="Q700" s="203"/>
    </row>
    <row r="701" spans="1:17" ht="15.75" customHeight="1">
      <c r="A701" s="203"/>
      <c r="B701" s="203"/>
      <c r="C701" s="211"/>
      <c r="D701" s="211"/>
      <c r="E701" s="211"/>
      <c r="F701" s="203"/>
      <c r="G701" s="203"/>
      <c r="H701" s="203"/>
      <c r="I701" s="203"/>
      <c r="J701" s="203"/>
      <c r="K701" s="203"/>
      <c r="L701" s="203"/>
      <c r="M701" s="203"/>
      <c r="N701" s="203"/>
      <c r="O701" s="203"/>
      <c r="P701" s="203"/>
      <c r="Q701" s="203"/>
    </row>
    <row r="702" spans="1:17" ht="15.75" customHeight="1">
      <c r="A702" s="203"/>
      <c r="B702" s="203"/>
      <c r="C702" s="211"/>
      <c r="D702" s="211"/>
      <c r="E702" s="211"/>
      <c r="F702" s="203"/>
      <c r="G702" s="203"/>
      <c r="H702" s="203"/>
      <c r="I702" s="203"/>
      <c r="J702" s="203"/>
      <c r="K702" s="203"/>
      <c r="L702" s="203"/>
      <c r="M702" s="203"/>
      <c r="N702" s="203"/>
      <c r="O702" s="203"/>
      <c r="P702" s="203"/>
      <c r="Q702" s="203"/>
    </row>
    <row r="703" spans="1:17" ht="15.75" customHeight="1">
      <c r="A703" s="203"/>
      <c r="B703" s="203"/>
      <c r="C703" s="211"/>
      <c r="D703" s="211"/>
      <c r="E703" s="211"/>
      <c r="F703" s="203"/>
      <c r="G703" s="203"/>
      <c r="H703" s="203"/>
      <c r="I703" s="203"/>
      <c r="J703" s="203"/>
      <c r="K703" s="203"/>
      <c r="L703" s="203"/>
      <c r="M703" s="203"/>
      <c r="N703" s="203"/>
      <c r="O703" s="203"/>
      <c r="P703" s="203"/>
      <c r="Q703" s="203"/>
    </row>
    <row r="704" spans="1:17" ht="15.75" customHeight="1">
      <c r="A704" s="203"/>
      <c r="B704" s="203"/>
      <c r="C704" s="211"/>
      <c r="D704" s="211"/>
      <c r="E704" s="211"/>
      <c r="F704" s="203"/>
      <c r="G704" s="203"/>
      <c r="H704" s="203"/>
      <c r="I704" s="203"/>
      <c r="J704" s="203"/>
      <c r="K704" s="203"/>
      <c r="L704" s="203"/>
      <c r="M704" s="203"/>
      <c r="N704" s="203"/>
      <c r="O704" s="203"/>
      <c r="P704" s="203"/>
      <c r="Q704" s="203"/>
    </row>
    <row r="705" spans="1:17" ht="15.75" customHeight="1">
      <c r="A705" s="203"/>
      <c r="B705" s="203"/>
      <c r="C705" s="211"/>
      <c r="D705" s="211"/>
      <c r="E705" s="211"/>
      <c r="F705" s="203"/>
      <c r="G705" s="203"/>
      <c r="H705" s="203"/>
      <c r="I705" s="203"/>
      <c r="J705" s="203"/>
      <c r="K705" s="203"/>
      <c r="L705" s="203"/>
      <c r="M705" s="203"/>
      <c r="N705" s="203"/>
      <c r="O705" s="203"/>
      <c r="P705" s="203"/>
      <c r="Q705" s="203"/>
    </row>
    <row r="706" spans="1:17" ht="15.75" customHeight="1">
      <c r="A706" s="203"/>
      <c r="B706" s="203"/>
      <c r="C706" s="211"/>
      <c r="D706" s="211"/>
      <c r="E706" s="211"/>
      <c r="F706" s="203"/>
      <c r="G706" s="203"/>
      <c r="H706" s="203"/>
      <c r="I706" s="203"/>
      <c r="J706" s="203"/>
      <c r="K706" s="203"/>
      <c r="L706" s="203"/>
      <c r="M706" s="203"/>
      <c r="N706" s="203"/>
      <c r="O706" s="203"/>
      <c r="P706" s="203"/>
      <c r="Q706" s="203"/>
    </row>
    <row r="707" spans="1:17" ht="15.75" customHeight="1">
      <c r="A707" s="203"/>
      <c r="B707" s="203"/>
      <c r="C707" s="211"/>
      <c r="D707" s="211"/>
      <c r="E707" s="211"/>
      <c r="F707" s="203"/>
      <c r="G707" s="203"/>
      <c r="H707" s="203"/>
      <c r="I707" s="203"/>
      <c r="J707" s="203"/>
      <c r="K707" s="203"/>
      <c r="L707" s="203"/>
      <c r="M707" s="203"/>
      <c r="N707" s="203"/>
      <c r="O707" s="203"/>
      <c r="P707" s="203"/>
      <c r="Q707" s="203"/>
    </row>
    <row r="708" spans="1:17" ht="15.75" customHeight="1">
      <c r="A708" s="203"/>
      <c r="B708" s="203"/>
      <c r="C708" s="211"/>
      <c r="D708" s="211"/>
      <c r="E708" s="211"/>
      <c r="F708" s="203"/>
      <c r="G708" s="203"/>
      <c r="H708" s="203"/>
      <c r="I708" s="203"/>
      <c r="J708" s="203"/>
      <c r="K708" s="203"/>
      <c r="L708" s="203"/>
      <c r="M708" s="203"/>
      <c r="N708" s="203"/>
      <c r="O708" s="203"/>
      <c r="P708" s="203"/>
      <c r="Q708" s="203"/>
    </row>
    <row r="709" spans="1:17" ht="15.75" customHeight="1">
      <c r="A709" s="203"/>
      <c r="B709" s="203"/>
      <c r="C709" s="211"/>
      <c r="D709" s="211"/>
      <c r="E709" s="211"/>
      <c r="F709" s="203"/>
      <c r="G709" s="203"/>
      <c r="H709" s="203"/>
      <c r="I709" s="203"/>
      <c r="J709" s="203"/>
      <c r="K709" s="203"/>
      <c r="L709" s="203"/>
      <c r="M709" s="203"/>
      <c r="N709" s="203"/>
      <c r="O709" s="203"/>
      <c r="P709" s="203"/>
      <c r="Q709" s="203"/>
    </row>
    <row r="710" spans="1:17" ht="15.75" customHeight="1">
      <c r="A710" s="203"/>
      <c r="B710" s="203"/>
      <c r="C710" s="211"/>
      <c r="D710" s="211"/>
      <c r="E710" s="211"/>
      <c r="F710" s="203"/>
      <c r="G710" s="203"/>
      <c r="H710" s="203"/>
      <c r="I710" s="203"/>
      <c r="J710" s="203"/>
      <c r="K710" s="203"/>
      <c r="L710" s="203"/>
      <c r="M710" s="203"/>
      <c r="N710" s="203"/>
      <c r="O710" s="203"/>
      <c r="P710" s="203"/>
      <c r="Q710" s="203"/>
    </row>
    <row r="711" spans="1:17" ht="15.75" customHeight="1">
      <c r="A711" s="203"/>
      <c r="B711" s="203"/>
      <c r="C711" s="211"/>
      <c r="D711" s="211"/>
      <c r="E711" s="211"/>
      <c r="F711" s="203"/>
      <c r="G711" s="203"/>
      <c r="H711" s="203"/>
      <c r="I711" s="203"/>
      <c r="J711" s="203"/>
      <c r="K711" s="203"/>
      <c r="L711" s="203"/>
      <c r="M711" s="203"/>
      <c r="N711" s="203"/>
      <c r="O711" s="203"/>
      <c r="P711" s="203"/>
      <c r="Q711" s="203"/>
    </row>
    <row r="712" spans="1:17" ht="15.75" customHeight="1">
      <c r="A712" s="203"/>
      <c r="B712" s="203"/>
      <c r="C712" s="211"/>
      <c r="D712" s="211"/>
      <c r="E712" s="211"/>
      <c r="F712" s="203"/>
      <c r="G712" s="203"/>
      <c r="H712" s="203"/>
      <c r="I712" s="203"/>
      <c r="J712" s="203"/>
      <c r="K712" s="203"/>
      <c r="L712" s="203"/>
      <c r="M712" s="203"/>
      <c r="N712" s="203"/>
      <c r="O712" s="203"/>
      <c r="P712" s="203"/>
      <c r="Q712" s="203"/>
    </row>
    <row r="713" spans="1:17" ht="15.75" customHeight="1">
      <c r="A713" s="203"/>
      <c r="B713" s="203"/>
      <c r="C713" s="211"/>
      <c r="D713" s="211"/>
      <c r="E713" s="211"/>
      <c r="F713" s="203"/>
      <c r="G713" s="203"/>
      <c r="H713" s="203"/>
      <c r="I713" s="203"/>
      <c r="J713" s="203"/>
      <c r="K713" s="203"/>
      <c r="L713" s="203"/>
      <c r="M713" s="203"/>
      <c r="N713" s="203"/>
      <c r="O713" s="203"/>
      <c r="P713" s="203"/>
      <c r="Q713" s="203"/>
    </row>
    <row r="714" spans="1:17" ht="15.75" customHeight="1">
      <c r="A714" s="203"/>
      <c r="B714" s="203"/>
      <c r="C714" s="211"/>
      <c r="D714" s="211"/>
      <c r="E714" s="211"/>
      <c r="F714" s="203"/>
      <c r="G714" s="203"/>
      <c r="H714" s="203"/>
      <c r="I714" s="203"/>
      <c r="J714" s="203"/>
      <c r="K714" s="203"/>
      <c r="L714" s="203"/>
      <c r="M714" s="203"/>
      <c r="N714" s="203"/>
      <c r="O714" s="203"/>
      <c r="P714" s="203"/>
      <c r="Q714" s="203"/>
    </row>
    <row r="715" spans="1:17" ht="15.75" customHeight="1">
      <c r="A715" s="203"/>
      <c r="B715" s="203"/>
      <c r="C715" s="211"/>
      <c r="D715" s="211"/>
      <c r="E715" s="211"/>
      <c r="F715" s="203"/>
      <c r="G715" s="203"/>
      <c r="H715" s="203"/>
      <c r="I715" s="203"/>
      <c r="J715" s="203"/>
      <c r="K715" s="203"/>
      <c r="L715" s="203"/>
      <c r="M715" s="203"/>
      <c r="N715" s="203"/>
      <c r="O715" s="203"/>
      <c r="P715" s="203"/>
      <c r="Q715" s="203"/>
    </row>
    <row r="716" spans="1:17" ht="15.75" customHeight="1">
      <c r="A716" s="203"/>
      <c r="B716" s="203"/>
      <c r="C716" s="211"/>
      <c r="D716" s="211"/>
      <c r="E716" s="211"/>
      <c r="F716" s="203"/>
      <c r="G716" s="203"/>
      <c r="H716" s="203"/>
      <c r="I716" s="203"/>
      <c r="J716" s="203"/>
      <c r="K716" s="203"/>
      <c r="L716" s="203"/>
      <c r="M716" s="203"/>
      <c r="N716" s="203"/>
      <c r="O716" s="203"/>
      <c r="P716" s="203"/>
      <c r="Q716" s="203"/>
    </row>
    <row r="717" spans="1:17" ht="15.75" customHeight="1">
      <c r="A717" s="203"/>
      <c r="B717" s="203"/>
      <c r="C717" s="211"/>
      <c r="D717" s="211"/>
      <c r="E717" s="211"/>
      <c r="F717" s="203"/>
      <c r="G717" s="203"/>
      <c r="H717" s="203"/>
      <c r="I717" s="203"/>
      <c r="J717" s="203"/>
      <c r="K717" s="203"/>
      <c r="L717" s="203"/>
      <c r="M717" s="203"/>
      <c r="N717" s="203"/>
      <c r="O717" s="203"/>
      <c r="P717" s="203"/>
      <c r="Q717" s="203"/>
    </row>
    <row r="718" spans="1:17" ht="15.75" customHeight="1">
      <c r="A718" s="203"/>
      <c r="B718" s="203"/>
      <c r="C718" s="211"/>
      <c r="D718" s="211"/>
      <c r="E718" s="211"/>
      <c r="F718" s="203"/>
      <c r="G718" s="203"/>
      <c r="H718" s="203"/>
      <c r="I718" s="203"/>
      <c r="J718" s="203"/>
      <c r="K718" s="203"/>
      <c r="L718" s="203"/>
      <c r="M718" s="203"/>
      <c r="N718" s="203"/>
      <c r="O718" s="203"/>
      <c r="P718" s="203"/>
      <c r="Q718" s="203"/>
    </row>
    <row r="719" spans="1:17" ht="15.75" customHeight="1">
      <c r="A719" s="203"/>
      <c r="B719" s="203"/>
      <c r="C719" s="211"/>
      <c r="D719" s="211"/>
      <c r="E719" s="211"/>
      <c r="F719" s="203"/>
      <c r="G719" s="203"/>
      <c r="H719" s="203"/>
      <c r="I719" s="203"/>
      <c r="J719" s="203"/>
      <c r="K719" s="203"/>
      <c r="L719" s="203"/>
      <c r="M719" s="203"/>
      <c r="N719" s="203"/>
      <c r="O719" s="203"/>
      <c r="P719" s="203"/>
      <c r="Q719" s="203"/>
    </row>
    <row r="720" spans="1:17" ht="15.75" customHeight="1">
      <c r="A720" s="203"/>
      <c r="B720" s="203"/>
      <c r="C720" s="211"/>
      <c r="D720" s="211"/>
      <c r="E720" s="211"/>
      <c r="F720" s="203"/>
      <c r="G720" s="203"/>
      <c r="H720" s="203"/>
      <c r="I720" s="203"/>
      <c r="J720" s="203"/>
      <c r="K720" s="203"/>
      <c r="L720" s="203"/>
      <c r="M720" s="203"/>
      <c r="N720" s="203"/>
      <c r="O720" s="203"/>
      <c r="P720" s="203"/>
      <c r="Q720" s="203"/>
    </row>
    <row r="721" spans="1:17" ht="15.75" customHeight="1">
      <c r="A721" s="203"/>
      <c r="B721" s="203"/>
      <c r="C721" s="211"/>
      <c r="D721" s="211"/>
      <c r="E721" s="211"/>
      <c r="F721" s="203"/>
      <c r="G721" s="203"/>
      <c r="H721" s="203"/>
      <c r="I721" s="203"/>
      <c r="J721" s="203"/>
      <c r="K721" s="203"/>
      <c r="L721" s="203"/>
      <c r="M721" s="203"/>
      <c r="N721" s="203"/>
      <c r="O721" s="203"/>
      <c r="P721" s="203"/>
      <c r="Q721" s="203"/>
    </row>
    <row r="722" spans="1:17" ht="15.75" customHeight="1">
      <c r="A722" s="203"/>
      <c r="B722" s="203"/>
      <c r="C722" s="211"/>
      <c r="D722" s="211"/>
      <c r="E722" s="211"/>
      <c r="F722" s="203"/>
      <c r="G722" s="203"/>
      <c r="H722" s="203"/>
      <c r="I722" s="203"/>
      <c r="J722" s="203"/>
      <c r="K722" s="203"/>
      <c r="L722" s="203"/>
      <c r="M722" s="203"/>
      <c r="N722" s="203"/>
      <c r="O722" s="203"/>
      <c r="P722" s="203"/>
      <c r="Q722" s="203"/>
    </row>
    <row r="723" spans="1:17" ht="15.75" customHeight="1">
      <c r="A723" s="203"/>
      <c r="B723" s="203"/>
      <c r="C723" s="211"/>
      <c r="D723" s="211"/>
      <c r="E723" s="211"/>
      <c r="F723" s="203"/>
      <c r="G723" s="203"/>
      <c r="H723" s="203"/>
      <c r="I723" s="203"/>
      <c r="J723" s="203"/>
      <c r="K723" s="203"/>
      <c r="L723" s="203"/>
      <c r="M723" s="203"/>
      <c r="N723" s="203"/>
      <c r="O723" s="203"/>
      <c r="P723" s="203"/>
      <c r="Q723" s="203"/>
    </row>
    <row r="724" spans="1:17" ht="15.75" customHeight="1">
      <c r="A724" s="203"/>
      <c r="B724" s="203"/>
      <c r="C724" s="211"/>
      <c r="D724" s="211"/>
      <c r="E724" s="211"/>
      <c r="F724" s="203"/>
      <c r="G724" s="203"/>
      <c r="H724" s="203"/>
      <c r="I724" s="203"/>
      <c r="J724" s="203"/>
      <c r="K724" s="203"/>
      <c r="L724" s="203"/>
      <c r="M724" s="203"/>
      <c r="N724" s="203"/>
      <c r="O724" s="203"/>
      <c r="P724" s="203"/>
      <c r="Q724" s="203"/>
    </row>
    <row r="725" spans="1:17" ht="15.75" customHeight="1">
      <c r="A725" s="203"/>
      <c r="B725" s="203"/>
      <c r="C725" s="211"/>
      <c r="D725" s="211"/>
      <c r="E725" s="211"/>
      <c r="F725" s="203"/>
      <c r="G725" s="203"/>
      <c r="H725" s="203"/>
      <c r="I725" s="203"/>
      <c r="J725" s="203"/>
      <c r="K725" s="203"/>
      <c r="L725" s="203"/>
      <c r="M725" s="203"/>
      <c r="N725" s="203"/>
      <c r="O725" s="203"/>
      <c r="P725" s="203"/>
      <c r="Q725" s="203"/>
    </row>
    <row r="726" spans="1:17" ht="15.75" customHeight="1">
      <c r="A726" s="203"/>
      <c r="B726" s="203"/>
      <c r="C726" s="211"/>
      <c r="D726" s="211"/>
      <c r="E726" s="211"/>
      <c r="F726" s="203"/>
      <c r="G726" s="203"/>
      <c r="H726" s="203"/>
      <c r="I726" s="203"/>
      <c r="J726" s="203"/>
      <c r="K726" s="203"/>
      <c r="L726" s="203"/>
      <c r="M726" s="203"/>
      <c r="N726" s="203"/>
      <c r="O726" s="203"/>
      <c r="P726" s="203"/>
      <c r="Q726" s="203"/>
    </row>
    <row r="727" spans="1:17" ht="15.75" customHeight="1">
      <c r="A727" s="203"/>
      <c r="B727" s="203"/>
      <c r="C727" s="211"/>
      <c r="D727" s="211"/>
      <c r="E727" s="211"/>
      <c r="F727" s="203"/>
      <c r="G727" s="203"/>
      <c r="H727" s="203"/>
      <c r="I727" s="203"/>
      <c r="J727" s="203"/>
      <c r="K727" s="203"/>
      <c r="L727" s="203"/>
      <c r="M727" s="203"/>
      <c r="N727" s="203"/>
      <c r="O727" s="203"/>
      <c r="P727" s="203"/>
      <c r="Q727" s="203"/>
    </row>
    <row r="728" spans="1:17" ht="15.75" customHeight="1">
      <c r="A728" s="203"/>
      <c r="B728" s="203"/>
      <c r="C728" s="211"/>
      <c r="D728" s="211"/>
      <c r="E728" s="211"/>
      <c r="F728" s="203"/>
      <c r="G728" s="203"/>
      <c r="H728" s="203"/>
      <c r="I728" s="203"/>
      <c r="J728" s="203"/>
      <c r="K728" s="203"/>
      <c r="L728" s="203"/>
      <c r="M728" s="203"/>
      <c r="N728" s="203"/>
      <c r="O728" s="203"/>
      <c r="P728" s="203"/>
      <c r="Q728" s="203"/>
    </row>
    <row r="729" spans="1:17" ht="15.75" customHeight="1">
      <c r="A729" s="203"/>
      <c r="B729" s="203"/>
      <c r="C729" s="211"/>
      <c r="D729" s="211"/>
      <c r="E729" s="211"/>
      <c r="F729" s="203"/>
      <c r="G729" s="203"/>
      <c r="H729" s="203"/>
      <c r="I729" s="203"/>
      <c r="J729" s="203"/>
      <c r="K729" s="203"/>
      <c r="L729" s="203"/>
      <c r="M729" s="203"/>
      <c r="N729" s="203"/>
      <c r="O729" s="203"/>
      <c r="P729" s="203"/>
      <c r="Q729" s="203"/>
    </row>
    <row r="730" spans="1:17" ht="15.75" customHeight="1">
      <c r="A730" s="203"/>
      <c r="B730" s="203"/>
      <c r="C730" s="211"/>
      <c r="D730" s="211"/>
      <c r="E730" s="211"/>
      <c r="F730" s="203"/>
      <c r="G730" s="203"/>
      <c r="H730" s="203"/>
      <c r="I730" s="203"/>
      <c r="J730" s="203"/>
      <c r="K730" s="203"/>
      <c r="L730" s="203"/>
      <c r="M730" s="203"/>
      <c r="N730" s="203"/>
      <c r="O730" s="203"/>
      <c r="P730" s="203"/>
      <c r="Q730" s="203"/>
    </row>
    <row r="731" spans="1:17" ht="15.75" customHeight="1">
      <c r="A731" s="203"/>
      <c r="B731" s="203"/>
      <c r="C731" s="211"/>
      <c r="D731" s="211"/>
      <c r="E731" s="211"/>
      <c r="F731" s="203"/>
      <c r="G731" s="203"/>
      <c r="H731" s="203"/>
      <c r="I731" s="203"/>
      <c r="J731" s="203"/>
      <c r="K731" s="203"/>
      <c r="L731" s="203"/>
      <c r="M731" s="203"/>
      <c r="N731" s="203"/>
      <c r="O731" s="203"/>
      <c r="P731" s="203"/>
      <c r="Q731" s="203"/>
    </row>
    <row r="732" spans="1:17" ht="15.75" customHeight="1">
      <c r="A732" s="203"/>
      <c r="B732" s="203"/>
      <c r="C732" s="211"/>
      <c r="D732" s="211"/>
      <c r="E732" s="211"/>
      <c r="F732" s="203"/>
      <c r="G732" s="203"/>
      <c r="H732" s="203"/>
      <c r="I732" s="203"/>
      <c r="J732" s="203"/>
      <c r="K732" s="203"/>
      <c r="L732" s="203"/>
      <c r="M732" s="203"/>
      <c r="N732" s="203"/>
      <c r="O732" s="203"/>
      <c r="P732" s="203"/>
      <c r="Q732" s="203"/>
    </row>
    <row r="733" spans="1:17" ht="15.75" customHeight="1">
      <c r="A733" s="203"/>
      <c r="B733" s="203"/>
      <c r="C733" s="211"/>
      <c r="D733" s="211"/>
      <c r="E733" s="211"/>
      <c r="F733" s="203"/>
      <c r="G733" s="203"/>
      <c r="H733" s="203"/>
      <c r="I733" s="203"/>
      <c r="J733" s="203"/>
      <c r="K733" s="203"/>
      <c r="L733" s="203"/>
      <c r="M733" s="203"/>
      <c r="N733" s="203"/>
      <c r="O733" s="203"/>
      <c r="P733" s="203"/>
      <c r="Q733" s="203"/>
    </row>
    <row r="734" spans="1:17" ht="15.75" customHeight="1">
      <c r="A734" s="203"/>
      <c r="B734" s="203"/>
      <c r="C734" s="211"/>
      <c r="D734" s="211"/>
      <c r="E734" s="211"/>
      <c r="F734" s="203"/>
      <c r="G734" s="203"/>
      <c r="H734" s="203"/>
      <c r="I734" s="203"/>
      <c r="J734" s="203"/>
      <c r="K734" s="203"/>
      <c r="L734" s="203"/>
      <c r="M734" s="203"/>
      <c r="N734" s="203"/>
      <c r="O734" s="203"/>
      <c r="P734" s="203"/>
      <c r="Q734" s="203"/>
    </row>
    <row r="735" spans="1:17" ht="15.75" customHeight="1">
      <c r="A735" s="203"/>
      <c r="B735" s="203"/>
      <c r="C735" s="211"/>
      <c r="D735" s="211"/>
      <c r="E735" s="211"/>
      <c r="F735" s="203"/>
      <c r="G735" s="203"/>
      <c r="H735" s="203"/>
      <c r="I735" s="203"/>
      <c r="J735" s="203"/>
      <c r="K735" s="203"/>
      <c r="L735" s="203"/>
      <c r="M735" s="203"/>
      <c r="N735" s="203"/>
      <c r="O735" s="203"/>
      <c r="P735" s="203"/>
      <c r="Q735" s="203"/>
    </row>
    <row r="736" spans="1:17" ht="15.75" customHeight="1">
      <c r="A736" s="203"/>
      <c r="B736" s="203"/>
      <c r="C736" s="211"/>
      <c r="D736" s="211"/>
      <c r="E736" s="211"/>
      <c r="F736" s="203"/>
      <c r="G736" s="203"/>
      <c r="H736" s="203"/>
      <c r="I736" s="203"/>
      <c r="J736" s="203"/>
      <c r="K736" s="203"/>
      <c r="L736" s="203"/>
      <c r="M736" s="203"/>
      <c r="N736" s="203"/>
      <c r="O736" s="203"/>
      <c r="P736" s="203"/>
      <c r="Q736" s="203"/>
    </row>
    <row r="737" spans="1:17" ht="15.75" customHeight="1">
      <c r="A737" s="203"/>
      <c r="B737" s="203"/>
      <c r="C737" s="211"/>
      <c r="D737" s="211"/>
      <c r="E737" s="211"/>
      <c r="F737" s="203"/>
      <c r="G737" s="203"/>
      <c r="H737" s="203"/>
      <c r="I737" s="203"/>
      <c r="J737" s="203"/>
      <c r="K737" s="203"/>
      <c r="L737" s="203"/>
      <c r="M737" s="203"/>
      <c r="N737" s="203"/>
      <c r="O737" s="203"/>
      <c r="P737" s="203"/>
      <c r="Q737" s="203"/>
    </row>
    <row r="738" spans="1:17" ht="15.75" customHeight="1">
      <c r="A738" s="203"/>
      <c r="B738" s="203"/>
      <c r="C738" s="211"/>
      <c r="D738" s="211"/>
      <c r="E738" s="211"/>
      <c r="F738" s="203"/>
      <c r="G738" s="203"/>
      <c r="H738" s="203"/>
      <c r="I738" s="203"/>
      <c r="J738" s="203"/>
      <c r="K738" s="203"/>
      <c r="L738" s="203"/>
      <c r="M738" s="203"/>
      <c r="N738" s="203"/>
      <c r="O738" s="203"/>
      <c r="P738" s="203"/>
      <c r="Q738" s="203"/>
    </row>
    <row r="739" spans="1:17" ht="15.75" customHeight="1">
      <c r="A739" s="203"/>
      <c r="B739" s="203"/>
      <c r="C739" s="211"/>
      <c r="D739" s="211"/>
      <c r="E739" s="211"/>
      <c r="F739" s="203"/>
      <c r="G739" s="203"/>
      <c r="H739" s="203"/>
      <c r="I739" s="203"/>
      <c r="J739" s="203"/>
      <c r="K739" s="203"/>
      <c r="L739" s="203"/>
      <c r="M739" s="203"/>
      <c r="N739" s="203"/>
      <c r="O739" s="203"/>
      <c r="P739" s="203"/>
      <c r="Q739" s="203"/>
    </row>
    <row r="740" spans="1:17" ht="15.75" customHeight="1">
      <c r="A740" s="203"/>
      <c r="B740" s="203"/>
      <c r="C740" s="211"/>
      <c r="D740" s="211"/>
      <c r="E740" s="211"/>
      <c r="F740" s="203"/>
      <c r="G740" s="203"/>
      <c r="H740" s="203"/>
      <c r="I740" s="203"/>
      <c r="J740" s="203"/>
      <c r="K740" s="203"/>
      <c r="L740" s="203"/>
      <c r="M740" s="203"/>
      <c r="N740" s="203"/>
      <c r="O740" s="203"/>
      <c r="P740" s="203"/>
      <c r="Q740" s="203"/>
    </row>
    <row r="741" spans="1:17" ht="15.75" customHeight="1">
      <c r="A741" s="203"/>
      <c r="B741" s="203"/>
      <c r="C741" s="211"/>
      <c r="D741" s="211"/>
      <c r="E741" s="211"/>
      <c r="F741" s="203"/>
      <c r="G741" s="203"/>
      <c r="H741" s="203"/>
      <c r="I741" s="203"/>
      <c r="J741" s="203"/>
      <c r="K741" s="203"/>
      <c r="L741" s="203"/>
      <c r="M741" s="203"/>
      <c r="N741" s="203"/>
      <c r="O741" s="203"/>
      <c r="P741" s="203"/>
      <c r="Q741" s="203"/>
    </row>
    <row r="742" spans="1:17" ht="15.75" customHeight="1">
      <c r="A742" s="203"/>
      <c r="B742" s="203"/>
      <c r="C742" s="211"/>
      <c r="D742" s="211"/>
      <c r="E742" s="211"/>
      <c r="F742" s="203"/>
      <c r="G742" s="203"/>
      <c r="H742" s="203"/>
      <c r="I742" s="203"/>
      <c r="J742" s="203"/>
      <c r="K742" s="203"/>
      <c r="L742" s="203"/>
      <c r="M742" s="203"/>
      <c r="N742" s="203"/>
      <c r="O742" s="203"/>
      <c r="P742" s="203"/>
      <c r="Q742" s="203"/>
    </row>
    <row r="743" spans="1:17" ht="15.75" customHeight="1">
      <c r="A743" s="203"/>
      <c r="B743" s="203"/>
      <c r="C743" s="211"/>
      <c r="D743" s="211"/>
      <c r="E743" s="211"/>
      <c r="F743" s="203"/>
      <c r="G743" s="203"/>
      <c r="H743" s="203"/>
      <c r="I743" s="203"/>
      <c r="J743" s="203"/>
      <c r="K743" s="203"/>
      <c r="L743" s="203"/>
      <c r="M743" s="203"/>
      <c r="N743" s="203"/>
      <c r="O743" s="203"/>
      <c r="P743" s="203"/>
      <c r="Q743" s="203"/>
    </row>
    <row r="744" spans="1:17" ht="15.75" customHeight="1">
      <c r="A744" s="203"/>
      <c r="B744" s="203"/>
      <c r="C744" s="211"/>
      <c r="D744" s="211"/>
      <c r="E744" s="211"/>
      <c r="F744" s="203"/>
      <c r="G744" s="203"/>
      <c r="H744" s="203"/>
      <c r="I744" s="203"/>
      <c r="J744" s="203"/>
      <c r="K744" s="203"/>
      <c r="L744" s="203"/>
      <c r="M744" s="203"/>
      <c r="N744" s="203"/>
      <c r="O744" s="203"/>
      <c r="P744" s="203"/>
      <c r="Q744" s="203"/>
    </row>
    <row r="745" spans="1:17" ht="15.75" customHeight="1">
      <c r="A745" s="203"/>
      <c r="B745" s="203"/>
      <c r="C745" s="211"/>
      <c r="D745" s="211"/>
      <c r="E745" s="211"/>
      <c r="F745" s="203"/>
      <c r="G745" s="203"/>
      <c r="H745" s="203"/>
      <c r="I745" s="203"/>
      <c r="J745" s="203"/>
      <c r="K745" s="203"/>
      <c r="L745" s="203"/>
      <c r="M745" s="203"/>
      <c r="N745" s="203"/>
      <c r="O745" s="203"/>
      <c r="P745" s="203"/>
      <c r="Q745" s="203"/>
    </row>
    <row r="746" spans="1:17" ht="15.75" customHeight="1">
      <c r="A746" s="203"/>
      <c r="B746" s="203"/>
      <c r="C746" s="211"/>
      <c r="D746" s="211"/>
      <c r="E746" s="211"/>
      <c r="F746" s="203"/>
      <c r="G746" s="203"/>
      <c r="H746" s="203"/>
      <c r="I746" s="203"/>
      <c r="J746" s="203"/>
      <c r="K746" s="203"/>
      <c r="L746" s="203"/>
      <c r="M746" s="203"/>
      <c r="N746" s="203"/>
      <c r="O746" s="203"/>
      <c r="P746" s="203"/>
      <c r="Q746" s="203"/>
    </row>
    <row r="747" spans="1:17" ht="15.75" customHeight="1">
      <c r="A747" s="203"/>
      <c r="B747" s="203"/>
      <c r="C747" s="211"/>
      <c r="D747" s="211"/>
      <c r="E747" s="211"/>
      <c r="F747" s="203"/>
      <c r="G747" s="203"/>
      <c r="H747" s="203"/>
      <c r="I747" s="203"/>
      <c r="J747" s="203"/>
      <c r="K747" s="203"/>
      <c r="L747" s="203"/>
      <c r="M747" s="203"/>
      <c r="N747" s="203"/>
      <c r="O747" s="203"/>
      <c r="P747" s="203"/>
      <c r="Q747" s="203"/>
    </row>
    <row r="748" spans="1:17" ht="15.75" customHeight="1">
      <c r="A748" s="203"/>
      <c r="B748" s="203"/>
      <c r="C748" s="211"/>
      <c r="D748" s="211"/>
      <c r="E748" s="211"/>
      <c r="F748" s="203"/>
      <c r="G748" s="203"/>
      <c r="H748" s="203"/>
      <c r="I748" s="203"/>
      <c r="J748" s="203"/>
      <c r="K748" s="203"/>
      <c r="L748" s="203"/>
      <c r="M748" s="203"/>
      <c r="N748" s="203"/>
      <c r="O748" s="203"/>
      <c r="P748" s="203"/>
      <c r="Q748" s="203"/>
    </row>
    <row r="749" spans="1:17" ht="15.75" customHeight="1">
      <c r="A749" s="203"/>
      <c r="B749" s="203"/>
      <c r="C749" s="211"/>
      <c r="D749" s="211"/>
      <c r="E749" s="211"/>
      <c r="F749" s="203"/>
      <c r="G749" s="203"/>
      <c r="H749" s="203"/>
      <c r="I749" s="203"/>
      <c r="J749" s="203"/>
      <c r="K749" s="203"/>
      <c r="L749" s="203"/>
      <c r="M749" s="203"/>
      <c r="N749" s="203"/>
      <c r="O749" s="203"/>
      <c r="P749" s="203"/>
      <c r="Q749" s="203"/>
    </row>
    <row r="750" spans="1:17" ht="15.75" customHeight="1">
      <c r="A750" s="203"/>
      <c r="B750" s="203"/>
      <c r="C750" s="211"/>
      <c r="D750" s="211"/>
      <c r="E750" s="211"/>
      <c r="F750" s="203"/>
      <c r="G750" s="203"/>
      <c r="H750" s="203"/>
      <c r="I750" s="203"/>
      <c r="J750" s="203"/>
      <c r="K750" s="203"/>
      <c r="L750" s="203"/>
      <c r="M750" s="203"/>
      <c r="N750" s="203"/>
      <c r="O750" s="203"/>
      <c r="P750" s="203"/>
      <c r="Q750" s="203"/>
    </row>
    <row r="751" spans="1:17" ht="15.75" customHeight="1">
      <c r="A751" s="203"/>
      <c r="B751" s="203"/>
      <c r="C751" s="211"/>
      <c r="D751" s="211"/>
      <c r="E751" s="211"/>
      <c r="F751" s="203"/>
      <c r="G751" s="203"/>
      <c r="H751" s="203"/>
      <c r="I751" s="203"/>
      <c r="J751" s="203"/>
      <c r="K751" s="203"/>
      <c r="L751" s="203"/>
      <c r="M751" s="203"/>
      <c r="N751" s="203"/>
      <c r="O751" s="203"/>
      <c r="P751" s="203"/>
      <c r="Q751" s="203"/>
    </row>
    <row r="752" spans="1:17" ht="15.75" customHeight="1">
      <c r="A752" s="203"/>
      <c r="B752" s="203"/>
      <c r="C752" s="211"/>
      <c r="D752" s="211"/>
      <c r="E752" s="211"/>
      <c r="F752" s="203"/>
      <c r="G752" s="203"/>
      <c r="H752" s="203"/>
      <c r="I752" s="203"/>
      <c r="J752" s="203"/>
      <c r="K752" s="203"/>
      <c r="L752" s="203"/>
      <c r="M752" s="203"/>
      <c r="N752" s="203"/>
      <c r="O752" s="203"/>
      <c r="P752" s="203"/>
      <c r="Q752" s="203"/>
    </row>
    <row r="753" spans="1:17" ht="15.75" customHeight="1">
      <c r="A753" s="203"/>
      <c r="B753" s="203"/>
      <c r="C753" s="211"/>
      <c r="D753" s="211"/>
      <c r="E753" s="211"/>
      <c r="F753" s="203"/>
      <c r="G753" s="203"/>
      <c r="H753" s="203"/>
      <c r="I753" s="203"/>
      <c r="J753" s="203"/>
      <c r="K753" s="203"/>
      <c r="L753" s="203"/>
      <c r="M753" s="203"/>
      <c r="N753" s="203"/>
      <c r="O753" s="203"/>
      <c r="P753" s="203"/>
      <c r="Q753" s="203"/>
    </row>
    <row r="754" spans="1:17" ht="15.75" customHeight="1">
      <c r="A754" s="203"/>
      <c r="B754" s="203"/>
      <c r="C754" s="211"/>
      <c r="D754" s="211"/>
      <c r="E754" s="211"/>
      <c r="F754" s="203"/>
      <c r="G754" s="203"/>
      <c r="H754" s="203"/>
      <c r="I754" s="203"/>
      <c r="J754" s="203"/>
      <c r="K754" s="203"/>
      <c r="L754" s="203"/>
      <c r="M754" s="203"/>
      <c r="N754" s="203"/>
      <c r="O754" s="203"/>
      <c r="P754" s="203"/>
      <c r="Q754" s="203"/>
    </row>
    <row r="755" spans="1:17" ht="15.75" customHeight="1">
      <c r="A755" s="203"/>
      <c r="B755" s="203"/>
      <c r="C755" s="211"/>
      <c r="D755" s="211"/>
      <c r="E755" s="211"/>
      <c r="F755" s="203"/>
      <c r="G755" s="203"/>
      <c r="H755" s="203"/>
      <c r="I755" s="203"/>
      <c r="J755" s="203"/>
      <c r="K755" s="203"/>
      <c r="L755" s="203"/>
      <c r="M755" s="203"/>
      <c r="N755" s="203"/>
      <c r="O755" s="203"/>
      <c r="P755" s="203"/>
      <c r="Q755" s="203"/>
    </row>
    <row r="756" spans="1:17" ht="15.75" customHeight="1">
      <c r="A756" s="203"/>
      <c r="B756" s="203"/>
      <c r="C756" s="211"/>
      <c r="D756" s="211"/>
      <c r="E756" s="211"/>
      <c r="F756" s="203"/>
      <c r="G756" s="203"/>
      <c r="H756" s="203"/>
      <c r="I756" s="203"/>
      <c r="J756" s="203"/>
      <c r="K756" s="203"/>
      <c r="L756" s="203"/>
      <c r="M756" s="203"/>
      <c r="N756" s="203"/>
      <c r="O756" s="203"/>
      <c r="P756" s="203"/>
      <c r="Q756" s="203"/>
    </row>
    <row r="757" spans="1:17" ht="15.75" customHeight="1">
      <c r="A757" s="203"/>
      <c r="B757" s="203"/>
      <c r="C757" s="211"/>
      <c r="D757" s="211"/>
      <c r="E757" s="211"/>
      <c r="F757" s="203"/>
      <c r="G757" s="203"/>
      <c r="H757" s="203"/>
      <c r="I757" s="203"/>
      <c r="J757" s="203"/>
      <c r="K757" s="203"/>
      <c r="L757" s="203"/>
      <c r="M757" s="203"/>
      <c r="N757" s="203"/>
      <c r="O757" s="203"/>
      <c r="P757" s="203"/>
      <c r="Q757" s="203"/>
    </row>
    <row r="758" spans="1:17" ht="15.75" customHeight="1">
      <c r="A758" s="203"/>
      <c r="B758" s="203"/>
      <c r="C758" s="211"/>
      <c r="D758" s="211"/>
      <c r="E758" s="211"/>
      <c r="F758" s="203"/>
      <c r="G758" s="203"/>
      <c r="H758" s="203"/>
      <c r="I758" s="203"/>
      <c r="J758" s="203"/>
      <c r="K758" s="203"/>
      <c r="L758" s="203"/>
      <c r="M758" s="203"/>
      <c r="N758" s="203"/>
      <c r="O758" s="203"/>
      <c r="P758" s="203"/>
      <c r="Q758" s="203"/>
    </row>
    <row r="759" spans="1:17" ht="15.75" customHeight="1">
      <c r="A759" s="203"/>
      <c r="B759" s="203"/>
      <c r="C759" s="211"/>
      <c r="D759" s="211"/>
      <c r="E759" s="211"/>
      <c r="F759" s="203"/>
      <c r="G759" s="203"/>
      <c r="H759" s="203"/>
      <c r="I759" s="203"/>
      <c r="J759" s="203"/>
      <c r="K759" s="203"/>
      <c r="L759" s="203"/>
      <c r="M759" s="203"/>
      <c r="N759" s="203"/>
      <c r="O759" s="203"/>
      <c r="P759" s="203"/>
      <c r="Q759" s="203"/>
    </row>
    <row r="760" spans="1:17" ht="15.75" customHeight="1">
      <c r="A760" s="203"/>
      <c r="B760" s="203"/>
      <c r="C760" s="211"/>
      <c r="D760" s="211"/>
      <c r="E760" s="211"/>
      <c r="F760" s="203"/>
      <c r="G760" s="203"/>
      <c r="H760" s="203"/>
      <c r="I760" s="203"/>
      <c r="J760" s="203"/>
      <c r="K760" s="203"/>
      <c r="L760" s="203"/>
      <c r="M760" s="203"/>
      <c r="N760" s="203"/>
      <c r="O760" s="203"/>
      <c r="P760" s="203"/>
      <c r="Q760" s="203"/>
    </row>
    <row r="761" spans="1:17" ht="15.75" customHeight="1">
      <c r="A761" s="203"/>
      <c r="B761" s="203"/>
      <c r="C761" s="211"/>
      <c r="D761" s="211"/>
      <c r="E761" s="211"/>
      <c r="F761" s="203"/>
      <c r="G761" s="203"/>
      <c r="H761" s="203"/>
      <c r="I761" s="203"/>
      <c r="J761" s="203"/>
      <c r="K761" s="203"/>
      <c r="L761" s="203"/>
      <c r="M761" s="203"/>
      <c r="N761" s="203"/>
      <c r="O761" s="203"/>
      <c r="P761" s="203"/>
      <c r="Q761" s="203"/>
    </row>
    <row r="762" spans="1:17" ht="15.75" customHeight="1">
      <c r="A762" s="203"/>
      <c r="B762" s="203"/>
      <c r="C762" s="211"/>
      <c r="D762" s="211"/>
      <c r="E762" s="211"/>
      <c r="F762" s="203"/>
      <c r="G762" s="203"/>
      <c r="H762" s="203"/>
      <c r="I762" s="203"/>
      <c r="J762" s="203"/>
      <c r="K762" s="203"/>
      <c r="L762" s="203"/>
      <c r="M762" s="203"/>
      <c r="N762" s="203"/>
      <c r="O762" s="203"/>
      <c r="P762" s="203"/>
      <c r="Q762" s="203"/>
    </row>
    <row r="763" spans="1:17" ht="15.75" customHeight="1">
      <c r="A763" s="203"/>
      <c r="B763" s="203"/>
      <c r="C763" s="211"/>
      <c r="D763" s="211"/>
      <c r="E763" s="211"/>
      <c r="F763" s="203"/>
      <c r="G763" s="203"/>
      <c r="H763" s="203"/>
      <c r="I763" s="203"/>
      <c r="J763" s="203"/>
      <c r="K763" s="203"/>
      <c r="L763" s="203"/>
      <c r="M763" s="203"/>
      <c r="N763" s="203"/>
      <c r="O763" s="203"/>
      <c r="P763" s="203"/>
      <c r="Q763" s="203"/>
    </row>
    <row r="764" spans="1:17" ht="15.75" customHeight="1">
      <c r="A764" s="203"/>
      <c r="B764" s="203"/>
      <c r="C764" s="211"/>
      <c r="D764" s="211"/>
      <c r="E764" s="211"/>
      <c r="F764" s="203"/>
      <c r="G764" s="203"/>
      <c r="H764" s="203"/>
      <c r="I764" s="203"/>
      <c r="J764" s="203"/>
      <c r="K764" s="203"/>
      <c r="L764" s="203"/>
      <c r="M764" s="203"/>
      <c r="N764" s="203"/>
      <c r="O764" s="203"/>
      <c r="P764" s="203"/>
      <c r="Q764" s="203"/>
    </row>
    <row r="765" spans="1:17" ht="15.75" customHeight="1">
      <c r="A765" s="203"/>
      <c r="B765" s="203"/>
      <c r="C765" s="211"/>
      <c r="D765" s="211"/>
      <c r="E765" s="211"/>
      <c r="F765" s="203"/>
      <c r="G765" s="203"/>
      <c r="H765" s="203"/>
      <c r="I765" s="203"/>
      <c r="J765" s="203"/>
      <c r="K765" s="203"/>
      <c r="L765" s="203"/>
      <c r="M765" s="203"/>
      <c r="N765" s="203"/>
      <c r="O765" s="203"/>
      <c r="P765" s="203"/>
      <c r="Q765" s="203"/>
    </row>
    <row r="766" spans="1:17" ht="15.75" customHeight="1">
      <c r="A766" s="203"/>
      <c r="B766" s="203"/>
      <c r="C766" s="211"/>
      <c r="D766" s="211"/>
      <c r="E766" s="211"/>
      <c r="F766" s="203"/>
      <c r="G766" s="203"/>
      <c r="H766" s="203"/>
      <c r="I766" s="203"/>
      <c r="J766" s="203"/>
      <c r="K766" s="203"/>
      <c r="L766" s="203"/>
      <c r="M766" s="203"/>
      <c r="N766" s="203"/>
      <c r="O766" s="203"/>
      <c r="P766" s="203"/>
      <c r="Q766" s="203"/>
    </row>
    <row r="767" spans="1:17" ht="15.75" customHeight="1">
      <c r="A767" s="203"/>
      <c r="B767" s="203"/>
      <c r="C767" s="211"/>
      <c r="D767" s="211"/>
      <c r="E767" s="211"/>
      <c r="F767" s="203"/>
      <c r="G767" s="203"/>
      <c r="H767" s="203"/>
      <c r="I767" s="203"/>
      <c r="J767" s="203"/>
      <c r="K767" s="203"/>
      <c r="L767" s="203"/>
      <c r="M767" s="203"/>
      <c r="N767" s="203"/>
      <c r="O767" s="203"/>
      <c r="P767" s="203"/>
      <c r="Q767" s="203"/>
    </row>
    <row r="768" spans="1:17" ht="15.75" customHeight="1">
      <c r="A768" s="203"/>
      <c r="B768" s="203"/>
      <c r="C768" s="211"/>
      <c r="D768" s="211"/>
      <c r="E768" s="211"/>
      <c r="F768" s="203"/>
      <c r="G768" s="203"/>
      <c r="H768" s="203"/>
      <c r="I768" s="203"/>
      <c r="J768" s="203"/>
      <c r="K768" s="203"/>
      <c r="L768" s="203"/>
      <c r="M768" s="203"/>
      <c r="N768" s="203"/>
      <c r="O768" s="203"/>
      <c r="P768" s="203"/>
      <c r="Q768" s="203"/>
    </row>
    <row r="769" spans="1:17" ht="15.75" customHeight="1">
      <c r="A769" s="203"/>
      <c r="B769" s="203"/>
      <c r="C769" s="211"/>
      <c r="D769" s="211"/>
      <c r="E769" s="211"/>
      <c r="F769" s="203"/>
      <c r="G769" s="203"/>
      <c r="H769" s="203"/>
      <c r="I769" s="203"/>
      <c r="J769" s="203"/>
      <c r="K769" s="203"/>
      <c r="L769" s="203"/>
      <c r="M769" s="203"/>
      <c r="N769" s="203"/>
      <c r="O769" s="203"/>
      <c r="P769" s="203"/>
      <c r="Q769" s="203"/>
    </row>
    <row r="770" spans="1:17" ht="15.75" customHeight="1">
      <c r="A770" s="203"/>
      <c r="B770" s="203"/>
      <c r="C770" s="211"/>
      <c r="D770" s="211"/>
      <c r="E770" s="211"/>
      <c r="F770" s="203"/>
      <c r="G770" s="203"/>
      <c r="H770" s="203"/>
      <c r="I770" s="203"/>
      <c r="J770" s="203"/>
      <c r="K770" s="203"/>
      <c r="L770" s="203"/>
      <c r="M770" s="203"/>
      <c r="N770" s="203"/>
      <c r="O770" s="203"/>
      <c r="P770" s="203"/>
      <c r="Q770" s="203"/>
    </row>
    <row r="771" spans="1:17" ht="15.75" customHeight="1">
      <c r="A771" s="203"/>
      <c r="B771" s="203"/>
      <c r="C771" s="211"/>
      <c r="D771" s="211"/>
      <c r="E771" s="211"/>
      <c r="F771" s="203"/>
      <c r="G771" s="203"/>
      <c r="H771" s="203"/>
      <c r="I771" s="203"/>
      <c r="J771" s="203"/>
      <c r="K771" s="203"/>
      <c r="L771" s="203"/>
      <c r="M771" s="203"/>
      <c r="N771" s="203"/>
      <c r="O771" s="203"/>
      <c r="P771" s="203"/>
      <c r="Q771" s="203"/>
    </row>
    <row r="772" spans="1:17" ht="15.75" customHeight="1">
      <c r="A772" s="203"/>
      <c r="B772" s="203"/>
      <c r="C772" s="211"/>
      <c r="D772" s="211"/>
      <c r="E772" s="211"/>
      <c r="F772" s="203"/>
      <c r="G772" s="203"/>
      <c r="H772" s="203"/>
      <c r="I772" s="203"/>
      <c r="J772" s="203"/>
      <c r="K772" s="203"/>
      <c r="L772" s="203"/>
      <c r="M772" s="203"/>
      <c r="N772" s="203"/>
      <c r="O772" s="203"/>
      <c r="P772" s="203"/>
      <c r="Q772" s="203"/>
    </row>
    <row r="773" spans="1:17" ht="15.75" customHeight="1">
      <c r="A773" s="203"/>
      <c r="B773" s="203"/>
      <c r="C773" s="211"/>
      <c r="D773" s="211"/>
      <c r="E773" s="211"/>
      <c r="F773" s="203"/>
      <c r="G773" s="203"/>
      <c r="H773" s="203"/>
      <c r="I773" s="203"/>
      <c r="J773" s="203"/>
      <c r="K773" s="203"/>
      <c r="L773" s="203"/>
      <c r="M773" s="203"/>
      <c r="N773" s="203"/>
      <c r="O773" s="203"/>
      <c r="P773" s="203"/>
      <c r="Q773" s="203"/>
    </row>
    <row r="774" spans="1:17" ht="15.75" customHeight="1">
      <c r="A774" s="203"/>
      <c r="B774" s="203"/>
      <c r="C774" s="211"/>
      <c r="D774" s="211"/>
      <c r="E774" s="211"/>
      <c r="F774" s="203"/>
      <c r="G774" s="203"/>
      <c r="H774" s="203"/>
      <c r="I774" s="203"/>
      <c r="J774" s="203"/>
      <c r="K774" s="203"/>
      <c r="L774" s="203"/>
      <c r="M774" s="203"/>
      <c r="N774" s="203"/>
      <c r="O774" s="203"/>
      <c r="P774" s="203"/>
      <c r="Q774" s="203"/>
    </row>
    <row r="775" spans="1:17" ht="15.75" customHeight="1">
      <c r="A775" s="203"/>
      <c r="B775" s="203"/>
      <c r="C775" s="211"/>
      <c r="D775" s="211"/>
      <c r="E775" s="211"/>
      <c r="F775" s="203"/>
      <c r="G775" s="203"/>
      <c r="H775" s="203"/>
      <c r="I775" s="203"/>
      <c r="J775" s="203"/>
      <c r="K775" s="203"/>
      <c r="L775" s="203"/>
      <c r="M775" s="203"/>
      <c r="N775" s="203"/>
      <c r="O775" s="203"/>
      <c r="P775" s="203"/>
      <c r="Q775" s="203"/>
    </row>
    <row r="776" spans="1:17" ht="15.75" customHeight="1">
      <c r="A776" s="203"/>
      <c r="B776" s="203"/>
      <c r="C776" s="211"/>
      <c r="D776" s="211"/>
      <c r="E776" s="211"/>
      <c r="F776" s="203"/>
      <c r="G776" s="203"/>
      <c r="H776" s="203"/>
      <c r="I776" s="203"/>
      <c r="J776" s="203"/>
      <c r="K776" s="203"/>
      <c r="L776" s="203"/>
      <c r="M776" s="203"/>
      <c r="N776" s="203"/>
      <c r="O776" s="203"/>
      <c r="P776" s="203"/>
      <c r="Q776" s="203"/>
    </row>
    <row r="777" spans="1:17" ht="15.75" customHeight="1">
      <c r="A777" s="203"/>
      <c r="B777" s="203"/>
      <c r="C777" s="211"/>
      <c r="D777" s="211"/>
      <c r="E777" s="211"/>
      <c r="F777" s="203"/>
      <c r="G777" s="203"/>
      <c r="H777" s="203"/>
      <c r="I777" s="203"/>
      <c r="J777" s="203"/>
      <c r="K777" s="203"/>
      <c r="L777" s="203"/>
      <c r="M777" s="203"/>
      <c r="N777" s="203"/>
      <c r="O777" s="203"/>
      <c r="P777" s="203"/>
      <c r="Q777" s="203"/>
    </row>
    <row r="778" spans="1:17" ht="15.75" customHeight="1">
      <c r="A778" s="203"/>
      <c r="B778" s="203"/>
      <c r="C778" s="211"/>
      <c r="D778" s="211"/>
      <c r="E778" s="211"/>
      <c r="F778" s="203"/>
      <c r="G778" s="203"/>
      <c r="H778" s="203"/>
      <c r="I778" s="203"/>
      <c r="J778" s="203"/>
      <c r="K778" s="203"/>
      <c r="L778" s="203"/>
      <c r="M778" s="203"/>
      <c r="N778" s="203"/>
      <c r="O778" s="203"/>
      <c r="P778" s="203"/>
      <c r="Q778" s="203"/>
    </row>
    <row r="779" spans="1:17" ht="15.75" customHeight="1">
      <c r="A779" s="203"/>
      <c r="B779" s="203"/>
      <c r="C779" s="211"/>
      <c r="D779" s="211"/>
      <c r="E779" s="211"/>
      <c r="F779" s="203"/>
      <c r="G779" s="203"/>
      <c r="H779" s="203"/>
      <c r="I779" s="203"/>
      <c r="J779" s="203"/>
      <c r="K779" s="203"/>
      <c r="L779" s="203"/>
      <c r="M779" s="203"/>
      <c r="N779" s="203"/>
      <c r="O779" s="203"/>
      <c r="P779" s="203"/>
      <c r="Q779" s="203"/>
    </row>
    <row r="780" spans="1:17" ht="15.75" customHeight="1">
      <c r="A780" s="203"/>
      <c r="B780" s="203"/>
      <c r="C780" s="211"/>
      <c r="D780" s="211"/>
      <c r="E780" s="211"/>
      <c r="F780" s="203"/>
      <c r="G780" s="203"/>
      <c r="H780" s="203"/>
      <c r="I780" s="203"/>
      <c r="J780" s="203"/>
      <c r="K780" s="203"/>
      <c r="L780" s="203"/>
      <c r="M780" s="203"/>
      <c r="N780" s="203"/>
      <c r="O780" s="203"/>
      <c r="P780" s="203"/>
      <c r="Q780" s="203"/>
    </row>
    <row r="781" spans="1:17" ht="15.75" customHeight="1">
      <c r="A781" s="203"/>
      <c r="B781" s="203"/>
      <c r="C781" s="211"/>
      <c r="D781" s="211"/>
      <c r="E781" s="211"/>
      <c r="F781" s="203"/>
      <c r="G781" s="203"/>
      <c r="H781" s="203"/>
      <c r="I781" s="203"/>
      <c r="J781" s="203"/>
      <c r="K781" s="203"/>
      <c r="L781" s="203"/>
      <c r="M781" s="203"/>
      <c r="N781" s="203"/>
      <c r="O781" s="203"/>
      <c r="P781" s="203"/>
      <c r="Q781" s="203"/>
    </row>
    <row r="782" spans="1:17" ht="15.75" customHeight="1">
      <c r="A782" s="203"/>
      <c r="B782" s="203"/>
      <c r="C782" s="211"/>
      <c r="D782" s="211"/>
      <c r="E782" s="211"/>
      <c r="F782" s="203"/>
      <c r="G782" s="203"/>
      <c r="H782" s="203"/>
      <c r="I782" s="203"/>
      <c r="J782" s="203"/>
      <c r="K782" s="203"/>
      <c r="L782" s="203"/>
      <c r="M782" s="203"/>
      <c r="N782" s="203"/>
      <c r="O782" s="203"/>
      <c r="P782" s="203"/>
      <c r="Q782" s="203"/>
    </row>
    <row r="783" spans="1:17" ht="15.75" customHeight="1">
      <c r="A783" s="203"/>
      <c r="B783" s="203"/>
      <c r="C783" s="211"/>
      <c r="D783" s="211"/>
      <c r="E783" s="211"/>
      <c r="F783" s="203"/>
      <c r="G783" s="203"/>
      <c r="H783" s="203"/>
      <c r="I783" s="203"/>
      <c r="J783" s="203"/>
      <c r="K783" s="203"/>
      <c r="L783" s="203"/>
      <c r="M783" s="203"/>
      <c r="N783" s="203"/>
      <c r="O783" s="203"/>
      <c r="P783" s="203"/>
      <c r="Q783" s="203"/>
    </row>
    <row r="784" spans="1:17" ht="15.75" customHeight="1">
      <c r="A784" s="203"/>
      <c r="B784" s="203"/>
      <c r="C784" s="211"/>
      <c r="D784" s="211"/>
      <c r="E784" s="211"/>
      <c r="F784" s="203"/>
      <c r="G784" s="203"/>
      <c r="H784" s="203"/>
      <c r="I784" s="203"/>
      <c r="J784" s="203"/>
      <c r="K784" s="203"/>
      <c r="L784" s="203"/>
      <c r="M784" s="203"/>
      <c r="N784" s="203"/>
      <c r="O784" s="203"/>
      <c r="P784" s="203"/>
      <c r="Q784" s="203"/>
    </row>
    <row r="785" spans="1:17" ht="15.75" customHeight="1">
      <c r="A785" s="203"/>
      <c r="B785" s="203"/>
      <c r="C785" s="211"/>
      <c r="D785" s="211"/>
      <c r="E785" s="211"/>
      <c r="F785" s="203"/>
      <c r="G785" s="203"/>
      <c r="H785" s="203"/>
      <c r="I785" s="203"/>
      <c r="J785" s="203"/>
      <c r="K785" s="203"/>
      <c r="L785" s="203"/>
      <c r="M785" s="203"/>
      <c r="N785" s="203"/>
      <c r="O785" s="203"/>
      <c r="P785" s="203"/>
      <c r="Q785" s="203"/>
    </row>
    <row r="786" spans="1:17" ht="15.75" customHeight="1">
      <c r="A786" s="203"/>
      <c r="B786" s="203"/>
      <c r="C786" s="211"/>
      <c r="D786" s="211"/>
      <c r="E786" s="211"/>
      <c r="F786" s="203"/>
      <c r="G786" s="203"/>
      <c r="H786" s="203"/>
      <c r="I786" s="203"/>
      <c r="J786" s="203"/>
      <c r="K786" s="203"/>
      <c r="L786" s="203"/>
      <c r="M786" s="203"/>
      <c r="N786" s="203"/>
      <c r="O786" s="203"/>
      <c r="P786" s="203"/>
      <c r="Q786" s="203"/>
    </row>
    <row r="787" spans="1:17" ht="15.75" customHeight="1">
      <c r="A787" s="203"/>
      <c r="B787" s="203"/>
      <c r="C787" s="211"/>
      <c r="D787" s="211"/>
      <c r="E787" s="211"/>
      <c r="F787" s="203"/>
      <c r="G787" s="203"/>
      <c r="H787" s="203"/>
      <c r="I787" s="203"/>
      <c r="J787" s="203"/>
      <c r="K787" s="203"/>
      <c r="L787" s="203"/>
      <c r="M787" s="203"/>
      <c r="N787" s="203"/>
      <c r="O787" s="203"/>
      <c r="P787" s="203"/>
      <c r="Q787" s="203"/>
    </row>
    <row r="788" spans="1:17" ht="15.75" customHeight="1">
      <c r="A788" s="203"/>
      <c r="B788" s="203"/>
      <c r="C788" s="211"/>
      <c r="D788" s="211"/>
      <c r="E788" s="211"/>
      <c r="F788" s="203"/>
      <c r="G788" s="203"/>
      <c r="H788" s="203"/>
      <c r="I788" s="203"/>
      <c r="J788" s="203"/>
      <c r="K788" s="203"/>
      <c r="L788" s="203"/>
      <c r="M788" s="203"/>
      <c r="N788" s="203"/>
      <c r="O788" s="203"/>
      <c r="P788" s="203"/>
      <c r="Q788" s="203"/>
    </row>
    <row r="789" spans="1:17" ht="15.75" customHeight="1">
      <c r="A789" s="203"/>
      <c r="B789" s="203"/>
      <c r="C789" s="211"/>
      <c r="D789" s="211"/>
      <c r="E789" s="211"/>
      <c r="F789" s="203"/>
      <c r="G789" s="203"/>
      <c r="H789" s="203"/>
      <c r="I789" s="203"/>
      <c r="J789" s="203"/>
      <c r="K789" s="203"/>
      <c r="L789" s="203"/>
      <c r="M789" s="203"/>
      <c r="N789" s="203"/>
      <c r="O789" s="203"/>
      <c r="P789" s="203"/>
      <c r="Q789" s="203"/>
    </row>
    <row r="790" spans="1:17" ht="15.75" customHeight="1">
      <c r="A790" s="203"/>
      <c r="B790" s="203"/>
      <c r="C790" s="211"/>
      <c r="D790" s="211"/>
      <c r="E790" s="211"/>
      <c r="F790" s="203"/>
      <c r="G790" s="203"/>
      <c r="H790" s="203"/>
      <c r="I790" s="203"/>
      <c r="J790" s="203"/>
      <c r="K790" s="203"/>
      <c r="L790" s="203"/>
      <c r="M790" s="203"/>
      <c r="N790" s="203"/>
      <c r="O790" s="203"/>
      <c r="P790" s="203"/>
      <c r="Q790" s="203"/>
    </row>
    <row r="791" spans="1:17" ht="15.75" customHeight="1">
      <c r="A791" s="203"/>
      <c r="B791" s="203"/>
      <c r="C791" s="211"/>
      <c r="D791" s="211"/>
      <c r="E791" s="211"/>
      <c r="F791" s="203"/>
      <c r="G791" s="203"/>
      <c r="H791" s="203"/>
      <c r="I791" s="203"/>
      <c r="J791" s="203"/>
      <c r="K791" s="203"/>
      <c r="L791" s="203"/>
      <c r="M791" s="203"/>
      <c r="N791" s="203"/>
      <c r="O791" s="203"/>
      <c r="P791" s="203"/>
      <c r="Q791" s="203"/>
    </row>
    <row r="792" spans="1:17" ht="15.75" customHeight="1">
      <c r="A792" s="203"/>
      <c r="B792" s="203"/>
      <c r="C792" s="211"/>
      <c r="D792" s="211"/>
      <c r="E792" s="211"/>
      <c r="F792" s="203"/>
      <c r="G792" s="203"/>
      <c r="H792" s="203"/>
      <c r="I792" s="203"/>
      <c r="J792" s="203"/>
      <c r="K792" s="203"/>
      <c r="L792" s="203"/>
      <c r="M792" s="203"/>
      <c r="N792" s="203"/>
      <c r="O792" s="203"/>
      <c r="P792" s="203"/>
      <c r="Q792" s="203"/>
    </row>
    <row r="793" spans="1:17" ht="15.75" customHeight="1">
      <c r="A793" s="203"/>
      <c r="B793" s="203"/>
      <c r="C793" s="211"/>
      <c r="D793" s="211"/>
      <c r="E793" s="211"/>
      <c r="F793" s="203"/>
      <c r="G793" s="203"/>
      <c r="H793" s="203"/>
      <c r="I793" s="203"/>
      <c r="J793" s="203"/>
      <c r="K793" s="203"/>
      <c r="L793" s="203"/>
      <c r="M793" s="203"/>
      <c r="N793" s="203"/>
      <c r="O793" s="203"/>
      <c r="P793" s="203"/>
      <c r="Q793" s="203"/>
    </row>
    <row r="794" spans="1:17" ht="15.75" customHeight="1">
      <c r="A794" s="203"/>
      <c r="B794" s="203"/>
      <c r="C794" s="211"/>
      <c r="D794" s="211"/>
      <c r="E794" s="211"/>
      <c r="F794" s="203"/>
      <c r="G794" s="203"/>
      <c r="H794" s="203"/>
      <c r="I794" s="203"/>
      <c r="J794" s="203"/>
      <c r="K794" s="203"/>
      <c r="L794" s="203"/>
      <c r="M794" s="203"/>
      <c r="N794" s="203"/>
      <c r="O794" s="203"/>
      <c r="P794" s="203"/>
      <c r="Q794" s="203"/>
    </row>
    <row r="795" spans="1:17" ht="15.75" customHeight="1">
      <c r="A795" s="203"/>
      <c r="B795" s="203"/>
      <c r="C795" s="211"/>
      <c r="D795" s="211"/>
      <c r="E795" s="211"/>
      <c r="F795" s="203"/>
      <c r="G795" s="203"/>
      <c r="H795" s="203"/>
      <c r="I795" s="203"/>
      <c r="J795" s="203"/>
      <c r="K795" s="203"/>
      <c r="L795" s="203"/>
      <c r="M795" s="203"/>
      <c r="N795" s="203"/>
      <c r="O795" s="203"/>
      <c r="P795" s="203"/>
      <c r="Q795" s="203"/>
    </row>
    <row r="796" spans="1:17" ht="15.75" customHeight="1">
      <c r="A796" s="203"/>
      <c r="B796" s="203"/>
      <c r="C796" s="211"/>
      <c r="D796" s="211"/>
      <c r="E796" s="211"/>
      <c r="F796" s="203"/>
      <c r="G796" s="203"/>
      <c r="H796" s="203"/>
      <c r="I796" s="203"/>
      <c r="J796" s="203"/>
      <c r="K796" s="203"/>
      <c r="L796" s="203"/>
      <c r="M796" s="203"/>
      <c r="N796" s="203"/>
      <c r="O796" s="203"/>
      <c r="P796" s="203"/>
      <c r="Q796" s="203"/>
    </row>
    <row r="797" spans="1:17" ht="15.75" customHeight="1">
      <c r="A797" s="203"/>
      <c r="B797" s="203"/>
      <c r="C797" s="211"/>
      <c r="D797" s="211"/>
      <c r="E797" s="211"/>
      <c r="F797" s="203"/>
      <c r="G797" s="203"/>
      <c r="H797" s="203"/>
      <c r="I797" s="203"/>
      <c r="J797" s="203"/>
      <c r="K797" s="203"/>
      <c r="L797" s="203"/>
      <c r="M797" s="203"/>
      <c r="N797" s="203"/>
      <c r="O797" s="203"/>
      <c r="P797" s="203"/>
      <c r="Q797" s="203"/>
    </row>
    <row r="798" spans="1:17" ht="15.75" customHeight="1">
      <c r="A798" s="203"/>
      <c r="B798" s="203"/>
      <c r="C798" s="211"/>
      <c r="D798" s="211"/>
      <c r="E798" s="211"/>
      <c r="F798" s="203"/>
      <c r="G798" s="203"/>
      <c r="H798" s="203"/>
      <c r="I798" s="203"/>
      <c r="J798" s="203"/>
      <c r="K798" s="203"/>
      <c r="L798" s="203"/>
      <c r="M798" s="203"/>
      <c r="N798" s="203"/>
      <c r="O798" s="203"/>
      <c r="P798" s="203"/>
      <c r="Q798" s="203"/>
    </row>
    <row r="799" spans="1:17" ht="15.75" customHeight="1">
      <c r="A799" s="203"/>
      <c r="B799" s="203"/>
      <c r="C799" s="211"/>
      <c r="D799" s="211"/>
      <c r="E799" s="211"/>
      <c r="F799" s="203"/>
      <c r="G799" s="203"/>
      <c r="H799" s="203"/>
      <c r="I799" s="203"/>
      <c r="J799" s="203"/>
      <c r="K799" s="203"/>
      <c r="L799" s="203"/>
      <c r="M799" s="203"/>
      <c r="N799" s="203"/>
      <c r="O799" s="203"/>
      <c r="P799" s="203"/>
      <c r="Q799" s="203"/>
    </row>
    <row r="800" spans="1:17" ht="15.75" customHeight="1">
      <c r="A800" s="203"/>
      <c r="B800" s="203"/>
      <c r="C800" s="211"/>
      <c r="D800" s="211"/>
      <c r="E800" s="211"/>
      <c r="F800" s="203"/>
      <c r="G800" s="203"/>
      <c r="H800" s="203"/>
      <c r="I800" s="203"/>
      <c r="J800" s="203"/>
      <c r="K800" s="203"/>
      <c r="L800" s="203"/>
      <c r="M800" s="203"/>
      <c r="N800" s="203"/>
      <c r="O800" s="203"/>
      <c r="P800" s="203"/>
      <c r="Q800" s="203"/>
    </row>
    <row r="801" spans="1:17" ht="15.75" customHeight="1">
      <c r="A801" s="203"/>
      <c r="B801" s="203"/>
      <c r="C801" s="211"/>
      <c r="D801" s="211"/>
      <c r="E801" s="211"/>
      <c r="F801" s="203"/>
      <c r="G801" s="203"/>
      <c r="H801" s="203"/>
      <c r="I801" s="203"/>
      <c r="J801" s="203"/>
      <c r="K801" s="203"/>
      <c r="L801" s="203"/>
      <c r="M801" s="203"/>
      <c r="N801" s="203"/>
      <c r="O801" s="203"/>
      <c r="P801" s="203"/>
      <c r="Q801" s="203"/>
    </row>
    <row r="802" spans="1:17" ht="15.75" customHeight="1">
      <c r="A802" s="203"/>
      <c r="B802" s="203"/>
      <c r="C802" s="211"/>
      <c r="D802" s="211"/>
      <c r="E802" s="211"/>
      <c r="F802" s="203"/>
      <c r="G802" s="203"/>
      <c r="H802" s="203"/>
      <c r="I802" s="203"/>
      <c r="J802" s="203"/>
      <c r="K802" s="203"/>
      <c r="L802" s="203"/>
      <c r="M802" s="203"/>
      <c r="N802" s="203"/>
      <c r="O802" s="203"/>
      <c r="P802" s="203"/>
      <c r="Q802" s="203"/>
    </row>
    <row r="803" spans="1:17" ht="15.75" customHeight="1">
      <c r="A803" s="203"/>
      <c r="B803" s="203"/>
      <c r="C803" s="211"/>
      <c r="D803" s="211"/>
      <c r="E803" s="211"/>
      <c r="F803" s="203"/>
      <c r="G803" s="203"/>
      <c r="H803" s="203"/>
      <c r="I803" s="203"/>
      <c r="J803" s="203"/>
      <c r="K803" s="203"/>
      <c r="L803" s="203"/>
      <c r="M803" s="203"/>
      <c r="N803" s="203"/>
      <c r="O803" s="203"/>
      <c r="P803" s="203"/>
      <c r="Q803" s="203"/>
    </row>
    <row r="804" spans="1:17" ht="15.75" customHeight="1">
      <c r="A804" s="203"/>
      <c r="B804" s="203"/>
      <c r="C804" s="211"/>
      <c r="D804" s="211"/>
      <c r="E804" s="211"/>
      <c r="F804" s="203"/>
      <c r="G804" s="203"/>
      <c r="H804" s="203"/>
      <c r="I804" s="203"/>
      <c r="J804" s="203"/>
      <c r="K804" s="203"/>
      <c r="L804" s="203"/>
      <c r="M804" s="203"/>
      <c r="N804" s="203"/>
      <c r="O804" s="203"/>
      <c r="P804" s="203"/>
      <c r="Q804" s="203"/>
    </row>
    <row r="805" spans="1:17" ht="15.75" customHeight="1">
      <c r="A805" s="203"/>
      <c r="B805" s="203"/>
      <c r="C805" s="211"/>
      <c r="D805" s="211"/>
      <c r="E805" s="211"/>
      <c r="F805" s="203"/>
      <c r="G805" s="203"/>
      <c r="H805" s="203"/>
      <c r="I805" s="203"/>
      <c r="J805" s="203"/>
      <c r="K805" s="203"/>
      <c r="L805" s="203"/>
      <c r="M805" s="203"/>
      <c r="N805" s="203"/>
      <c r="O805" s="203"/>
      <c r="P805" s="203"/>
      <c r="Q805" s="203"/>
    </row>
    <row r="806" spans="1:17" ht="15.75" customHeight="1">
      <c r="A806" s="203"/>
      <c r="B806" s="203"/>
      <c r="C806" s="211"/>
      <c r="D806" s="211"/>
      <c r="E806" s="211"/>
      <c r="F806" s="203"/>
      <c r="G806" s="203"/>
      <c r="H806" s="203"/>
      <c r="I806" s="203"/>
      <c r="J806" s="203"/>
      <c r="K806" s="203"/>
      <c r="L806" s="203"/>
      <c r="M806" s="203"/>
      <c r="N806" s="203"/>
      <c r="O806" s="203"/>
      <c r="P806" s="203"/>
      <c r="Q806" s="203"/>
    </row>
    <row r="807" spans="1:17" ht="15.75" customHeight="1">
      <c r="A807" s="203"/>
      <c r="B807" s="203"/>
      <c r="C807" s="211"/>
      <c r="D807" s="211"/>
      <c r="E807" s="211"/>
      <c r="F807" s="203"/>
      <c r="G807" s="203"/>
      <c r="H807" s="203"/>
      <c r="I807" s="203"/>
      <c r="J807" s="203"/>
      <c r="K807" s="203"/>
      <c r="L807" s="203"/>
      <c r="M807" s="203"/>
      <c r="N807" s="203"/>
      <c r="O807" s="203"/>
      <c r="P807" s="203"/>
      <c r="Q807" s="203"/>
    </row>
    <row r="808" spans="1:17" ht="15.75" customHeight="1">
      <c r="A808" s="203"/>
      <c r="B808" s="203"/>
      <c r="C808" s="211"/>
      <c r="D808" s="211"/>
      <c r="E808" s="211"/>
      <c r="F808" s="203"/>
      <c r="G808" s="203"/>
      <c r="H808" s="203"/>
      <c r="I808" s="203"/>
      <c r="J808" s="203"/>
      <c r="K808" s="203"/>
      <c r="L808" s="203"/>
      <c r="M808" s="203"/>
      <c r="N808" s="203"/>
      <c r="O808" s="203"/>
      <c r="P808" s="203"/>
      <c r="Q808" s="203"/>
    </row>
    <row r="809" spans="1:17" ht="15.75" customHeight="1">
      <c r="A809" s="203"/>
      <c r="B809" s="203"/>
      <c r="C809" s="211"/>
      <c r="D809" s="211"/>
      <c r="E809" s="211"/>
      <c r="F809" s="203"/>
      <c r="G809" s="203"/>
      <c r="H809" s="203"/>
      <c r="I809" s="203"/>
      <c r="J809" s="203"/>
      <c r="K809" s="203"/>
      <c r="L809" s="203"/>
      <c r="M809" s="203"/>
      <c r="N809" s="203"/>
      <c r="O809" s="203"/>
      <c r="P809" s="203"/>
      <c r="Q809" s="203"/>
    </row>
    <row r="810" spans="1:17" ht="15.75" customHeight="1">
      <c r="A810" s="203"/>
      <c r="B810" s="203"/>
      <c r="C810" s="211"/>
      <c r="D810" s="211"/>
      <c r="E810" s="211"/>
      <c r="F810" s="203"/>
      <c r="G810" s="203"/>
      <c r="H810" s="203"/>
      <c r="I810" s="203"/>
      <c r="J810" s="203"/>
      <c r="K810" s="203"/>
      <c r="L810" s="203"/>
      <c r="M810" s="203"/>
      <c r="N810" s="203"/>
      <c r="O810" s="203"/>
      <c r="P810" s="203"/>
      <c r="Q810" s="203"/>
    </row>
    <row r="811" spans="1:17" ht="15.75" customHeight="1">
      <c r="A811" s="203"/>
      <c r="B811" s="203"/>
      <c r="C811" s="211"/>
      <c r="D811" s="211"/>
      <c r="E811" s="211"/>
      <c r="F811" s="203"/>
      <c r="G811" s="203"/>
      <c r="H811" s="203"/>
      <c r="I811" s="203"/>
      <c r="J811" s="203"/>
      <c r="K811" s="203"/>
      <c r="L811" s="203"/>
      <c r="M811" s="203"/>
      <c r="N811" s="203"/>
      <c r="O811" s="203"/>
      <c r="P811" s="203"/>
      <c r="Q811" s="203"/>
    </row>
    <row r="812" spans="1:17" ht="15.75" customHeight="1">
      <c r="A812" s="203"/>
      <c r="B812" s="203"/>
      <c r="C812" s="211"/>
      <c r="D812" s="211"/>
      <c r="E812" s="211"/>
      <c r="F812" s="203"/>
      <c r="G812" s="203"/>
      <c r="H812" s="203"/>
      <c r="I812" s="203"/>
      <c r="J812" s="203"/>
      <c r="K812" s="203"/>
      <c r="L812" s="203"/>
      <c r="M812" s="203"/>
      <c r="N812" s="203"/>
      <c r="O812" s="203"/>
      <c r="P812" s="203"/>
      <c r="Q812" s="203"/>
    </row>
    <row r="813" spans="1:17" ht="15.75" customHeight="1">
      <c r="A813" s="203"/>
      <c r="B813" s="203"/>
      <c r="C813" s="211"/>
      <c r="D813" s="211"/>
      <c r="E813" s="211"/>
      <c r="F813" s="203"/>
      <c r="G813" s="203"/>
      <c r="H813" s="203"/>
      <c r="I813" s="203"/>
      <c r="J813" s="203"/>
      <c r="K813" s="203"/>
      <c r="L813" s="203"/>
      <c r="M813" s="203"/>
      <c r="N813" s="203"/>
      <c r="O813" s="203"/>
      <c r="P813" s="203"/>
      <c r="Q813" s="203"/>
    </row>
    <row r="814" spans="1:17" ht="15.75" customHeight="1">
      <c r="A814" s="203"/>
      <c r="B814" s="203"/>
      <c r="C814" s="211"/>
      <c r="D814" s="211"/>
      <c r="E814" s="211"/>
      <c r="F814" s="203"/>
      <c r="G814" s="203"/>
      <c r="H814" s="203"/>
      <c r="I814" s="203"/>
      <c r="J814" s="203"/>
      <c r="K814" s="203"/>
      <c r="L814" s="203"/>
      <c r="M814" s="203"/>
      <c r="N814" s="203"/>
      <c r="O814" s="203"/>
      <c r="P814" s="203"/>
      <c r="Q814" s="203"/>
    </row>
    <row r="815" spans="1:17" ht="15.75" customHeight="1">
      <c r="A815" s="203"/>
      <c r="B815" s="203"/>
      <c r="C815" s="211"/>
      <c r="D815" s="211"/>
      <c r="E815" s="211"/>
      <c r="F815" s="203"/>
      <c r="G815" s="203"/>
      <c r="H815" s="203"/>
      <c r="I815" s="203"/>
      <c r="J815" s="203"/>
      <c r="K815" s="203"/>
      <c r="L815" s="203"/>
      <c r="M815" s="203"/>
      <c r="N815" s="203"/>
      <c r="O815" s="203"/>
      <c r="P815" s="203"/>
      <c r="Q815" s="203"/>
    </row>
    <row r="816" spans="1:17" ht="15.75" customHeight="1">
      <c r="A816" s="203"/>
      <c r="B816" s="203"/>
      <c r="C816" s="211"/>
      <c r="D816" s="211"/>
      <c r="E816" s="211"/>
      <c r="F816" s="203"/>
      <c r="G816" s="203"/>
      <c r="H816" s="203"/>
      <c r="I816" s="203"/>
      <c r="J816" s="203"/>
      <c r="K816" s="203"/>
      <c r="L816" s="203"/>
      <c r="M816" s="203"/>
      <c r="N816" s="203"/>
      <c r="O816" s="203"/>
      <c r="P816" s="203"/>
      <c r="Q816" s="203"/>
    </row>
    <row r="817" spans="1:17" ht="15.75" customHeight="1">
      <c r="A817" s="203"/>
      <c r="B817" s="203"/>
      <c r="C817" s="211"/>
      <c r="D817" s="211"/>
      <c r="E817" s="211"/>
      <c r="F817" s="203"/>
      <c r="G817" s="203"/>
      <c r="H817" s="203"/>
      <c r="I817" s="203"/>
      <c r="J817" s="203"/>
      <c r="K817" s="203"/>
      <c r="L817" s="203"/>
      <c r="M817" s="203"/>
      <c r="N817" s="203"/>
      <c r="O817" s="203"/>
      <c r="P817" s="203"/>
      <c r="Q817" s="203"/>
    </row>
    <row r="818" spans="1:17" ht="15.75" customHeight="1">
      <c r="A818" s="203"/>
      <c r="B818" s="203"/>
      <c r="C818" s="211"/>
      <c r="D818" s="211"/>
      <c r="E818" s="211"/>
      <c r="F818" s="203"/>
      <c r="G818" s="203"/>
      <c r="H818" s="203"/>
      <c r="I818" s="203"/>
      <c r="J818" s="203"/>
      <c r="K818" s="203"/>
      <c r="L818" s="203"/>
      <c r="M818" s="203"/>
      <c r="N818" s="203"/>
      <c r="O818" s="203"/>
      <c r="P818" s="203"/>
      <c r="Q818" s="203"/>
    </row>
    <row r="819" spans="1:17" ht="15.75" customHeight="1">
      <c r="A819" s="203"/>
      <c r="B819" s="203"/>
      <c r="C819" s="211"/>
      <c r="D819" s="211"/>
      <c r="E819" s="211"/>
      <c r="F819" s="203"/>
      <c r="G819" s="203"/>
      <c r="H819" s="203"/>
      <c r="I819" s="203"/>
      <c r="J819" s="203"/>
      <c r="K819" s="203"/>
      <c r="L819" s="203"/>
      <c r="M819" s="203"/>
      <c r="N819" s="203"/>
      <c r="O819" s="203"/>
      <c r="P819" s="203"/>
      <c r="Q819" s="203"/>
    </row>
    <row r="820" spans="1:17" ht="15.75" customHeight="1">
      <c r="A820" s="203"/>
      <c r="B820" s="203"/>
      <c r="C820" s="211"/>
      <c r="D820" s="211"/>
      <c r="E820" s="211"/>
      <c r="F820" s="203"/>
      <c r="G820" s="203"/>
      <c r="H820" s="203"/>
      <c r="I820" s="203"/>
      <c r="J820" s="203"/>
      <c r="K820" s="203"/>
      <c r="L820" s="203"/>
      <c r="M820" s="203"/>
      <c r="N820" s="203"/>
      <c r="O820" s="203"/>
      <c r="P820" s="203"/>
      <c r="Q820" s="203"/>
    </row>
    <row r="821" spans="1:17" ht="15.75" customHeight="1">
      <c r="A821" s="203"/>
      <c r="B821" s="203"/>
      <c r="C821" s="211"/>
      <c r="D821" s="211"/>
      <c r="E821" s="211"/>
      <c r="F821" s="203"/>
      <c r="G821" s="203"/>
      <c r="H821" s="203"/>
      <c r="I821" s="203"/>
      <c r="J821" s="203"/>
      <c r="K821" s="203"/>
      <c r="L821" s="203"/>
      <c r="M821" s="203"/>
      <c r="N821" s="203"/>
      <c r="O821" s="203"/>
      <c r="P821" s="203"/>
      <c r="Q821" s="203"/>
    </row>
    <row r="822" spans="1:17" ht="15.75" customHeight="1">
      <c r="A822" s="203"/>
      <c r="B822" s="203"/>
      <c r="C822" s="211"/>
      <c r="D822" s="211"/>
      <c r="E822" s="211"/>
      <c r="F822" s="203"/>
      <c r="G822" s="203"/>
      <c r="H822" s="203"/>
      <c r="I822" s="203"/>
      <c r="J822" s="203"/>
      <c r="K822" s="203"/>
      <c r="L822" s="203"/>
      <c r="M822" s="203"/>
      <c r="N822" s="203"/>
      <c r="O822" s="203"/>
      <c r="P822" s="203"/>
      <c r="Q822" s="203"/>
    </row>
    <row r="823" spans="1:17" ht="15.75" customHeight="1">
      <c r="A823" s="203"/>
      <c r="B823" s="203"/>
      <c r="C823" s="211"/>
      <c r="D823" s="211"/>
      <c r="E823" s="211"/>
      <c r="F823" s="203"/>
      <c r="G823" s="203"/>
      <c r="H823" s="203"/>
      <c r="I823" s="203"/>
      <c r="J823" s="203"/>
      <c r="K823" s="203"/>
      <c r="L823" s="203"/>
      <c r="M823" s="203"/>
      <c r="N823" s="203"/>
      <c r="O823" s="203"/>
      <c r="P823" s="203"/>
      <c r="Q823" s="203"/>
    </row>
    <row r="824" spans="1:17" ht="15.75" customHeight="1">
      <c r="A824" s="203"/>
      <c r="B824" s="203"/>
      <c r="C824" s="211"/>
      <c r="D824" s="211"/>
      <c r="E824" s="211"/>
      <c r="F824" s="203"/>
      <c r="G824" s="203"/>
      <c r="H824" s="203"/>
      <c r="I824" s="203"/>
      <c r="J824" s="203"/>
      <c r="K824" s="203"/>
      <c r="L824" s="203"/>
      <c r="M824" s="203"/>
      <c r="N824" s="203"/>
      <c r="O824" s="203"/>
      <c r="P824" s="203"/>
      <c r="Q824" s="203"/>
    </row>
    <row r="825" spans="1:17" ht="15.75" customHeight="1">
      <c r="A825" s="203"/>
      <c r="B825" s="203"/>
      <c r="C825" s="211"/>
      <c r="D825" s="211"/>
      <c r="E825" s="211"/>
      <c r="F825" s="203"/>
      <c r="G825" s="203"/>
      <c r="H825" s="203"/>
      <c r="I825" s="203"/>
      <c r="J825" s="203"/>
      <c r="K825" s="203"/>
      <c r="L825" s="203"/>
      <c r="M825" s="203"/>
      <c r="N825" s="203"/>
      <c r="O825" s="203"/>
      <c r="P825" s="203"/>
      <c r="Q825" s="203"/>
    </row>
    <row r="826" spans="1:17" ht="15.75" customHeight="1">
      <c r="A826" s="203"/>
      <c r="B826" s="203"/>
      <c r="C826" s="211"/>
      <c r="D826" s="211"/>
      <c r="E826" s="211"/>
      <c r="F826" s="203"/>
      <c r="G826" s="203"/>
      <c r="H826" s="203"/>
      <c r="I826" s="203"/>
      <c r="J826" s="203"/>
      <c r="K826" s="203"/>
      <c r="L826" s="203"/>
      <c r="M826" s="203"/>
      <c r="N826" s="203"/>
      <c r="O826" s="203"/>
      <c r="P826" s="203"/>
      <c r="Q826" s="203"/>
    </row>
    <row r="827" spans="1:17" ht="15.75" customHeight="1">
      <c r="A827" s="203"/>
      <c r="B827" s="203"/>
      <c r="C827" s="211"/>
      <c r="D827" s="211"/>
      <c r="E827" s="211"/>
      <c r="F827" s="203"/>
      <c r="G827" s="203"/>
      <c r="H827" s="203"/>
      <c r="I827" s="203"/>
      <c r="J827" s="203"/>
      <c r="K827" s="203"/>
      <c r="L827" s="203"/>
      <c r="M827" s="203"/>
      <c r="N827" s="203"/>
      <c r="O827" s="203"/>
      <c r="P827" s="203"/>
      <c r="Q827" s="203"/>
    </row>
    <row r="828" spans="1:17" ht="15.75" customHeight="1">
      <c r="A828" s="203"/>
      <c r="B828" s="203"/>
      <c r="C828" s="211"/>
      <c r="D828" s="211"/>
      <c r="E828" s="211"/>
      <c r="F828" s="203"/>
      <c r="G828" s="203"/>
      <c r="H828" s="203"/>
      <c r="I828" s="203"/>
      <c r="J828" s="203"/>
      <c r="K828" s="203"/>
      <c r="L828" s="203"/>
      <c r="M828" s="203"/>
      <c r="N828" s="203"/>
      <c r="O828" s="203"/>
      <c r="P828" s="203"/>
      <c r="Q828" s="203"/>
    </row>
    <row r="829" spans="1:17" ht="15.75" customHeight="1">
      <c r="A829" s="203"/>
      <c r="B829" s="203"/>
      <c r="C829" s="211"/>
      <c r="D829" s="211"/>
      <c r="E829" s="211"/>
      <c r="F829" s="203"/>
      <c r="G829" s="203"/>
      <c r="H829" s="203"/>
      <c r="I829" s="203"/>
      <c r="J829" s="203"/>
      <c r="K829" s="203"/>
      <c r="L829" s="203"/>
      <c r="M829" s="203"/>
      <c r="N829" s="203"/>
      <c r="O829" s="203"/>
      <c r="P829" s="203"/>
      <c r="Q829" s="203"/>
    </row>
    <row r="830" spans="1:17" ht="15.75" customHeight="1">
      <c r="A830" s="203"/>
      <c r="B830" s="203"/>
      <c r="C830" s="211"/>
      <c r="D830" s="211"/>
      <c r="E830" s="211"/>
      <c r="F830" s="203"/>
      <c r="G830" s="203"/>
      <c r="H830" s="203"/>
      <c r="I830" s="203"/>
      <c r="J830" s="203"/>
      <c r="K830" s="203"/>
      <c r="L830" s="203"/>
      <c r="M830" s="203"/>
      <c r="N830" s="203"/>
      <c r="O830" s="203"/>
      <c r="P830" s="203"/>
      <c r="Q830" s="203"/>
    </row>
    <row r="831" spans="1:17" ht="15.75" customHeight="1">
      <c r="A831" s="203"/>
      <c r="B831" s="203"/>
      <c r="C831" s="211"/>
      <c r="D831" s="211"/>
      <c r="E831" s="211"/>
      <c r="F831" s="203"/>
      <c r="G831" s="203"/>
      <c r="H831" s="203"/>
      <c r="I831" s="203"/>
      <c r="J831" s="203"/>
      <c r="K831" s="203"/>
      <c r="L831" s="203"/>
      <c r="M831" s="203"/>
      <c r="N831" s="203"/>
      <c r="O831" s="203"/>
      <c r="P831" s="203"/>
      <c r="Q831" s="203"/>
    </row>
    <row r="832" spans="1:17" ht="15.75" customHeight="1">
      <c r="A832" s="203"/>
      <c r="B832" s="203"/>
      <c r="C832" s="211"/>
      <c r="D832" s="211"/>
      <c r="E832" s="211"/>
      <c r="F832" s="203"/>
      <c r="G832" s="203"/>
      <c r="H832" s="203"/>
      <c r="I832" s="203"/>
      <c r="J832" s="203"/>
      <c r="K832" s="203"/>
      <c r="L832" s="203"/>
      <c r="M832" s="203"/>
      <c r="N832" s="203"/>
      <c r="O832" s="203"/>
      <c r="P832" s="203"/>
      <c r="Q832" s="203"/>
    </row>
    <row r="833" spans="1:17" ht="15.75" customHeight="1">
      <c r="A833" s="203"/>
      <c r="B833" s="203"/>
      <c r="C833" s="211"/>
      <c r="D833" s="211"/>
      <c r="E833" s="211"/>
      <c r="F833" s="203"/>
      <c r="G833" s="203"/>
      <c r="H833" s="203"/>
      <c r="I833" s="203"/>
      <c r="J833" s="203"/>
      <c r="K833" s="203"/>
      <c r="L833" s="203"/>
      <c r="M833" s="203"/>
      <c r="N833" s="203"/>
      <c r="O833" s="203"/>
      <c r="P833" s="203"/>
      <c r="Q833" s="203"/>
    </row>
    <row r="834" spans="1:17" ht="15.75" customHeight="1">
      <c r="A834" s="203"/>
      <c r="B834" s="203"/>
      <c r="C834" s="211"/>
      <c r="D834" s="211"/>
      <c r="E834" s="211"/>
      <c r="F834" s="203"/>
      <c r="G834" s="203"/>
      <c r="H834" s="203"/>
      <c r="I834" s="203"/>
      <c r="J834" s="203"/>
      <c r="K834" s="203"/>
      <c r="L834" s="203"/>
      <c r="M834" s="203"/>
      <c r="N834" s="203"/>
      <c r="O834" s="203"/>
      <c r="P834" s="203"/>
      <c r="Q834" s="203"/>
    </row>
    <row r="835" spans="1:17" ht="15.75" customHeight="1">
      <c r="A835" s="203"/>
      <c r="B835" s="203"/>
      <c r="C835" s="211"/>
      <c r="D835" s="211"/>
      <c r="E835" s="211"/>
      <c r="F835" s="203"/>
      <c r="G835" s="203"/>
      <c r="H835" s="203"/>
      <c r="I835" s="203"/>
      <c r="J835" s="203"/>
      <c r="K835" s="203"/>
      <c r="L835" s="203"/>
      <c r="M835" s="203"/>
      <c r="N835" s="203"/>
      <c r="O835" s="203"/>
      <c r="P835" s="203"/>
      <c r="Q835" s="203"/>
    </row>
    <row r="836" spans="1:17" ht="15.75" customHeight="1">
      <c r="A836" s="203"/>
      <c r="B836" s="203"/>
      <c r="C836" s="211"/>
      <c r="D836" s="211"/>
      <c r="E836" s="211"/>
      <c r="F836" s="203"/>
      <c r="G836" s="203"/>
      <c r="H836" s="203"/>
      <c r="I836" s="203"/>
      <c r="J836" s="203"/>
      <c r="K836" s="203"/>
      <c r="L836" s="203"/>
      <c r="M836" s="203"/>
      <c r="N836" s="203"/>
      <c r="O836" s="203"/>
      <c r="P836" s="203"/>
      <c r="Q836" s="203"/>
    </row>
    <row r="837" spans="1:17" ht="15.75" customHeight="1">
      <c r="A837" s="203"/>
      <c r="B837" s="203"/>
      <c r="C837" s="211"/>
      <c r="D837" s="211"/>
      <c r="E837" s="211"/>
      <c r="F837" s="203"/>
      <c r="G837" s="203"/>
      <c r="H837" s="203"/>
      <c r="I837" s="203"/>
      <c r="J837" s="203"/>
      <c r="K837" s="203"/>
      <c r="L837" s="203"/>
      <c r="M837" s="203"/>
      <c r="N837" s="203"/>
      <c r="O837" s="203"/>
      <c r="P837" s="203"/>
      <c r="Q837" s="203"/>
    </row>
    <row r="838" spans="1:17" ht="15.75" customHeight="1">
      <c r="A838" s="203"/>
      <c r="B838" s="203"/>
      <c r="C838" s="211"/>
      <c r="D838" s="211"/>
      <c r="E838" s="211"/>
      <c r="F838" s="203"/>
      <c r="G838" s="203"/>
      <c r="H838" s="203"/>
      <c r="I838" s="203"/>
      <c r="J838" s="203"/>
      <c r="K838" s="203"/>
      <c r="L838" s="203"/>
      <c r="M838" s="203"/>
      <c r="N838" s="203"/>
      <c r="O838" s="203"/>
      <c r="P838" s="203"/>
      <c r="Q838" s="203"/>
    </row>
    <row r="839" spans="1:17" ht="15.75" customHeight="1">
      <c r="A839" s="203"/>
      <c r="B839" s="203"/>
      <c r="C839" s="211"/>
      <c r="D839" s="211"/>
      <c r="E839" s="211"/>
      <c r="F839" s="203"/>
      <c r="G839" s="203"/>
      <c r="H839" s="203"/>
      <c r="I839" s="203"/>
      <c r="J839" s="203"/>
      <c r="K839" s="203"/>
      <c r="L839" s="203"/>
      <c r="M839" s="203"/>
      <c r="N839" s="203"/>
      <c r="O839" s="203"/>
      <c r="P839" s="203"/>
      <c r="Q839" s="203"/>
    </row>
    <row r="840" spans="1:17" ht="15.75" customHeight="1">
      <c r="A840" s="203"/>
      <c r="B840" s="203"/>
      <c r="C840" s="211"/>
      <c r="D840" s="211"/>
      <c r="E840" s="211"/>
      <c r="F840" s="203"/>
      <c r="G840" s="203"/>
      <c r="H840" s="203"/>
      <c r="I840" s="203"/>
      <c r="J840" s="203"/>
      <c r="K840" s="203"/>
      <c r="L840" s="203"/>
      <c r="M840" s="203"/>
      <c r="N840" s="203"/>
      <c r="O840" s="203"/>
      <c r="P840" s="203"/>
      <c r="Q840" s="203"/>
    </row>
    <row r="841" spans="1:17" ht="15.75" customHeight="1">
      <c r="A841" s="203"/>
      <c r="B841" s="203"/>
      <c r="C841" s="211"/>
      <c r="D841" s="211"/>
      <c r="E841" s="211"/>
      <c r="F841" s="203"/>
      <c r="G841" s="203"/>
      <c r="H841" s="203"/>
      <c r="I841" s="203"/>
      <c r="J841" s="203"/>
      <c r="K841" s="203"/>
      <c r="L841" s="203"/>
      <c r="M841" s="203"/>
      <c r="N841" s="203"/>
      <c r="O841" s="203"/>
      <c r="P841" s="203"/>
      <c r="Q841" s="203"/>
    </row>
    <row r="842" spans="1:17" ht="15.75" customHeight="1">
      <c r="A842" s="203"/>
      <c r="B842" s="203"/>
      <c r="C842" s="211"/>
      <c r="D842" s="211"/>
      <c r="E842" s="211"/>
      <c r="F842" s="203"/>
      <c r="G842" s="203"/>
      <c r="H842" s="203"/>
      <c r="I842" s="203"/>
      <c r="J842" s="203"/>
      <c r="K842" s="203"/>
      <c r="L842" s="203"/>
      <c r="M842" s="203"/>
      <c r="N842" s="203"/>
      <c r="O842" s="203"/>
      <c r="P842" s="203"/>
      <c r="Q842" s="203"/>
    </row>
    <row r="843" spans="1:17" ht="15.75" customHeight="1">
      <c r="A843" s="203"/>
      <c r="B843" s="203"/>
      <c r="C843" s="211"/>
      <c r="D843" s="211"/>
      <c r="E843" s="211"/>
      <c r="F843" s="203"/>
      <c r="G843" s="203"/>
      <c r="H843" s="203"/>
      <c r="I843" s="203"/>
      <c r="J843" s="203"/>
      <c r="K843" s="203"/>
      <c r="L843" s="203"/>
      <c r="M843" s="203"/>
      <c r="N843" s="203"/>
      <c r="O843" s="203"/>
      <c r="P843" s="203"/>
      <c r="Q843" s="203"/>
    </row>
    <row r="844" spans="1:17" ht="15.75" customHeight="1">
      <c r="A844" s="203"/>
      <c r="B844" s="203"/>
      <c r="C844" s="211"/>
      <c r="D844" s="211"/>
      <c r="E844" s="211"/>
      <c r="F844" s="203"/>
      <c r="G844" s="203"/>
      <c r="H844" s="203"/>
      <c r="I844" s="203"/>
      <c r="J844" s="203"/>
      <c r="K844" s="203"/>
      <c r="L844" s="203"/>
      <c r="M844" s="203"/>
      <c r="N844" s="203"/>
      <c r="O844" s="203"/>
      <c r="P844" s="203"/>
      <c r="Q844" s="203"/>
    </row>
    <row r="845" spans="1:17" ht="15.75" customHeight="1">
      <c r="A845" s="203"/>
      <c r="B845" s="203"/>
      <c r="C845" s="211"/>
      <c r="D845" s="211"/>
      <c r="E845" s="211"/>
      <c r="F845" s="203"/>
      <c r="G845" s="203"/>
      <c r="H845" s="203"/>
      <c r="I845" s="203"/>
      <c r="J845" s="203"/>
      <c r="K845" s="203"/>
      <c r="L845" s="203"/>
      <c r="M845" s="203"/>
      <c r="N845" s="203"/>
      <c r="O845" s="203"/>
      <c r="P845" s="203"/>
      <c r="Q845" s="203"/>
    </row>
    <row r="846" spans="1:17" ht="15.75" customHeight="1">
      <c r="A846" s="203"/>
      <c r="B846" s="203"/>
      <c r="C846" s="211"/>
      <c r="D846" s="211"/>
      <c r="E846" s="211"/>
      <c r="F846" s="203"/>
      <c r="G846" s="203"/>
      <c r="H846" s="203"/>
      <c r="I846" s="203"/>
      <c r="J846" s="203"/>
      <c r="K846" s="203"/>
      <c r="L846" s="203"/>
      <c r="M846" s="203"/>
      <c r="N846" s="203"/>
      <c r="O846" s="203"/>
      <c r="P846" s="203"/>
      <c r="Q846" s="203"/>
    </row>
    <row r="847" spans="1:17" ht="15.75" customHeight="1">
      <c r="A847" s="203"/>
      <c r="B847" s="203"/>
      <c r="C847" s="211"/>
      <c r="D847" s="211"/>
      <c r="E847" s="211"/>
      <c r="F847" s="203"/>
      <c r="G847" s="203"/>
      <c r="H847" s="203"/>
      <c r="I847" s="203"/>
      <c r="J847" s="203"/>
      <c r="K847" s="203"/>
      <c r="L847" s="203"/>
      <c r="M847" s="203"/>
      <c r="N847" s="203"/>
      <c r="O847" s="203"/>
      <c r="P847" s="203"/>
      <c r="Q847" s="203"/>
    </row>
    <row r="848" spans="1:17" ht="15.75" customHeight="1">
      <c r="A848" s="203"/>
      <c r="B848" s="203"/>
      <c r="C848" s="211"/>
      <c r="D848" s="211"/>
      <c r="E848" s="211"/>
      <c r="F848" s="203"/>
      <c r="G848" s="203"/>
      <c r="H848" s="203"/>
      <c r="I848" s="203"/>
      <c r="J848" s="203"/>
      <c r="K848" s="203"/>
      <c r="L848" s="203"/>
      <c r="M848" s="203"/>
      <c r="N848" s="203"/>
      <c r="O848" s="203"/>
      <c r="P848" s="203"/>
      <c r="Q848" s="203"/>
    </row>
    <row r="849" spans="1:17" ht="15.75" customHeight="1">
      <c r="A849" s="203"/>
      <c r="B849" s="203"/>
      <c r="C849" s="211"/>
      <c r="D849" s="211"/>
      <c r="E849" s="211"/>
      <c r="F849" s="203"/>
      <c r="G849" s="203"/>
      <c r="H849" s="203"/>
      <c r="I849" s="203"/>
      <c r="J849" s="203"/>
      <c r="K849" s="203"/>
      <c r="L849" s="203"/>
      <c r="M849" s="203"/>
      <c r="N849" s="203"/>
      <c r="O849" s="203"/>
      <c r="P849" s="203"/>
      <c r="Q849" s="203"/>
    </row>
    <row r="850" spans="1:17" ht="15.75" customHeight="1">
      <c r="A850" s="203"/>
      <c r="B850" s="203"/>
      <c r="C850" s="211"/>
      <c r="D850" s="211"/>
      <c r="E850" s="211"/>
      <c r="F850" s="203"/>
      <c r="G850" s="203"/>
      <c r="H850" s="203"/>
      <c r="I850" s="203"/>
      <c r="J850" s="203"/>
      <c r="K850" s="203"/>
      <c r="L850" s="203"/>
      <c r="M850" s="203"/>
      <c r="N850" s="203"/>
      <c r="O850" s="203"/>
      <c r="P850" s="203"/>
      <c r="Q850" s="203"/>
    </row>
    <row r="851" spans="1:17" ht="15.75" customHeight="1">
      <c r="A851" s="203"/>
      <c r="B851" s="203"/>
      <c r="C851" s="211"/>
      <c r="D851" s="211"/>
      <c r="E851" s="211"/>
      <c r="F851" s="203"/>
      <c r="G851" s="203"/>
      <c r="H851" s="203"/>
      <c r="I851" s="203"/>
      <c r="J851" s="203"/>
      <c r="K851" s="203"/>
      <c r="L851" s="203"/>
      <c r="M851" s="203"/>
      <c r="N851" s="203"/>
      <c r="O851" s="203"/>
      <c r="P851" s="203"/>
      <c r="Q851" s="203"/>
    </row>
    <row r="852" spans="1:17" ht="15.75" customHeight="1">
      <c r="A852" s="203"/>
      <c r="B852" s="203"/>
      <c r="C852" s="211"/>
      <c r="D852" s="211"/>
      <c r="E852" s="211"/>
      <c r="F852" s="203"/>
      <c r="G852" s="203"/>
      <c r="H852" s="203"/>
      <c r="I852" s="203"/>
      <c r="J852" s="203"/>
      <c r="K852" s="203"/>
      <c r="L852" s="203"/>
      <c r="M852" s="203"/>
      <c r="N852" s="203"/>
      <c r="O852" s="203"/>
      <c r="P852" s="203"/>
      <c r="Q852" s="203"/>
    </row>
    <row r="853" spans="1:17" ht="15.75" customHeight="1">
      <c r="A853" s="203"/>
      <c r="B853" s="203"/>
      <c r="C853" s="211"/>
      <c r="D853" s="211"/>
      <c r="E853" s="211"/>
      <c r="F853" s="203"/>
      <c r="G853" s="203"/>
      <c r="H853" s="203"/>
      <c r="I853" s="203"/>
      <c r="J853" s="203"/>
      <c r="K853" s="203"/>
      <c r="L853" s="203"/>
      <c r="M853" s="203"/>
      <c r="N853" s="203"/>
      <c r="O853" s="203"/>
      <c r="P853" s="203"/>
      <c r="Q853" s="203"/>
    </row>
    <row r="854" spans="1:17" ht="15.75" customHeight="1">
      <c r="A854" s="203"/>
      <c r="B854" s="203"/>
      <c r="C854" s="211"/>
      <c r="D854" s="211"/>
      <c r="E854" s="211"/>
      <c r="F854" s="203"/>
      <c r="G854" s="203"/>
      <c r="H854" s="203"/>
      <c r="I854" s="203"/>
      <c r="J854" s="203"/>
      <c r="K854" s="203"/>
      <c r="L854" s="203"/>
      <c r="M854" s="203"/>
      <c r="N854" s="203"/>
      <c r="O854" s="203"/>
      <c r="P854" s="203"/>
      <c r="Q854" s="203"/>
    </row>
    <row r="855" spans="1:17" ht="15.75" customHeight="1">
      <c r="A855" s="203"/>
      <c r="B855" s="203"/>
      <c r="C855" s="211"/>
      <c r="D855" s="211"/>
      <c r="E855" s="211"/>
      <c r="F855" s="203"/>
      <c r="G855" s="203"/>
      <c r="H855" s="203"/>
      <c r="I855" s="203"/>
      <c r="J855" s="203"/>
      <c r="K855" s="203"/>
      <c r="L855" s="203"/>
      <c r="M855" s="203"/>
      <c r="N855" s="203"/>
      <c r="O855" s="203"/>
      <c r="P855" s="203"/>
      <c r="Q855" s="203"/>
    </row>
    <row r="856" spans="1:17" ht="15.75" customHeight="1">
      <c r="A856" s="203"/>
      <c r="B856" s="203"/>
      <c r="C856" s="211"/>
      <c r="D856" s="211"/>
      <c r="E856" s="211"/>
      <c r="F856" s="203"/>
      <c r="G856" s="203"/>
      <c r="H856" s="203"/>
      <c r="I856" s="203"/>
      <c r="J856" s="203"/>
      <c r="K856" s="203"/>
      <c r="L856" s="203"/>
      <c r="M856" s="203"/>
      <c r="N856" s="203"/>
      <c r="O856" s="203"/>
      <c r="P856" s="203"/>
      <c r="Q856" s="203"/>
    </row>
    <row r="857" spans="1:17" ht="15.75" customHeight="1">
      <c r="A857" s="203"/>
      <c r="B857" s="203"/>
      <c r="C857" s="211"/>
      <c r="D857" s="211"/>
      <c r="E857" s="211"/>
      <c r="F857" s="203"/>
      <c r="G857" s="203"/>
      <c r="H857" s="203"/>
      <c r="I857" s="203"/>
      <c r="J857" s="203"/>
      <c r="K857" s="203"/>
      <c r="L857" s="203"/>
      <c r="M857" s="203"/>
      <c r="N857" s="203"/>
      <c r="O857" s="203"/>
      <c r="P857" s="203"/>
      <c r="Q857" s="203"/>
    </row>
    <row r="858" spans="1:17" ht="15.75" customHeight="1">
      <c r="A858" s="203"/>
      <c r="B858" s="203"/>
      <c r="C858" s="211"/>
      <c r="D858" s="211"/>
      <c r="E858" s="211"/>
      <c r="F858" s="203"/>
      <c r="G858" s="203"/>
      <c r="H858" s="203"/>
      <c r="I858" s="203"/>
      <c r="J858" s="203"/>
      <c r="K858" s="203"/>
      <c r="L858" s="203"/>
      <c r="M858" s="203"/>
      <c r="N858" s="203"/>
      <c r="O858" s="203"/>
      <c r="P858" s="203"/>
      <c r="Q858" s="203"/>
    </row>
    <row r="859" spans="1:17" ht="15.75" customHeight="1">
      <c r="A859" s="203"/>
      <c r="B859" s="203"/>
      <c r="C859" s="211"/>
      <c r="D859" s="211"/>
      <c r="E859" s="211"/>
      <c r="F859" s="203"/>
      <c r="G859" s="203"/>
      <c r="H859" s="203"/>
      <c r="I859" s="203"/>
      <c r="J859" s="203"/>
      <c r="K859" s="203"/>
      <c r="L859" s="203"/>
      <c r="M859" s="203"/>
      <c r="N859" s="203"/>
      <c r="O859" s="203"/>
      <c r="P859" s="203"/>
      <c r="Q859" s="203"/>
    </row>
    <row r="860" spans="1:17" ht="15.75" customHeight="1">
      <c r="A860" s="203"/>
      <c r="B860" s="203"/>
      <c r="C860" s="211"/>
      <c r="D860" s="211"/>
      <c r="E860" s="211"/>
      <c r="F860" s="203"/>
      <c r="G860" s="203"/>
      <c r="H860" s="203"/>
      <c r="I860" s="203"/>
      <c r="J860" s="203"/>
      <c r="K860" s="203"/>
      <c r="L860" s="203"/>
      <c r="M860" s="203"/>
      <c r="N860" s="203"/>
      <c r="O860" s="203"/>
      <c r="P860" s="203"/>
      <c r="Q860" s="203"/>
    </row>
    <row r="861" spans="1:17" ht="15.75" customHeight="1">
      <c r="A861" s="203"/>
      <c r="B861" s="203"/>
      <c r="C861" s="211"/>
      <c r="D861" s="211"/>
      <c r="E861" s="211"/>
      <c r="F861" s="203"/>
      <c r="G861" s="203"/>
      <c r="H861" s="203"/>
      <c r="I861" s="203"/>
      <c r="J861" s="203"/>
      <c r="K861" s="203"/>
      <c r="L861" s="203"/>
      <c r="M861" s="203"/>
      <c r="N861" s="203"/>
      <c r="O861" s="203"/>
      <c r="P861" s="203"/>
      <c r="Q861" s="203"/>
    </row>
    <row r="862" spans="1:17" ht="15.75" customHeight="1">
      <c r="A862" s="203"/>
      <c r="B862" s="203"/>
      <c r="C862" s="211"/>
      <c r="D862" s="211"/>
      <c r="E862" s="211"/>
      <c r="F862" s="203"/>
      <c r="G862" s="203"/>
      <c r="H862" s="203"/>
      <c r="I862" s="203"/>
      <c r="J862" s="203"/>
      <c r="K862" s="203"/>
      <c r="L862" s="203"/>
      <c r="M862" s="203"/>
      <c r="N862" s="203"/>
      <c r="O862" s="203"/>
      <c r="P862" s="203"/>
      <c r="Q862" s="203"/>
    </row>
    <row r="863" spans="1:17" ht="15.75" customHeight="1">
      <c r="A863" s="203"/>
      <c r="B863" s="203"/>
      <c r="C863" s="211"/>
      <c r="D863" s="211"/>
      <c r="E863" s="211"/>
      <c r="F863" s="203"/>
      <c r="G863" s="203"/>
      <c r="H863" s="203"/>
      <c r="I863" s="203"/>
      <c r="J863" s="203"/>
      <c r="K863" s="203"/>
      <c r="L863" s="203"/>
      <c r="M863" s="203"/>
      <c r="N863" s="203"/>
      <c r="O863" s="203"/>
      <c r="P863" s="203"/>
      <c r="Q863" s="203"/>
    </row>
    <row r="864" spans="1:17" ht="15.75" customHeight="1">
      <c r="A864" s="203"/>
      <c r="B864" s="203"/>
      <c r="C864" s="211"/>
      <c r="D864" s="211"/>
      <c r="E864" s="211"/>
      <c r="F864" s="203"/>
      <c r="G864" s="203"/>
      <c r="H864" s="203"/>
      <c r="I864" s="203"/>
      <c r="J864" s="203"/>
      <c r="K864" s="203"/>
      <c r="L864" s="203"/>
      <c r="M864" s="203"/>
      <c r="N864" s="203"/>
      <c r="O864" s="203"/>
      <c r="P864" s="203"/>
      <c r="Q864" s="203"/>
    </row>
    <row r="865" spans="1:17" ht="15.75" customHeight="1">
      <c r="A865" s="203"/>
      <c r="B865" s="203"/>
      <c r="C865" s="211"/>
      <c r="D865" s="211"/>
      <c r="E865" s="211"/>
      <c r="F865" s="203"/>
      <c r="G865" s="203"/>
      <c r="H865" s="203"/>
      <c r="I865" s="203"/>
      <c r="J865" s="203"/>
      <c r="K865" s="203"/>
      <c r="L865" s="203"/>
      <c r="M865" s="203"/>
      <c r="N865" s="203"/>
      <c r="O865" s="203"/>
      <c r="P865" s="203"/>
      <c r="Q865" s="203"/>
    </row>
    <row r="866" spans="1:17" ht="15.75" customHeight="1">
      <c r="A866" s="203"/>
      <c r="B866" s="203"/>
      <c r="C866" s="211"/>
      <c r="D866" s="211"/>
      <c r="E866" s="211"/>
      <c r="F866" s="203"/>
      <c r="G866" s="203"/>
      <c r="H866" s="203"/>
      <c r="I866" s="203"/>
      <c r="J866" s="203"/>
      <c r="K866" s="203"/>
      <c r="L866" s="203"/>
      <c r="M866" s="203"/>
      <c r="N866" s="203"/>
      <c r="O866" s="203"/>
      <c r="P866" s="203"/>
      <c r="Q866" s="203"/>
    </row>
    <row r="867" spans="1:17" ht="15.75" customHeight="1">
      <c r="A867" s="203"/>
      <c r="B867" s="203"/>
      <c r="C867" s="211"/>
      <c r="D867" s="211"/>
      <c r="E867" s="211"/>
      <c r="F867" s="203"/>
      <c r="G867" s="203"/>
      <c r="H867" s="203"/>
      <c r="I867" s="203"/>
      <c r="J867" s="203"/>
      <c r="K867" s="203"/>
      <c r="L867" s="203"/>
      <c r="M867" s="203"/>
      <c r="N867" s="203"/>
      <c r="O867" s="203"/>
      <c r="P867" s="203"/>
      <c r="Q867" s="203"/>
    </row>
    <row r="868" spans="1:17" ht="15.75" customHeight="1">
      <c r="A868" s="203"/>
      <c r="B868" s="203"/>
      <c r="C868" s="211"/>
      <c r="D868" s="211"/>
      <c r="E868" s="211"/>
      <c r="F868" s="203"/>
      <c r="G868" s="203"/>
      <c r="H868" s="203"/>
      <c r="I868" s="203"/>
      <c r="J868" s="203"/>
      <c r="K868" s="203"/>
      <c r="L868" s="203"/>
      <c r="M868" s="203"/>
      <c r="N868" s="203"/>
      <c r="O868" s="203"/>
      <c r="P868" s="203"/>
      <c r="Q868" s="203"/>
    </row>
    <row r="869" spans="1:17" ht="15.75" customHeight="1">
      <c r="A869" s="203"/>
      <c r="B869" s="203"/>
      <c r="C869" s="211"/>
      <c r="D869" s="211"/>
      <c r="E869" s="211"/>
      <c r="F869" s="203"/>
      <c r="G869" s="203"/>
      <c r="H869" s="203"/>
      <c r="I869" s="203"/>
      <c r="J869" s="203"/>
      <c r="K869" s="203"/>
      <c r="L869" s="203"/>
      <c r="M869" s="203"/>
      <c r="N869" s="203"/>
      <c r="O869" s="203"/>
      <c r="P869" s="203"/>
      <c r="Q869" s="203"/>
    </row>
    <row r="870" spans="1:17" ht="15.75" customHeight="1">
      <c r="A870" s="203"/>
      <c r="B870" s="203"/>
      <c r="C870" s="211"/>
      <c r="D870" s="211"/>
      <c r="E870" s="211"/>
      <c r="F870" s="203"/>
      <c r="G870" s="203"/>
      <c r="H870" s="203"/>
      <c r="I870" s="203"/>
      <c r="J870" s="203"/>
      <c r="K870" s="203"/>
      <c r="L870" s="203"/>
      <c r="M870" s="203"/>
      <c r="N870" s="203"/>
      <c r="O870" s="203"/>
      <c r="P870" s="203"/>
      <c r="Q870" s="203"/>
    </row>
    <row r="871" spans="1:17" ht="15.75" customHeight="1">
      <c r="A871" s="203"/>
      <c r="B871" s="203"/>
      <c r="C871" s="211"/>
      <c r="D871" s="211"/>
      <c r="E871" s="211"/>
      <c r="F871" s="203"/>
      <c r="G871" s="203"/>
      <c r="H871" s="203"/>
      <c r="I871" s="203"/>
      <c r="J871" s="203"/>
      <c r="K871" s="203"/>
      <c r="L871" s="203"/>
      <c r="M871" s="203"/>
      <c r="N871" s="203"/>
      <c r="O871" s="203"/>
      <c r="P871" s="203"/>
      <c r="Q871" s="203"/>
    </row>
    <row r="872" spans="1:17" ht="15.75" customHeight="1">
      <c r="A872" s="203"/>
      <c r="B872" s="203"/>
      <c r="C872" s="211"/>
      <c r="D872" s="211"/>
      <c r="E872" s="211"/>
      <c r="F872" s="203"/>
      <c r="G872" s="203"/>
      <c r="H872" s="203"/>
      <c r="I872" s="203"/>
      <c r="J872" s="203"/>
      <c r="K872" s="203"/>
      <c r="L872" s="203"/>
      <c r="M872" s="203"/>
      <c r="N872" s="203"/>
      <c r="O872" s="203"/>
      <c r="P872" s="203"/>
      <c r="Q872" s="203"/>
    </row>
    <row r="873" spans="1:17" ht="15.75" customHeight="1">
      <c r="A873" s="203"/>
      <c r="B873" s="203"/>
      <c r="C873" s="211"/>
      <c r="D873" s="211"/>
      <c r="E873" s="211"/>
      <c r="F873" s="203"/>
      <c r="G873" s="203"/>
      <c r="H873" s="203"/>
      <c r="I873" s="203"/>
      <c r="J873" s="203"/>
      <c r="K873" s="203"/>
      <c r="L873" s="203"/>
      <c r="M873" s="203"/>
      <c r="N873" s="203"/>
      <c r="O873" s="203"/>
      <c r="P873" s="203"/>
      <c r="Q873" s="203"/>
    </row>
    <row r="874" spans="1:17" ht="15.75" customHeight="1">
      <c r="A874" s="203"/>
      <c r="B874" s="203"/>
      <c r="C874" s="211"/>
      <c r="D874" s="211"/>
      <c r="E874" s="211"/>
      <c r="F874" s="203"/>
      <c r="G874" s="203"/>
      <c r="H874" s="203"/>
      <c r="I874" s="203"/>
      <c r="J874" s="203"/>
      <c r="K874" s="203"/>
      <c r="L874" s="203"/>
      <c r="M874" s="203"/>
      <c r="N874" s="203"/>
      <c r="O874" s="203"/>
      <c r="P874" s="203"/>
      <c r="Q874" s="203"/>
    </row>
    <row r="875" spans="1:17" ht="15.75" customHeight="1">
      <c r="A875" s="203"/>
      <c r="B875" s="203"/>
      <c r="C875" s="211"/>
      <c r="D875" s="211"/>
      <c r="E875" s="211"/>
      <c r="F875" s="203"/>
      <c r="G875" s="203"/>
      <c r="H875" s="203"/>
      <c r="I875" s="203"/>
      <c r="J875" s="203"/>
      <c r="K875" s="203"/>
      <c r="L875" s="203"/>
      <c r="M875" s="203"/>
      <c r="N875" s="203"/>
      <c r="O875" s="203"/>
      <c r="P875" s="203"/>
      <c r="Q875" s="203"/>
    </row>
    <row r="876" spans="1:17" ht="15.75" customHeight="1">
      <c r="A876" s="203"/>
      <c r="B876" s="203"/>
      <c r="C876" s="211"/>
      <c r="D876" s="211"/>
      <c r="E876" s="211"/>
      <c r="F876" s="203"/>
      <c r="G876" s="203"/>
      <c r="H876" s="203"/>
      <c r="I876" s="203"/>
      <c r="J876" s="203"/>
      <c r="K876" s="203"/>
      <c r="L876" s="203"/>
      <c r="M876" s="203"/>
      <c r="N876" s="203"/>
      <c r="O876" s="203"/>
      <c r="P876" s="203"/>
      <c r="Q876" s="203"/>
    </row>
    <row r="877" spans="1:17" ht="15.75" customHeight="1">
      <c r="A877" s="203"/>
      <c r="B877" s="203"/>
      <c r="C877" s="211"/>
      <c r="D877" s="211"/>
      <c r="E877" s="211"/>
      <c r="F877" s="203"/>
      <c r="G877" s="203"/>
      <c r="H877" s="203"/>
      <c r="I877" s="203"/>
      <c r="J877" s="203"/>
      <c r="K877" s="203"/>
      <c r="L877" s="203"/>
      <c r="M877" s="203"/>
      <c r="N877" s="203"/>
      <c r="O877" s="203"/>
      <c r="P877" s="203"/>
      <c r="Q877" s="203"/>
    </row>
    <row r="878" spans="1:17" ht="15.75" customHeight="1">
      <c r="A878" s="203"/>
      <c r="B878" s="203"/>
      <c r="C878" s="211"/>
      <c r="D878" s="211"/>
      <c r="E878" s="211"/>
      <c r="F878" s="203"/>
      <c r="G878" s="203"/>
      <c r="H878" s="203"/>
      <c r="I878" s="203"/>
      <c r="J878" s="203"/>
      <c r="K878" s="203"/>
      <c r="L878" s="203"/>
      <c r="M878" s="203"/>
      <c r="N878" s="203"/>
      <c r="O878" s="203"/>
      <c r="P878" s="203"/>
      <c r="Q878" s="203"/>
    </row>
    <row r="879" spans="1:17" ht="15.75" customHeight="1">
      <c r="A879" s="203"/>
      <c r="B879" s="203"/>
      <c r="C879" s="211"/>
      <c r="D879" s="211"/>
      <c r="E879" s="211"/>
      <c r="F879" s="203"/>
      <c r="G879" s="203"/>
      <c r="H879" s="203"/>
      <c r="I879" s="203"/>
      <c r="J879" s="203"/>
      <c r="K879" s="203"/>
      <c r="L879" s="203"/>
      <c r="M879" s="203"/>
      <c r="N879" s="203"/>
      <c r="O879" s="203"/>
      <c r="P879" s="203"/>
      <c r="Q879" s="203"/>
    </row>
    <row r="880" spans="1:17" ht="15.75" customHeight="1">
      <c r="A880" s="203"/>
      <c r="B880" s="203"/>
      <c r="C880" s="211"/>
      <c r="D880" s="211"/>
      <c r="E880" s="211"/>
      <c r="F880" s="203"/>
      <c r="G880" s="203"/>
      <c r="H880" s="203"/>
      <c r="I880" s="203"/>
      <c r="J880" s="203"/>
      <c r="K880" s="203"/>
      <c r="L880" s="203"/>
      <c r="M880" s="203"/>
      <c r="N880" s="203"/>
      <c r="O880" s="203"/>
      <c r="P880" s="203"/>
      <c r="Q880" s="203"/>
    </row>
    <row r="881" spans="1:17" ht="15.75" customHeight="1">
      <c r="A881" s="203"/>
      <c r="B881" s="203"/>
      <c r="C881" s="211"/>
      <c r="D881" s="211"/>
      <c r="E881" s="211"/>
      <c r="F881" s="203"/>
      <c r="G881" s="203"/>
      <c r="H881" s="203"/>
      <c r="I881" s="203"/>
      <c r="J881" s="203"/>
      <c r="K881" s="203"/>
      <c r="L881" s="203"/>
      <c r="M881" s="203"/>
      <c r="N881" s="203"/>
      <c r="O881" s="203"/>
      <c r="P881" s="203"/>
      <c r="Q881" s="203"/>
    </row>
    <row r="882" spans="1:17" ht="15.75" customHeight="1">
      <c r="A882" s="203"/>
      <c r="B882" s="203"/>
      <c r="C882" s="211"/>
      <c r="D882" s="211"/>
      <c r="E882" s="211"/>
      <c r="F882" s="203"/>
      <c r="G882" s="203"/>
      <c r="H882" s="203"/>
      <c r="I882" s="203"/>
      <c r="J882" s="203"/>
      <c r="K882" s="203"/>
      <c r="L882" s="203"/>
      <c r="M882" s="203"/>
      <c r="N882" s="203"/>
      <c r="O882" s="203"/>
      <c r="P882" s="203"/>
      <c r="Q882" s="203"/>
    </row>
    <row r="883" spans="1:17" ht="15.75" customHeight="1">
      <c r="A883" s="203"/>
      <c r="B883" s="203"/>
      <c r="C883" s="211"/>
      <c r="D883" s="211"/>
      <c r="E883" s="211"/>
      <c r="F883" s="203"/>
      <c r="G883" s="203"/>
      <c r="H883" s="203"/>
      <c r="I883" s="203"/>
      <c r="J883" s="203"/>
      <c r="K883" s="203"/>
      <c r="L883" s="203"/>
      <c r="M883" s="203"/>
      <c r="N883" s="203"/>
      <c r="O883" s="203"/>
      <c r="P883" s="203"/>
      <c r="Q883" s="203"/>
    </row>
    <row r="884" spans="1:17" ht="15.75" customHeight="1">
      <c r="A884" s="203"/>
      <c r="B884" s="203"/>
      <c r="C884" s="211"/>
      <c r="D884" s="211"/>
      <c r="E884" s="211"/>
      <c r="F884" s="203"/>
      <c r="G884" s="203"/>
      <c r="H884" s="203"/>
      <c r="I884" s="203"/>
      <c r="J884" s="203"/>
      <c r="K884" s="203"/>
      <c r="L884" s="203"/>
      <c r="M884" s="203"/>
      <c r="N884" s="203"/>
      <c r="O884" s="203"/>
      <c r="P884" s="203"/>
      <c r="Q884" s="203"/>
    </row>
    <row r="885" spans="1:17" ht="15.75" customHeight="1">
      <c r="A885" s="203"/>
      <c r="B885" s="203"/>
      <c r="C885" s="211"/>
      <c r="D885" s="211"/>
      <c r="E885" s="211"/>
      <c r="F885" s="203"/>
      <c r="G885" s="203"/>
      <c r="H885" s="203"/>
      <c r="I885" s="203"/>
      <c r="J885" s="203"/>
      <c r="K885" s="203"/>
      <c r="L885" s="203"/>
      <c r="M885" s="203"/>
      <c r="N885" s="203"/>
      <c r="O885" s="203"/>
      <c r="P885" s="203"/>
      <c r="Q885" s="203"/>
    </row>
    <row r="886" spans="1:17" ht="15.75" customHeight="1">
      <c r="A886" s="203"/>
      <c r="B886" s="203"/>
      <c r="C886" s="211"/>
      <c r="D886" s="211"/>
      <c r="E886" s="211"/>
      <c r="F886" s="203"/>
      <c r="G886" s="203"/>
      <c r="H886" s="203"/>
      <c r="I886" s="203"/>
      <c r="J886" s="203"/>
      <c r="K886" s="203"/>
      <c r="L886" s="203"/>
      <c r="M886" s="203"/>
      <c r="N886" s="203"/>
      <c r="O886" s="203"/>
      <c r="P886" s="203"/>
      <c r="Q886" s="203"/>
    </row>
    <row r="887" spans="1:17" ht="15.75" customHeight="1">
      <c r="A887" s="203"/>
      <c r="B887" s="203"/>
      <c r="C887" s="211"/>
      <c r="D887" s="211"/>
      <c r="E887" s="211"/>
      <c r="F887" s="203"/>
      <c r="G887" s="203"/>
      <c r="H887" s="203"/>
      <c r="I887" s="203"/>
      <c r="J887" s="203"/>
      <c r="K887" s="203"/>
      <c r="L887" s="203"/>
      <c r="M887" s="203"/>
      <c r="N887" s="203"/>
      <c r="O887" s="203"/>
      <c r="P887" s="203"/>
      <c r="Q887" s="203"/>
    </row>
    <row r="888" spans="1:17" ht="15.75" customHeight="1">
      <c r="A888" s="203"/>
      <c r="B888" s="203"/>
      <c r="C888" s="211"/>
      <c r="D888" s="211"/>
      <c r="E888" s="211"/>
      <c r="F888" s="203"/>
      <c r="G888" s="203"/>
      <c r="H888" s="203"/>
      <c r="I888" s="203"/>
      <c r="J888" s="203"/>
      <c r="K888" s="203"/>
      <c r="L888" s="203"/>
      <c r="M888" s="203"/>
      <c r="N888" s="203"/>
      <c r="O888" s="203"/>
      <c r="P888" s="203"/>
      <c r="Q888" s="203"/>
    </row>
    <row r="889" spans="1:17" ht="15.75" customHeight="1">
      <c r="A889" s="203"/>
      <c r="B889" s="203"/>
      <c r="C889" s="211"/>
      <c r="D889" s="211"/>
      <c r="E889" s="211"/>
      <c r="F889" s="203"/>
      <c r="G889" s="203"/>
      <c r="H889" s="203"/>
      <c r="I889" s="203"/>
      <c r="J889" s="203"/>
      <c r="K889" s="203"/>
      <c r="L889" s="203"/>
      <c r="M889" s="203"/>
      <c r="N889" s="203"/>
      <c r="O889" s="203"/>
      <c r="P889" s="203"/>
      <c r="Q889" s="203"/>
    </row>
    <row r="890" spans="1:17" ht="15.75" customHeight="1">
      <c r="A890" s="203"/>
      <c r="B890" s="203"/>
      <c r="C890" s="211"/>
      <c r="D890" s="211"/>
      <c r="E890" s="211"/>
      <c r="F890" s="203"/>
      <c r="G890" s="203"/>
      <c r="H890" s="203"/>
      <c r="I890" s="203"/>
      <c r="J890" s="203"/>
      <c r="K890" s="203"/>
      <c r="L890" s="203"/>
      <c r="M890" s="203"/>
      <c r="N890" s="203"/>
      <c r="O890" s="203"/>
      <c r="P890" s="203"/>
      <c r="Q890" s="203"/>
    </row>
    <row r="891" spans="1:17" ht="15.75" customHeight="1">
      <c r="A891" s="203"/>
      <c r="B891" s="203"/>
      <c r="C891" s="211"/>
      <c r="D891" s="211"/>
      <c r="E891" s="211"/>
      <c r="F891" s="203"/>
      <c r="G891" s="203"/>
      <c r="H891" s="203"/>
      <c r="I891" s="203"/>
      <c r="J891" s="203"/>
      <c r="K891" s="203"/>
      <c r="L891" s="203"/>
      <c r="M891" s="203"/>
      <c r="N891" s="203"/>
      <c r="O891" s="203"/>
      <c r="P891" s="203"/>
      <c r="Q891" s="203"/>
    </row>
    <row r="892" spans="1:17" ht="15.75" customHeight="1">
      <c r="A892" s="203"/>
      <c r="B892" s="203"/>
      <c r="C892" s="211"/>
      <c r="D892" s="211"/>
      <c r="E892" s="211"/>
      <c r="F892" s="203"/>
      <c r="G892" s="203"/>
      <c r="H892" s="203"/>
      <c r="I892" s="203"/>
      <c r="J892" s="203"/>
      <c r="K892" s="203"/>
      <c r="L892" s="203"/>
      <c r="M892" s="203"/>
      <c r="N892" s="203"/>
      <c r="O892" s="203"/>
      <c r="P892" s="203"/>
      <c r="Q892" s="203"/>
    </row>
    <row r="893" spans="1:17" ht="15.75" customHeight="1">
      <c r="A893" s="203"/>
      <c r="B893" s="203"/>
      <c r="C893" s="211"/>
      <c r="D893" s="211"/>
      <c r="E893" s="211"/>
      <c r="F893" s="203"/>
      <c r="G893" s="203"/>
      <c r="H893" s="203"/>
      <c r="I893" s="203"/>
      <c r="J893" s="203"/>
      <c r="K893" s="203"/>
      <c r="L893" s="203"/>
      <c r="M893" s="203"/>
      <c r="N893" s="203"/>
      <c r="O893" s="203"/>
      <c r="P893" s="203"/>
      <c r="Q893" s="203"/>
    </row>
    <row r="894" spans="1:17" ht="15.75" customHeight="1">
      <c r="A894" s="203"/>
      <c r="B894" s="203"/>
      <c r="C894" s="211"/>
      <c r="D894" s="211"/>
      <c r="E894" s="211"/>
      <c r="F894" s="203"/>
      <c r="G894" s="203"/>
      <c r="H894" s="203"/>
      <c r="I894" s="203"/>
      <c r="J894" s="203"/>
      <c r="K894" s="203"/>
      <c r="L894" s="203"/>
      <c r="M894" s="203"/>
      <c r="N894" s="203"/>
      <c r="O894" s="203"/>
      <c r="P894" s="203"/>
      <c r="Q894" s="203"/>
    </row>
    <row r="895" spans="1:17" ht="15.75" customHeight="1">
      <c r="A895" s="203"/>
      <c r="B895" s="203"/>
      <c r="C895" s="211"/>
      <c r="D895" s="211"/>
      <c r="E895" s="211"/>
      <c r="F895" s="203"/>
      <c r="G895" s="203"/>
      <c r="H895" s="203"/>
      <c r="I895" s="203"/>
      <c r="J895" s="203"/>
      <c r="K895" s="203"/>
      <c r="L895" s="203"/>
      <c r="M895" s="203"/>
      <c r="N895" s="203"/>
      <c r="O895" s="203"/>
      <c r="P895" s="203"/>
      <c r="Q895" s="203"/>
    </row>
    <row r="896" spans="1:17" ht="15.75" customHeight="1">
      <c r="A896" s="203"/>
      <c r="B896" s="203"/>
      <c r="C896" s="211"/>
      <c r="D896" s="211"/>
      <c r="E896" s="211"/>
      <c r="F896" s="203"/>
      <c r="G896" s="203"/>
      <c r="H896" s="203"/>
      <c r="I896" s="203"/>
      <c r="J896" s="203"/>
      <c r="K896" s="203"/>
      <c r="L896" s="203"/>
      <c r="M896" s="203"/>
      <c r="N896" s="203"/>
      <c r="O896" s="203"/>
      <c r="P896" s="203"/>
      <c r="Q896" s="203"/>
    </row>
    <row r="897" spans="1:17" ht="15.75" customHeight="1">
      <c r="A897" s="203"/>
      <c r="B897" s="203"/>
      <c r="C897" s="211"/>
      <c r="D897" s="211"/>
      <c r="E897" s="211"/>
      <c r="F897" s="203"/>
      <c r="G897" s="203"/>
      <c r="H897" s="203"/>
      <c r="I897" s="203"/>
      <c r="J897" s="203"/>
      <c r="K897" s="203"/>
      <c r="L897" s="203"/>
      <c r="M897" s="203"/>
      <c r="N897" s="203"/>
      <c r="O897" s="203"/>
      <c r="P897" s="203"/>
      <c r="Q897" s="203"/>
    </row>
    <row r="898" spans="1:17" ht="15.75" customHeight="1">
      <c r="A898" s="203"/>
      <c r="B898" s="203"/>
      <c r="C898" s="211"/>
      <c r="D898" s="211"/>
      <c r="E898" s="211"/>
      <c r="F898" s="203"/>
      <c r="G898" s="203"/>
      <c r="H898" s="203"/>
      <c r="I898" s="203"/>
      <c r="J898" s="203"/>
      <c r="K898" s="203"/>
      <c r="L898" s="203"/>
      <c r="M898" s="203"/>
      <c r="N898" s="203"/>
      <c r="O898" s="203"/>
      <c r="P898" s="203"/>
      <c r="Q898" s="203"/>
    </row>
    <row r="899" spans="1:17" ht="15.75" customHeight="1">
      <c r="A899" s="203"/>
      <c r="B899" s="203"/>
      <c r="C899" s="211"/>
      <c r="D899" s="211"/>
      <c r="E899" s="211"/>
      <c r="F899" s="203"/>
      <c r="G899" s="203"/>
      <c r="H899" s="203"/>
      <c r="I899" s="203"/>
      <c r="J899" s="203"/>
      <c r="K899" s="203"/>
      <c r="L899" s="203"/>
      <c r="M899" s="203"/>
      <c r="N899" s="203"/>
      <c r="O899" s="203"/>
      <c r="P899" s="203"/>
      <c r="Q899" s="203"/>
    </row>
    <row r="900" spans="1:17" ht="15.75" customHeight="1">
      <c r="A900" s="203"/>
      <c r="B900" s="203"/>
      <c r="C900" s="211"/>
      <c r="D900" s="211"/>
      <c r="E900" s="211"/>
      <c r="F900" s="203"/>
      <c r="G900" s="203"/>
      <c r="H900" s="203"/>
      <c r="I900" s="203"/>
      <c r="J900" s="203"/>
      <c r="K900" s="203"/>
      <c r="L900" s="203"/>
      <c r="M900" s="203"/>
      <c r="N900" s="203"/>
      <c r="O900" s="203"/>
      <c r="P900" s="203"/>
      <c r="Q900" s="203"/>
    </row>
    <row r="901" spans="1:17" ht="15.75" customHeight="1">
      <c r="A901" s="203"/>
      <c r="B901" s="203"/>
      <c r="C901" s="211"/>
      <c r="D901" s="211"/>
      <c r="E901" s="211"/>
      <c r="F901" s="203"/>
      <c r="G901" s="203"/>
      <c r="H901" s="203"/>
      <c r="I901" s="203"/>
      <c r="J901" s="203"/>
      <c r="K901" s="203"/>
      <c r="L901" s="203"/>
      <c r="M901" s="203"/>
      <c r="N901" s="203"/>
      <c r="O901" s="203"/>
      <c r="P901" s="203"/>
      <c r="Q901" s="203"/>
    </row>
    <row r="902" spans="1:17" ht="15.75" customHeight="1">
      <c r="A902" s="203"/>
      <c r="B902" s="203"/>
      <c r="C902" s="211"/>
      <c r="D902" s="211"/>
      <c r="E902" s="211"/>
      <c r="F902" s="203"/>
      <c r="G902" s="203"/>
      <c r="H902" s="203"/>
      <c r="I902" s="203"/>
      <c r="J902" s="203"/>
      <c r="K902" s="203"/>
      <c r="L902" s="203"/>
      <c r="M902" s="203"/>
      <c r="N902" s="203"/>
      <c r="O902" s="203"/>
      <c r="P902" s="203"/>
      <c r="Q902" s="203"/>
    </row>
    <row r="903" spans="1:17" ht="15.75" customHeight="1">
      <c r="A903" s="203"/>
      <c r="B903" s="203"/>
      <c r="C903" s="211"/>
      <c r="D903" s="211"/>
      <c r="E903" s="211"/>
      <c r="F903" s="203"/>
      <c r="G903" s="203"/>
      <c r="H903" s="203"/>
      <c r="I903" s="203"/>
      <c r="J903" s="203"/>
      <c r="K903" s="203"/>
      <c r="L903" s="203"/>
      <c r="M903" s="203"/>
      <c r="N903" s="203"/>
      <c r="O903" s="203"/>
      <c r="P903" s="203"/>
      <c r="Q903" s="203"/>
    </row>
    <row r="904" spans="1:17" ht="15.75" customHeight="1">
      <c r="A904" s="203"/>
      <c r="B904" s="203"/>
      <c r="C904" s="211"/>
      <c r="D904" s="211"/>
      <c r="E904" s="211"/>
      <c r="F904" s="203"/>
      <c r="G904" s="203"/>
      <c r="H904" s="203"/>
      <c r="I904" s="203"/>
      <c r="J904" s="203"/>
      <c r="K904" s="203"/>
      <c r="L904" s="203"/>
      <c r="M904" s="203"/>
      <c r="N904" s="203"/>
      <c r="O904" s="203"/>
      <c r="P904" s="203"/>
      <c r="Q904" s="203"/>
    </row>
    <row r="905" spans="1:17" ht="15.75" customHeight="1">
      <c r="A905" s="203"/>
      <c r="B905" s="203"/>
      <c r="C905" s="211"/>
      <c r="D905" s="211"/>
      <c r="E905" s="211"/>
      <c r="F905" s="203"/>
      <c r="G905" s="203"/>
      <c r="H905" s="203"/>
      <c r="I905" s="203"/>
      <c r="J905" s="203"/>
      <c r="K905" s="203"/>
      <c r="L905" s="203"/>
      <c r="M905" s="203"/>
      <c r="N905" s="203"/>
      <c r="O905" s="203"/>
      <c r="P905" s="203"/>
      <c r="Q905" s="203"/>
    </row>
    <row r="906" spans="1:17" ht="15.75" customHeight="1">
      <c r="A906" s="203"/>
      <c r="B906" s="203"/>
      <c r="C906" s="211"/>
      <c r="D906" s="211"/>
      <c r="E906" s="211"/>
      <c r="F906" s="203"/>
      <c r="G906" s="203"/>
      <c r="H906" s="203"/>
      <c r="I906" s="203"/>
      <c r="J906" s="203"/>
      <c r="K906" s="203"/>
      <c r="L906" s="203"/>
      <c r="M906" s="203"/>
      <c r="N906" s="203"/>
      <c r="O906" s="203"/>
      <c r="P906" s="203"/>
      <c r="Q906" s="203"/>
    </row>
    <row r="907" spans="1:17" ht="15.75" customHeight="1">
      <c r="A907" s="203"/>
      <c r="B907" s="203"/>
      <c r="C907" s="211"/>
      <c r="D907" s="211"/>
      <c r="E907" s="211"/>
      <c r="F907" s="203"/>
      <c r="G907" s="203"/>
      <c r="H907" s="203"/>
      <c r="I907" s="203"/>
      <c r="J907" s="203"/>
      <c r="K907" s="203"/>
      <c r="L907" s="203"/>
      <c r="M907" s="203"/>
      <c r="N907" s="203"/>
      <c r="O907" s="203"/>
      <c r="P907" s="203"/>
      <c r="Q907" s="203"/>
    </row>
    <row r="908" spans="1:17" ht="15.75" customHeight="1">
      <c r="A908" s="203"/>
      <c r="B908" s="203"/>
      <c r="C908" s="211"/>
      <c r="D908" s="211"/>
      <c r="E908" s="211"/>
      <c r="F908" s="203"/>
      <c r="G908" s="203"/>
      <c r="H908" s="203"/>
      <c r="I908" s="203"/>
      <c r="J908" s="203"/>
      <c r="K908" s="203"/>
      <c r="L908" s="203"/>
      <c r="M908" s="203"/>
      <c r="N908" s="203"/>
      <c r="O908" s="203"/>
      <c r="P908" s="203"/>
      <c r="Q908" s="203"/>
    </row>
    <row r="909" spans="1:17" ht="15.75" customHeight="1">
      <c r="A909" s="203"/>
      <c r="B909" s="203"/>
      <c r="C909" s="211"/>
      <c r="D909" s="211"/>
      <c r="E909" s="211"/>
      <c r="F909" s="203"/>
      <c r="G909" s="203"/>
      <c r="H909" s="203"/>
      <c r="I909" s="203"/>
      <c r="J909" s="203"/>
      <c r="K909" s="203"/>
      <c r="L909" s="203"/>
      <c r="M909" s="203"/>
      <c r="N909" s="203"/>
      <c r="O909" s="203"/>
      <c r="P909" s="203"/>
      <c r="Q909" s="203"/>
    </row>
    <row r="910" spans="1:17" ht="15.75" customHeight="1">
      <c r="A910" s="203"/>
      <c r="B910" s="203"/>
      <c r="C910" s="211"/>
      <c r="D910" s="211"/>
      <c r="E910" s="211"/>
      <c r="F910" s="203"/>
      <c r="G910" s="203"/>
      <c r="H910" s="203"/>
      <c r="I910" s="203"/>
      <c r="J910" s="203"/>
      <c r="K910" s="203"/>
      <c r="L910" s="203"/>
      <c r="M910" s="203"/>
      <c r="N910" s="203"/>
      <c r="O910" s="203"/>
      <c r="P910" s="203"/>
      <c r="Q910" s="203"/>
    </row>
    <row r="911" spans="1:17" ht="15.75" customHeight="1">
      <c r="A911" s="203"/>
      <c r="B911" s="203"/>
      <c r="C911" s="211"/>
      <c r="D911" s="211"/>
      <c r="E911" s="211"/>
      <c r="F911" s="203"/>
      <c r="G911" s="203"/>
      <c r="H911" s="203"/>
      <c r="I911" s="203"/>
      <c r="J911" s="203"/>
      <c r="K911" s="203"/>
      <c r="L911" s="203"/>
      <c r="M911" s="203"/>
      <c r="N911" s="203"/>
      <c r="O911" s="203"/>
      <c r="P911" s="203"/>
      <c r="Q911" s="203"/>
    </row>
    <row r="912" spans="1:17" ht="15.75" customHeight="1">
      <c r="A912" s="203"/>
      <c r="B912" s="203"/>
      <c r="C912" s="211"/>
      <c r="D912" s="211"/>
      <c r="E912" s="211"/>
      <c r="F912" s="203"/>
      <c r="G912" s="203"/>
      <c r="H912" s="203"/>
      <c r="I912" s="203"/>
      <c r="J912" s="203"/>
      <c r="K912" s="203"/>
      <c r="L912" s="203"/>
      <c r="M912" s="203"/>
      <c r="N912" s="203"/>
      <c r="O912" s="203"/>
      <c r="P912" s="203"/>
      <c r="Q912" s="203"/>
    </row>
    <row r="913" spans="1:17" ht="15.75" customHeight="1">
      <c r="A913" s="203"/>
      <c r="B913" s="203"/>
      <c r="C913" s="211"/>
      <c r="D913" s="211"/>
      <c r="E913" s="211"/>
      <c r="F913" s="203"/>
      <c r="G913" s="203"/>
      <c r="H913" s="203"/>
      <c r="I913" s="203"/>
      <c r="J913" s="203"/>
      <c r="K913" s="203"/>
      <c r="L913" s="203"/>
      <c r="M913" s="203"/>
      <c r="N913" s="203"/>
      <c r="O913" s="203"/>
      <c r="P913" s="203"/>
      <c r="Q913" s="203"/>
    </row>
    <row r="914" spans="1:17" ht="15.75" customHeight="1">
      <c r="A914" s="203"/>
      <c r="B914" s="203"/>
      <c r="C914" s="211"/>
      <c r="D914" s="211"/>
      <c r="E914" s="211"/>
      <c r="F914" s="203"/>
      <c r="G914" s="203"/>
      <c r="H914" s="203"/>
      <c r="I914" s="203"/>
      <c r="J914" s="203"/>
      <c r="K914" s="203"/>
      <c r="L914" s="203"/>
      <c r="M914" s="203"/>
      <c r="N914" s="203"/>
      <c r="O914" s="203"/>
      <c r="P914" s="203"/>
      <c r="Q914" s="203"/>
    </row>
    <row r="915" spans="1:17" ht="15.75" customHeight="1">
      <c r="A915" s="203"/>
      <c r="B915" s="203"/>
      <c r="C915" s="211"/>
      <c r="D915" s="211"/>
      <c r="E915" s="211"/>
      <c r="F915" s="203"/>
      <c r="G915" s="203"/>
      <c r="H915" s="203"/>
      <c r="I915" s="203"/>
      <c r="J915" s="203"/>
      <c r="K915" s="203"/>
      <c r="L915" s="203"/>
      <c r="M915" s="203"/>
      <c r="N915" s="203"/>
      <c r="O915" s="203"/>
      <c r="P915" s="203"/>
      <c r="Q915" s="203"/>
    </row>
    <row r="916" spans="1:17" ht="15.75" customHeight="1">
      <c r="A916" s="203"/>
      <c r="B916" s="203"/>
      <c r="C916" s="211"/>
      <c r="D916" s="211"/>
      <c r="E916" s="211"/>
      <c r="F916" s="203"/>
      <c r="G916" s="203"/>
      <c r="H916" s="203"/>
      <c r="I916" s="203"/>
      <c r="J916" s="203"/>
      <c r="K916" s="203"/>
      <c r="L916" s="203"/>
      <c r="M916" s="203"/>
      <c r="N916" s="203"/>
      <c r="O916" s="203"/>
      <c r="P916" s="203"/>
      <c r="Q916" s="203"/>
    </row>
    <row r="917" spans="1:17" ht="15.75" customHeight="1">
      <c r="A917" s="203"/>
      <c r="B917" s="203"/>
      <c r="C917" s="211"/>
      <c r="D917" s="211"/>
      <c r="E917" s="211"/>
      <c r="F917" s="203"/>
      <c r="G917" s="203"/>
      <c r="H917" s="203"/>
      <c r="I917" s="203"/>
      <c r="J917" s="203"/>
      <c r="K917" s="203"/>
      <c r="L917" s="203"/>
      <c r="M917" s="203"/>
      <c r="N917" s="203"/>
      <c r="O917" s="203"/>
      <c r="P917" s="203"/>
      <c r="Q917" s="203"/>
    </row>
    <row r="918" spans="1:17" ht="15.75" customHeight="1">
      <c r="A918" s="203"/>
      <c r="B918" s="203"/>
      <c r="C918" s="211"/>
      <c r="D918" s="211"/>
      <c r="E918" s="211"/>
      <c r="F918" s="203"/>
      <c r="G918" s="203"/>
      <c r="H918" s="203"/>
      <c r="I918" s="203"/>
      <c r="J918" s="203"/>
      <c r="K918" s="203"/>
      <c r="L918" s="203"/>
      <c r="M918" s="203"/>
      <c r="N918" s="203"/>
      <c r="O918" s="203"/>
      <c r="P918" s="203"/>
      <c r="Q918" s="203"/>
    </row>
    <row r="919" spans="1:17" ht="15.75" customHeight="1">
      <c r="A919" s="203"/>
      <c r="B919" s="203"/>
      <c r="C919" s="211"/>
      <c r="D919" s="211"/>
      <c r="E919" s="211"/>
      <c r="F919" s="203"/>
      <c r="G919" s="203"/>
      <c r="H919" s="203"/>
      <c r="I919" s="203"/>
      <c r="J919" s="203"/>
      <c r="K919" s="203"/>
      <c r="L919" s="203"/>
      <c r="M919" s="203"/>
      <c r="N919" s="203"/>
      <c r="O919" s="203"/>
      <c r="P919" s="203"/>
      <c r="Q919" s="203"/>
    </row>
    <row r="920" spans="1:17" ht="15.75" customHeight="1">
      <c r="A920" s="203"/>
      <c r="B920" s="203"/>
      <c r="C920" s="211"/>
      <c r="D920" s="211"/>
      <c r="E920" s="211"/>
      <c r="F920" s="203"/>
      <c r="G920" s="203"/>
      <c r="H920" s="203"/>
      <c r="I920" s="203"/>
      <c r="J920" s="203"/>
      <c r="K920" s="203"/>
      <c r="L920" s="203"/>
      <c r="M920" s="203"/>
      <c r="N920" s="203"/>
      <c r="O920" s="203"/>
      <c r="P920" s="203"/>
      <c r="Q920" s="203"/>
    </row>
    <row r="921" spans="1:17" ht="15.75" customHeight="1">
      <c r="A921" s="203"/>
      <c r="B921" s="203"/>
      <c r="C921" s="211"/>
      <c r="D921" s="211"/>
      <c r="E921" s="211"/>
      <c r="F921" s="203"/>
      <c r="G921" s="203"/>
      <c r="H921" s="203"/>
      <c r="I921" s="203"/>
      <c r="J921" s="203"/>
      <c r="K921" s="203"/>
      <c r="L921" s="203"/>
      <c r="M921" s="203"/>
      <c r="N921" s="203"/>
      <c r="O921" s="203"/>
      <c r="P921" s="203"/>
      <c r="Q921" s="203"/>
    </row>
    <row r="922" spans="1:17" ht="15.75" customHeight="1">
      <c r="A922" s="203"/>
      <c r="B922" s="203"/>
      <c r="C922" s="211"/>
      <c r="D922" s="211"/>
      <c r="E922" s="211"/>
      <c r="F922" s="203"/>
      <c r="G922" s="203"/>
      <c r="H922" s="203"/>
      <c r="I922" s="203"/>
      <c r="J922" s="203"/>
      <c r="K922" s="203"/>
      <c r="L922" s="203"/>
      <c r="M922" s="203"/>
      <c r="N922" s="203"/>
      <c r="O922" s="203"/>
      <c r="P922" s="203"/>
      <c r="Q922" s="203"/>
    </row>
    <row r="923" spans="1:17" ht="15.75" customHeight="1">
      <c r="A923" s="203"/>
      <c r="B923" s="203"/>
      <c r="C923" s="211"/>
      <c r="D923" s="211"/>
      <c r="E923" s="211"/>
      <c r="F923" s="203"/>
      <c r="G923" s="203"/>
      <c r="H923" s="203"/>
      <c r="I923" s="203"/>
      <c r="J923" s="203"/>
      <c r="K923" s="203"/>
      <c r="L923" s="203"/>
      <c r="M923" s="203"/>
      <c r="N923" s="203"/>
      <c r="O923" s="203"/>
      <c r="P923" s="203"/>
      <c r="Q923" s="203"/>
    </row>
    <row r="924" spans="1:17" ht="15.75" customHeight="1">
      <c r="A924" s="203"/>
      <c r="B924" s="203"/>
      <c r="C924" s="211"/>
      <c r="D924" s="211"/>
      <c r="E924" s="211"/>
      <c r="F924" s="203"/>
      <c r="G924" s="203"/>
      <c r="H924" s="203"/>
      <c r="I924" s="203"/>
      <c r="J924" s="203"/>
      <c r="K924" s="203"/>
      <c r="L924" s="203"/>
      <c r="M924" s="203"/>
      <c r="N924" s="203"/>
      <c r="O924" s="203"/>
      <c r="P924" s="203"/>
      <c r="Q924" s="203"/>
    </row>
    <row r="925" spans="1:17" ht="15.75" customHeight="1">
      <c r="A925" s="203"/>
      <c r="B925" s="203"/>
      <c r="C925" s="211"/>
      <c r="D925" s="211"/>
      <c r="E925" s="211"/>
      <c r="F925" s="203"/>
      <c r="G925" s="203"/>
      <c r="H925" s="203"/>
      <c r="I925" s="203"/>
      <c r="J925" s="203"/>
      <c r="K925" s="203"/>
      <c r="L925" s="203"/>
      <c r="M925" s="203"/>
      <c r="N925" s="203"/>
      <c r="O925" s="203"/>
      <c r="P925" s="203"/>
      <c r="Q925" s="203"/>
    </row>
    <row r="926" spans="1:17" ht="15.75" customHeight="1">
      <c r="A926" s="203"/>
      <c r="B926" s="203"/>
      <c r="C926" s="211"/>
      <c r="D926" s="211"/>
      <c r="E926" s="211"/>
      <c r="F926" s="203"/>
      <c r="G926" s="203"/>
      <c r="H926" s="203"/>
      <c r="I926" s="203"/>
      <c r="J926" s="203"/>
      <c r="K926" s="203"/>
      <c r="L926" s="203"/>
      <c r="M926" s="203"/>
      <c r="N926" s="203"/>
      <c r="O926" s="203"/>
      <c r="P926" s="203"/>
      <c r="Q926" s="203"/>
    </row>
    <row r="927" spans="1:17" ht="15.75" customHeight="1">
      <c r="A927" s="203"/>
      <c r="B927" s="203"/>
      <c r="C927" s="211"/>
      <c r="D927" s="211"/>
      <c r="E927" s="211"/>
      <c r="F927" s="203"/>
      <c r="G927" s="203"/>
      <c r="H927" s="203"/>
      <c r="I927" s="203"/>
      <c r="J927" s="203"/>
      <c r="K927" s="203"/>
      <c r="L927" s="203"/>
      <c r="M927" s="203"/>
      <c r="N927" s="203"/>
      <c r="O927" s="203"/>
      <c r="P927" s="203"/>
      <c r="Q927" s="203"/>
    </row>
    <row r="928" spans="1:17" ht="15.75" customHeight="1">
      <c r="A928" s="203"/>
      <c r="B928" s="203"/>
      <c r="C928" s="211"/>
      <c r="D928" s="211"/>
      <c r="E928" s="211"/>
      <c r="F928" s="203"/>
      <c r="G928" s="203"/>
      <c r="H928" s="203"/>
      <c r="I928" s="203"/>
      <c r="J928" s="203"/>
      <c r="K928" s="203"/>
      <c r="L928" s="203"/>
      <c r="M928" s="203"/>
      <c r="N928" s="203"/>
      <c r="O928" s="203"/>
      <c r="P928" s="203"/>
      <c r="Q928" s="203"/>
    </row>
    <row r="929" spans="1:17" ht="15.75" customHeight="1">
      <c r="A929" s="203"/>
      <c r="B929" s="203"/>
      <c r="C929" s="211"/>
      <c r="D929" s="211"/>
      <c r="E929" s="211"/>
      <c r="F929" s="203"/>
      <c r="G929" s="203"/>
      <c r="H929" s="203"/>
      <c r="I929" s="203"/>
      <c r="J929" s="203"/>
      <c r="K929" s="203"/>
      <c r="L929" s="203"/>
      <c r="M929" s="203"/>
      <c r="N929" s="203"/>
      <c r="O929" s="203"/>
      <c r="P929" s="203"/>
      <c r="Q929" s="203"/>
    </row>
    <row r="930" spans="1:17" ht="15.75" customHeight="1">
      <c r="A930" s="203"/>
      <c r="B930" s="203"/>
      <c r="C930" s="211"/>
      <c r="D930" s="211"/>
      <c r="E930" s="211"/>
      <c r="F930" s="203"/>
      <c r="G930" s="203"/>
      <c r="H930" s="203"/>
      <c r="I930" s="203"/>
      <c r="J930" s="203"/>
      <c r="K930" s="203"/>
      <c r="L930" s="203"/>
      <c r="M930" s="203"/>
      <c r="N930" s="203"/>
      <c r="O930" s="203"/>
      <c r="P930" s="203"/>
      <c r="Q930" s="203"/>
    </row>
    <row r="931" spans="1:17" ht="15.75" customHeight="1">
      <c r="A931" s="203"/>
      <c r="B931" s="203"/>
      <c r="C931" s="211"/>
      <c r="D931" s="211"/>
      <c r="E931" s="211"/>
      <c r="F931" s="203"/>
      <c r="G931" s="203"/>
      <c r="H931" s="203"/>
      <c r="I931" s="203"/>
      <c r="J931" s="203"/>
      <c r="K931" s="203"/>
      <c r="L931" s="203"/>
      <c r="M931" s="203"/>
      <c r="N931" s="203"/>
      <c r="O931" s="203"/>
      <c r="P931" s="203"/>
      <c r="Q931" s="203"/>
    </row>
    <row r="932" spans="1:17" ht="15.75" customHeight="1">
      <c r="A932" s="203"/>
      <c r="B932" s="203"/>
      <c r="C932" s="211"/>
      <c r="D932" s="211"/>
      <c r="E932" s="211"/>
      <c r="F932" s="203"/>
      <c r="G932" s="203"/>
      <c r="H932" s="203"/>
      <c r="I932" s="203"/>
      <c r="J932" s="203"/>
      <c r="K932" s="203"/>
      <c r="L932" s="203"/>
      <c r="M932" s="203"/>
      <c r="N932" s="203"/>
      <c r="O932" s="203"/>
      <c r="P932" s="203"/>
      <c r="Q932" s="203"/>
    </row>
    <row r="933" spans="1:17" ht="15.75" customHeight="1">
      <c r="A933" s="203"/>
      <c r="B933" s="203"/>
      <c r="C933" s="211"/>
      <c r="D933" s="211"/>
      <c r="E933" s="211"/>
      <c r="F933" s="203"/>
      <c r="G933" s="203"/>
      <c r="H933" s="203"/>
      <c r="I933" s="203"/>
      <c r="J933" s="203"/>
      <c r="K933" s="203"/>
      <c r="L933" s="203"/>
      <c r="M933" s="203"/>
      <c r="N933" s="203"/>
      <c r="O933" s="203"/>
      <c r="P933" s="203"/>
      <c r="Q933" s="203"/>
    </row>
    <row r="934" spans="1:17" ht="15.75" customHeight="1">
      <c r="A934" s="203"/>
      <c r="B934" s="203"/>
      <c r="C934" s="211"/>
      <c r="D934" s="211"/>
      <c r="E934" s="211"/>
      <c r="F934" s="203"/>
      <c r="G934" s="203"/>
      <c r="H934" s="203"/>
      <c r="I934" s="203"/>
      <c r="J934" s="203"/>
      <c r="K934" s="203"/>
      <c r="L934" s="203"/>
      <c r="M934" s="203"/>
      <c r="N934" s="203"/>
      <c r="O934" s="203"/>
      <c r="P934" s="203"/>
      <c r="Q934" s="203"/>
    </row>
    <row r="935" spans="1:17" ht="15.75" customHeight="1">
      <c r="A935" s="203"/>
      <c r="B935" s="203"/>
      <c r="C935" s="211"/>
      <c r="D935" s="211"/>
      <c r="E935" s="211"/>
      <c r="F935" s="203"/>
      <c r="G935" s="203"/>
      <c r="H935" s="203"/>
      <c r="I935" s="203"/>
      <c r="J935" s="203"/>
      <c r="K935" s="203"/>
      <c r="L935" s="203"/>
      <c r="M935" s="203"/>
      <c r="N935" s="203"/>
      <c r="O935" s="203"/>
      <c r="P935" s="203"/>
      <c r="Q935" s="203"/>
    </row>
    <row r="936" spans="1:17" ht="15.75" customHeight="1">
      <c r="A936" s="203"/>
      <c r="B936" s="203"/>
      <c r="C936" s="211"/>
      <c r="D936" s="211"/>
      <c r="E936" s="211"/>
      <c r="F936" s="203"/>
      <c r="G936" s="203"/>
      <c r="H936" s="203"/>
      <c r="I936" s="203"/>
      <c r="J936" s="203"/>
      <c r="K936" s="203"/>
      <c r="L936" s="203"/>
      <c r="M936" s="203"/>
      <c r="N936" s="203"/>
      <c r="O936" s="203"/>
      <c r="P936" s="203"/>
      <c r="Q936" s="203"/>
    </row>
    <row r="937" spans="1:17" ht="15.75" customHeight="1">
      <c r="A937" s="203"/>
      <c r="B937" s="203"/>
      <c r="C937" s="211"/>
      <c r="D937" s="211"/>
      <c r="E937" s="211"/>
      <c r="F937" s="203"/>
      <c r="G937" s="203"/>
      <c r="H937" s="203"/>
      <c r="I937" s="203"/>
      <c r="J937" s="203"/>
      <c r="K937" s="203"/>
      <c r="L937" s="203"/>
      <c r="M937" s="203"/>
      <c r="N937" s="203"/>
      <c r="O937" s="203"/>
      <c r="P937" s="203"/>
      <c r="Q937" s="203"/>
    </row>
    <row r="938" spans="1:17" ht="15.75" customHeight="1">
      <c r="A938" s="203"/>
      <c r="B938" s="203"/>
      <c r="C938" s="211"/>
      <c r="D938" s="211"/>
      <c r="E938" s="211"/>
      <c r="F938" s="203"/>
      <c r="G938" s="203"/>
      <c r="H938" s="203"/>
      <c r="I938" s="203"/>
      <c r="J938" s="203"/>
      <c r="K938" s="203"/>
      <c r="L938" s="203"/>
      <c r="M938" s="203"/>
      <c r="N938" s="203"/>
      <c r="O938" s="203"/>
      <c r="P938" s="203"/>
      <c r="Q938" s="203"/>
    </row>
    <row r="939" spans="1:17" ht="15.75" customHeight="1">
      <c r="A939" s="203"/>
      <c r="B939" s="203"/>
      <c r="C939" s="211"/>
      <c r="D939" s="211"/>
      <c r="E939" s="211"/>
      <c r="F939" s="203"/>
      <c r="G939" s="203"/>
      <c r="H939" s="203"/>
      <c r="I939" s="203"/>
      <c r="J939" s="203"/>
      <c r="K939" s="203"/>
      <c r="L939" s="203"/>
      <c r="M939" s="203"/>
      <c r="N939" s="203"/>
      <c r="O939" s="203"/>
      <c r="P939" s="203"/>
      <c r="Q939" s="203"/>
    </row>
    <row r="940" spans="1:17" ht="15.75" customHeight="1">
      <c r="A940" s="203"/>
      <c r="B940" s="203"/>
      <c r="C940" s="211"/>
      <c r="D940" s="211"/>
      <c r="E940" s="211"/>
      <c r="F940" s="203"/>
      <c r="G940" s="203"/>
      <c r="H940" s="203"/>
      <c r="I940" s="203"/>
      <c r="J940" s="203"/>
      <c r="K940" s="203"/>
      <c r="L940" s="203"/>
      <c r="M940" s="203"/>
      <c r="N940" s="203"/>
      <c r="O940" s="203"/>
      <c r="P940" s="203"/>
      <c r="Q940" s="203"/>
    </row>
    <row r="941" spans="1:17" ht="15.75" customHeight="1">
      <c r="A941" s="203"/>
      <c r="B941" s="203"/>
      <c r="C941" s="211"/>
      <c r="D941" s="211"/>
      <c r="E941" s="211"/>
      <c r="F941" s="203"/>
      <c r="G941" s="203"/>
      <c r="H941" s="203"/>
      <c r="I941" s="203"/>
      <c r="J941" s="203"/>
      <c r="K941" s="203"/>
      <c r="L941" s="203"/>
      <c r="M941" s="203"/>
      <c r="N941" s="203"/>
      <c r="O941" s="203"/>
      <c r="P941" s="203"/>
      <c r="Q941" s="203"/>
    </row>
    <row r="942" spans="1:17" ht="15.75" customHeight="1">
      <c r="A942" s="203"/>
      <c r="B942" s="203"/>
      <c r="C942" s="211"/>
      <c r="D942" s="211"/>
      <c r="E942" s="211"/>
      <c r="F942" s="203"/>
      <c r="G942" s="203"/>
      <c r="H942" s="203"/>
      <c r="I942" s="203"/>
      <c r="J942" s="203"/>
      <c r="K942" s="203"/>
      <c r="L942" s="203"/>
      <c r="M942" s="203"/>
      <c r="N942" s="203"/>
      <c r="O942" s="203"/>
      <c r="P942" s="203"/>
      <c r="Q942" s="203"/>
    </row>
    <row r="943" spans="1:17" ht="15.75" customHeight="1">
      <c r="A943" s="203"/>
      <c r="B943" s="203"/>
      <c r="C943" s="211"/>
      <c r="D943" s="211"/>
      <c r="E943" s="211"/>
      <c r="F943" s="203"/>
      <c r="G943" s="203"/>
      <c r="H943" s="203"/>
      <c r="I943" s="203"/>
      <c r="J943" s="203"/>
      <c r="K943" s="203"/>
      <c r="L943" s="203"/>
      <c r="M943" s="203"/>
      <c r="N943" s="203"/>
      <c r="O943" s="203"/>
      <c r="P943" s="203"/>
      <c r="Q943" s="203"/>
    </row>
    <row r="944" spans="1:17" ht="15.75" customHeight="1">
      <c r="A944" s="203"/>
      <c r="B944" s="203"/>
      <c r="C944" s="211"/>
      <c r="D944" s="211"/>
      <c r="E944" s="211"/>
      <c r="F944" s="203"/>
      <c r="G944" s="203"/>
      <c r="H944" s="203"/>
      <c r="I944" s="203"/>
      <c r="J944" s="203"/>
      <c r="K944" s="203"/>
      <c r="L944" s="203"/>
      <c r="M944" s="203"/>
      <c r="N944" s="203"/>
      <c r="O944" s="203"/>
      <c r="P944" s="203"/>
      <c r="Q944" s="203"/>
    </row>
    <row r="945" spans="1:17" ht="15.75" customHeight="1">
      <c r="A945" s="203"/>
      <c r="B945" s="203"/>
      <c r="C945" s="211"/>
      <c r="D945" s="211"/>
      <c r="E945" s="211"/>
      <c r="F945" s="203"/>
      <c r="G945" s="203"/>
      <c r="H945" s="203"/>
      <c r="I945" s="203"/>
      <c r="J945" s="203"/>
      <c r="K945" s="203"/>
      <c r="L945" s="203"/>
      <c r="M945" s="203"/>
      <c r="N945" s="203"/>
      <c r="O945" s="203"/>
      <c r="P945" s="203"/>
      <c r="Q945" s="203"/>
    </row>
    <row r="946" spans="1:17" ht="15.75" customHeight="1">
      <c r="A946" s="203"/>
      <c r="B946" s="203"/>
      <c r="C946" s="211"/>
      <c r="D946" s="211"/>
      <c r="E946" s="211"/>
      <c r="F946" s="203"/>
      <c r="G946" s="203"/>
      <c r="H946" s="203"/>
      <c r="I946" s="203"/>
      <c r="J946" s="203"/>
      <c r="K946" s="203"/>
      <c r="L946" s="203"/>
      <c r="M946" s="203"/>
      <c r="N946" s="203"/>
      <c r="O946" s="203"/>
      <c r="P946" s="203"/>
      <c r="Q946" s="203"/>
    </row>
    <row r="947" spans="1:17" ht="15.75" customHeight="1">
      <c r="A947" s="203"/>
      <c r="B947" s="203"/>
      <c r="C947" s="211"/>
      <c r="D947" s="211"/>
      <c r="E947" s="211"/>
      <c r="F947" s="203"/>
      <c r="G947" s="203"/>
      <c r="H947" s="203"/>
      <c r="I947" s="203"/>
      <c r="J947" s="203"/>
      <c r="K947" s="203"/>
      <c r="L947" s="203"/>
      <c r="M947" s="203"/>
      <c r="N947" s="203"/>
      <c r="O947" s="203"/>
      <c r="P947" s="203"/>
      <c r="Q947" s="203"/>
    </row>
    <row r="948" spans="1:17" ht="15.75" customHeight="1">
      <c r="A948" s="203"/>
      <c r="B948" s="203"/>
      <c r="C948" s="211"/>
      <c r="D948" s="211"/>
      <c r="E948" s="211"/>
      <c r="F948" s="203"/>
      <c r="G948" s="203"/>
      <c r="H948" s="203"/>
      <c r="I948" s="203"/>
      <c r="J948" s="203"/>
      <c r="K948" s="203"/>
      <c r="L948" s="203"/>
      <c r="M948" s="203"/>
      <c r="N948" s="203"/>
      <c r="O948" s="203"/>
      <c r="P948" s="203"/>
      <c r="Q948" s="203"/>
    </row>
    <row r="949" spans="1:17" ht="15.75" customHeight="1">
      <c r="A949" s="203"/>
      <c r="B949" s="203"/>
      <c r="C949" s="211"/>
      <c r="D949" s="211"/>
      <c r="E949" s="211"/>
      <c r="F949" s="203"/>
      <c r="G949" s="203"/>
      <c r="H949" s="203"/>
      <c r="I949" s="203"/>
      <c r="J949" s="203"/>
      <c r="K949" s="203"/>
      <c r="L949" s="203"/>
      <c r="M949" s="203"/>
      <c r="N949" s="203"/>
      <c r="O949" s="203"/>
      <c r="P949" s="203"/>
      <c r="Q949" s="203"/>
    </row>
    <row r="950" spans="1:17" ht="15.75" customHeight="1">
      <c r="A950" s="203"/>
      <c r="B950" s="203"/>
      <c r="C950" s="211"/>
      <c r="D950" s="211"/>
      <c r="E950" s="211"/>
      <c r="F950" s="203"/>
      <c r="G950" s="203"/>
      <c r="H950" s="203"/>
      <c r="I950" s="203"/>
      <c r="J950" s="203"/>
      <c r="K950" s="203"/>
      <c r="L950" s="203"/>
      <c r="M950" s="203"/>
      <c r="N950" s="203"/>
      <c r="O950" s="203"/>
      <c r="P950" s="203"/>
      <c r="Q950" s="203"/>
    </row>
    <row r="951" spans="1:17" ht="15.75" customHeight="1">
      <c r="A951" s="203"/>
      <c r="B951" s="203"/>
      <c r="C951" s="211"/>
      <c r="D951" s="211"/>
      <c r="E951" s="211"/>
      <c r="F951" s="203"/>
      <c r="G951" s="203"/>
      <c r="H951" s="203"/>
      <c r="I951" s="203"/>
      <c r="J951" s="203"/>
      <c r="K951" s="203"/>
      <c r="L951" s="203"/>
      <c r="M951" s="203"/>
      <c r="N951" s="203"/>
      <c r="O951" s="203"/>
      <c r="P951" s="203"/>
      <c r="Q951" s="203"/>
    </row>
    <row r="952" spans="1:17" ht="15.75" customHeight="1">
      <c r="A952" s="203"/>
      <c r="B952" s="203"/>
      <c r="C952" s="211"/>
      <c r="D952" s="211"/>
      <c r="E952" s="211"/>
      <c r="F952" s="203"/>
      <c r="G952" s="203"/>
      <c r="H952" s="203"/>
      <c r="I952" s="203"/>
      <c r="J952" s="203"/>
      <c r="K952" s="203"/>
      <c r="L952" s="203"/>
      <c r="M952" s="203"/>
      <c r="N952" s="203"/>
      <c r="O952" s="203"/>
      <c r="P952" s="203"/>
      <c r="Q952" s="203"/>
    </row>
    <row r="953" spans="1:17" ht="15.75" customHeight="1">
      <c r="A953" s="203"/>
      <c r="B953" s="203"/>
      <c r="C953" s="211"/>
      <c r="D953" s="211"/>
      <c r="E953" s="211"/>
      <c r="F953" s="203"/>
      <c r="G953" s="203"/>
      <c r="H953" s="203"/>
      <c r="I953" s="203"/>
      <c r="J953" s="203"/>
      <c r="K953" s="203"/>
      <c r="L953" s="203"/>
      <c r="M953" s="203"/>
      <c r="N953" s="203"/>
      <c r="O953" s="203"/>
      <c r="P953" s="203"/>
      <c r="Q953" s="203"/>
    </row>
    <row r="954" spans="1:17" ht="15.75" customHeight="1">
      <c r="A954" s="203"/>
      <c r="B954" s="203"/>
      <c r="C954" s="211"/>
      <c r="D954" s="211"/>
      <c r="E954" s="211"/>
      <c r="F954" s="203"/>
      <c r="G954" s="203"/>
      <c r="H954" s="203"/>
      <c r="I954" s="203"/>
      <c r="J954" s="203"/>
      <c r="K954" s="203"/>
      <c r="L954" s="203"/>
      <c r="M954" s="203"/>
      <c r="N954" s="203"/>
      <c r="O954" s="203"/>
      <c r="P954" s="203"/>
      <c r="Q954" s="203"/>
    </row>
    <row r="955" spans="1:17" ht="15.75" customHeight="1">
      <c r="A955" s="203"/>
      <c r="B955" s="203"/>
      <c r="C955" s="211"/>
      <c r="D955" s="211"/>
      <c r="E955" s="211"/>
      <c r="F955" s="203"/>
      <c r="G955" s="203"/>
      <c r="H955" s="203"/>
      <c r="I955" s="203"/>
      <c r="J955" s="203"/>
      <c r="K955" s="203"/>
      <c r="L955" s="203"/>
      <c r="M955" s="203"/>
      <c r="N955" s="203"/>
      <c r="O955" s="203"/>
      <c r="P955" s="203"/>
      <c r="Q955" s="203"/>
    </row>
    <row r="956" spans="1:17" ht="15.75" customHeight="1">
      <c r="A956" s="203"/>
      <c r="B956" s="203"/>
      <c r="C956" s="211"/>
      <c r="D956" s="211"/>
      <c r="E956" s="211"/>
      <c r="F956" s="203"/>
      <c r="G956" s="203"/>
      <c r="H956" s="203"/>
      <c r="I956" s="203"/>
      <c r="J956" s="203"/>
      <c r="K956" s="203"/>
      <c r="L956" s="203"/>
      <c r="M956" s="203"/>
      <c r="N956" s="203"/>
      <c r="O956" s="203"/>
      <c r="P956" s="203"/>
      <c r="Q956" s="203"/>
    </row>
    <row r="957" spans="1:17" ht="15.75" customHeight="1">
      <c r="A957" s="203"/>
      <c r="B957" s="203"/>
      <c r="C957" s="211"/>
      <c r="D957" s="211"/>
      <c r="E957" s="211"/>
      <c r="F957" s="203"/>
      <c r="G957" s="203"/>
      <c r="H957" s="203"/>
      <c r="I957" s="203"/>
      <c r="J957" s="203"/>
      <c r="K957" s="203"/>
      <c r="L957" s="203"/>
      <c r="M957" s="203"/>
      <c r="N957" s="203"/>
      <c r="O957" s="203"/>
      <c r="P957" s="203"/>
      <c r="Q957" s="203"/>
    </row>
    <row r="958" spans="1:17" ht="15.75" customHeight="1">
      <c r="A958" s="203"/>
      <c r="B958" s="203"/>
      <c r="C958" s="211"/>
      <c r="D958" s="211"/>
      <c r="E958" s="211"/>
      <c r="F958" s="203"/>
      <c r="G958" s="203"/>
      <c r="H958" s="203"/>
      <c r="I958" s="203"/>
      <c r="J958" s="203"/>
      <c r="K958" s="203"/>
      <c r="L958" s="203"/>
      <c r="M958" s="203"/>
      <c r="N958" s="203"/>
      <c r="O958" s="203"/>
      <c r="P958" s="203"/>
      <c r="Q958" s="203"/>
    </row>
    <row r="959" spans="1:17" ht="15.75" customHeight="1">
      <c r="A959" s="203"/>
      <c r="B959" s="203"/>
      <c r="C959" s="211"/>
      <c r="D959" s="211"/>
      <c r="E959" s="211"/>
      <c r="F959" s="203"/>
      <c r="G959" s="203"/>
      <c r="H959" s="203"/>
      <c r="I959" s="203"/>
      <c r="J959" s="203"/>
      <c r="K959" s="203"/>
      <c r="L959" s="203"/>
      <c r="M959" s="203"/>
      <c r="N959" s="203"/>
      <c r="O959" s="203"/>
      <c r="P959" s="203"/>
      <c r="Q959" s="203"/>
    </row>
    <row r="960" spans="1:17" ht="15.75" customHeight="1">
      <c r="A960" s="203"/>
      <c r="B960" s="203"/>
      <c r="C960" s="211"/>
      <c r="D960" s="211"/>
      <c r="E960" s="211"/>
      <c r="F960" s="203"/>
      <c r="G960" s="203"/>
      <c r="H960" s="203"/>
      <c r="I960" s="203"/>
      <c r="J960" s="203"/>
      <c r="K960" s="203"/>
      <c r="L960" s="203"/>
      <c r="M960" s="203"/>
      <c r="N960" s="203"/>
      <c r="O960" s="203"/>
      <c r="P960" s="203"/>
      <c r="Q960" s="203"/>
    </row>
    <row r="961" spans="1:17" ht="15.75" customHeight="1">
      <c r="A961" s="203"/>
      <c r="B961" s="203"/>
      <c r="C961" s="211"/>
      <c r="D961" s="211"/>
      <c r="E961" s="211"/>
      <c r="F961" s="203"/>
      <c r="G961" s="203"/>
      <c r="H961" s="203"/>
      <c r="I961" s="203"/>
      <c r="J961" s="203"/>
      <c r="K961" s="203"/>
      <c r="L961" s="203"/>
      <c r="M961" s="203"/>
      <c r="N961" s="203"/>
      <c r="O961" s="203"/>
      <c r="P961" s="203"/>
      <c r="Q961" s="203"/>
    </row>
    <row r="962" spans="1:17" ht="15.75" customHeight="1">
      <c r="A962" s="203"/>
      <c r="B962" s="203"/>
      <c r="C962" s="211"/>
      <c r="D962" s="211"/>
      <c r="E962" s="211"/>
      <c r="F962" s="203"/>
      <c r="G962" s="203"/>
      <c r="H962" s="203"/>
      <c r="I962" s="203"/>
      <c r="J962" s="203"/>
      <c r="K962" s="203"/>
      <c r="L962" s="203"/>
      <c r="M962" s="203"/>
      <c r="N962" s="203"/>
      <c r="O962" s="203"/>
      <c r="P962" s="203"/>
      <c r="Q962" s="203"/>
    </row>
    <row r="963" spans="1:17" ht="15.75" customHeight="1">
      <c r="A963" s="203"/>
      <c r="B963" s="203"/>
      <c r="C963" s="211"/>
      <c r="D963" s="211"/>
      <c r="E963" s="211"/>
      <c r="F963" s="203"/>
      <c r="G963" s="203"/>
      <c r="H963" s="203"/>
      <c r="I963" s="203"/>
      <c r="J963" s="203"/>
      <c r="K963" s="203"/>
      <c r="L963" s="203"/>
      <c r="M963" s="203"/>
      <c r="N963" s="203"/>
      <c r="O963" s="203"/>
      <c r="P963" s="203"/>
      <c r="Q963" s="203"/>
    </row>
    <row r="964" spans="1:17" ht="15.75" customHeight="1">
      <c r="A964" s="203"/>
      <c r="B964" s="203"/>
      <c r="C964" s="211"/>
      <c r="D964" s="211"/>
      <c r="E964" s="211"/>
      <c r="F964" s="203"/>
      <c r="G964" s="203"/>
      <c r="H964" s="203"/>
      <c r="I964" s="203"/>
      <c r="J964" s="203"/>
      <c r="K964" s="203"/>
      <c r="L964" s="203"/>
      <c r="M964" s="203"/>
      <c r="N964" s="203"/>
      <c r="O964" s="203"/>
      <c r="P964" s="203"/>
      <c r="Q964" s="203"/>
    </row>
    <row r="965" spans="1:17" ht="15.75" customHeight="1">
      <c r="A965" s="203"/>
      <c r="B965" s="203"/>
      <c r="C965" s="211"/>
      <c r="D965" s="211"/>
      <c r="E965" s="211"/>
      <c r="F965" s="203"/>
      <c r="G965" s="203"/>
      <c r="H965" s="203"/>
      <c r="I965" s="203"/>
      <c r="J965" s="203"/>
      <c r="K965" s="203"/>
      <c r="L965" s="203"/>
      <c r="M965" s="203"/>
      <c r="N965" s="203"/>
      <c r="O965" s="203"/>
      <c r="P965" s="203"/>
      <c r="Q965" s="203"/>
    </row>
    <row r="966" spans="1:17" ht="15.75" customHeight="1">
      <c r="A966" s="203"/>
      <c r="B966" s="203"/>
      <c r="C966" s="211"/>
      <c r="D966" s="211"/>
      <c r="E966" s="211"/>
      <c r="F966" s="203"/>
      <c r="G966" s="203"/>
      <c r="H966" s="203"/>
      <c r="I966" s="203"/>
      <c r="J966" s="203"/>
      <c r="K966" s="203"/>
      <c r="L966" s="203"/>
      <c r="M966" s="203"/>
      <c r="N966" s="203"/>
      <c r="O966" s="203"/>
      <c r="P966" s="203"/>
      <c r="Q966" s="203"/>
    </row>
    <row r="967" spans="1:17" ht="15.75" customHeight="1">
      <c r="A967" s="203"/>
      <c r="B967" s="203"/>
      <c r="C967" s="211"/>
      <c r="D967" s="211"/>
      <c r="E967" s="211"/>
      <c r="F967" s="203"/>
      <c r="G967" s="203"/>
      <c r="H967" s="203"/>
      <c r="I967" s="203"/>
      <c r="J967" s="203"/>
      <c r="K967" s="203"/>
      <c r="L967" s="203"/>
      <c r="M967" s="203"/>
      <c r="N967" s="203"/>
      <c r="O967" s="203"/>
      <c r="P967" s="203"/>
      <c r="Q967" s="203"/>
    </row>
    <row r="968" spans="1:17" ht="15.75" customHeight="1">
      <c r="A968" s="203"/>
      <c r="B968" s="203"/>
      <c r="C968" s="211"/>
      <c r="D968" s="211"/>
      <c r="E968" s="211"/>
      <c r="F968" s="203"/>
      <c r="G968" s="203"/>
      <c r="H968" s="203"/>
      <c r="I968" s="203"/>
      <c r="J968" s="203"/>
      <c r="K968" s="203"/>
      <c r="L968" s="203"/>
      <c r="M968" s="203"/>
      <c r="N968" s="203"/>
      <c r="O968" s="203"/>
      <c r="P968" s="203"/>
      <c r="Q968" s="203"/>
    </row>
    <row r="969" spans="1:17" ht="15.75" customHeight="1">
      <c r="A969" s="203"/>
      <c r="B969" s="203"/>
      <c r="C969" s="211"/>
      <c r="D969" s="211"/>
      <c r="E969" s="211"/>
      <c r="F969" s="203"/>
      <c r="G969" s="203"/>
      <c r="H969" s="203"/>
      <c r="I969" s="203"/>
      <c r="J969" s="203"/>
      <c r="K969" s="203"/>
      <c r="L969" s="203"/>
      <c r="M969" s="203"/>
      <c r="N969" s="203"/>
      <c r="O969" s="203"/>
      <c r="P969" s="203"/>
      <c r="Q969" s="203"/>
    </row>
    <row r="970" spans="1:17" ht="15.75" customHeight="1">
      <c r="A970" s="203"/>
      <c r="B970" s="203"/>
      <c r="C970" s="211"/>
      <c r="D970" s="211"/>
      <c r="E970" s="211"/>
      <c r="F970" s="203"/>
      <c r="G970" s="203"/>
      <c r="H970" s="203"/>
      <c r="I970" s="203"/>
      <c r="J970" s="203"/>
      <c r="K970" s="203"/>
      <c r="L970" s="203"/>
      <c r="M970" s="203"/>
      <c r="N970" s="203"/>
      <c r="O970" s="203"/>
      <c r="P970" s="203"/>
      <c r="Q970" s="203"/>
    </row>
    <row r="971" spans="1:17" ht="15.75" customHeight="1">
      <c r="A971" s="203"/>
      <c r="B971" s="203"/>
      <c r="C971" s="211"/>
      <c r="D971" s="211"/>
      <c r="E971" s="211"/>
      <c r="F971" s="203"/>
      <c r="G971" s="203"/>
      <c r="H971" s="203"/>
      <c r="I971" s="203"/>
      <c r="J971" s="203"/>
      <c r="K971" s="203"/>
      <c r="L971" s="203"/>
      <c r="M971" s="203"/>
      <c r="N971" s="203"/>
      <c r="O971" s="203"/>
      <c r="P971" s="203"/>
      <c r="Q971" s="203"/>
    </row>
    <row r="972" spans="1:17" ht="15.75" customHeight="1">
      <c r="A972" s="203"/>
      <c r="B972" s="203"/>
      <c r="C972" s="211"/>
      <c r="D972" s="211"/>
      <c r="E972" s="211"/>
      <c r="F972" s="203"/>
      <c r="G972" s="203"/>
      <c r="H972" s="203"/>
      <c r="I972" s="203"/>
      <c r="J972" s="203"/>
      <c r="K972" s="203"/>
      <c r="L972" s="203"/>
      <c r="M972" s="203"/>
      <c r="N972" s="203"/>
      <c r="O972" s="203"/>
      <c r="P972" s="203"/>
      <c r="Q972" s="203"/>
    </row>
    <row r="973" spans="1:17" ht="15.75" customHeight="1">
      <c r="A973" s="203"/>
      <c r="B973" s="203"/>
      <c r="C973" s="211"/>
      <c r="D973" s="211"/>
      <c r="E973" s="211"/>
      <c r="F973" s="203"/>
      <c r="G973" s="203"/>
      <c r="H973" s="203"/>
      <c r="I973" s="203"/>
      <c r="J973" s="203"/>
      <c r="K973" s="203"/>
      <c r="L973" s="203"/>
      <c r="M973" s="203"/>
      <c r="N973" s="203"/>
      <c r="O973" s="203"/>
      <c r="P973" s="203"/>
      <c r="Q973" s="203"/>
    </row>
    <row r="974" spans="1:17" ht="15.75" customHeight="1">
      <c r="A974" s="203"/>
      <c r="B974" s="203"/>
      <c r="C974" s="211"/>
      <c r="D974" s="211"/>
      <c r="E974" s="211"/>
      <c r="F974" s="203"/>
      <c r="G974" s="203"/>
      <c r="H974" s="203"/>
      <c r="I974" s="203"/>
      <c r="J974" s="203"/>
      <c r="K974" s="203"/>
      <c r="L974" s="203"/>
      <c r="M974" s="203"/>
      <c r="N974" s="203"/>
      <c r="O974" s="203"/>
      <c r="P974" s="203"/>
      <c r="Q974" s="203"/>
    </row>
    <row r="975" spans="1:17" ht="15.75" customHeight="1">
      <c r="A975" s="203"/>
      <c r="B975" s="203"/>
      <c r="C975" s="211"/>
      <c r="D975" s="211"/>
      <c r="E975" s="211"/>
      <c r="F975" s="203"/>
      <c r="G975" s="203"/>
      <c r="H975" s="203"/>
      <c r="I975" s="203"/>
      <c r="J975" s="203"/>
      <c r="K975" s="203"/>
      <c r="L975" s="203"/>
      <c r="M975" s="203"/>
      <c r="N975" s="203"/>
      <c r="O975" s="203"/>
      <c r="P975" s="203"/>
      <c r="Q975" s="203"/>
    </row>
    <row r="976" spans="1:17" ht="15.75" customHeight="1">
      <c r="A976" s="203"/>
      <c r="B976" s="203"/>
      <c r="C976" s="211"/>
      <c r="D976" s="211"/>
      <c r="E976" s="211"/>
      <c r="F976" s="203"/>
      <c r="G976" s="203"/>
      <c r="H976" s="203"/>
      <c r="I976" s="203"/>
      <c r="J976" s="203"/>
      <c r="K976" s="203"/>
      <c r="L976" s="203"/>
      <c r="M976" s="203"/>
      <c r="N976" s="203"/>
      <c r="O976" s="203"/>
      <c r="P976" s="203"/>
      <c r="Q976" s="203"/>
    </row>
    <row r="977" spans="1:17" ht="15.75" customHeight="1">
      <c r="A977" s="203"/>
      <c r="B977" s="203"/>
      <c r="C977" s="211"/>
      <c r="D977" s="211"/>
      <c r="E977" s="211"/>
      <c r="F977" s="203"/>
      <c r="G977" s="203"/>
      <c r="H977" s="203"/>
      <c r="I977" s="203"/>
      <c r="J977" s="203"/>
      <c r="K977" s="203"/>
      <c r="L977" s="203"/>
      <c r="M977" s="203"/>
      <c r="N977" s="203"/>
      <c r="O977" s="203"/>
      <c r="P977" s="203"/>
      <c r="Q977" s="203"/>
    </row>
    <row r="978" spans="1:17" ht="15.75" customHeight="1">
      <c r="A978" s="203"/>
      <c r="B978" s="203"/>
      <c r="C978" s="211"/>
      <c r="D978" s="211"/>
      <c r="E978" s="211"/>
      <c r="F978" s="203"/>
      <c r="G978" s="203"/>
      <c r="H978" s="203"/>
      <c r="I978" s="203"/>
      <c r="J978" s="203"/>
      <c r="K978" s="203"/>
      <c r="L978" s="203"/>
      <c r="M978" s="203"/>
      <c r="N978" s="203"/>
      <c r="O978" s="203"/>
      <c r="P978" s="203"/>
      <c r="Q978" s="203"/>
    </row>
    <row r="979" spans="1:17" ht="15.75" customHeight="1">
      <c r="A979" s="203"/>
      <c r="B979" s="203"/>
      <c r="C979" s="211"/>
      <c r="D979" s="211"/>
      <c r="E979" s="211"/>
      <c r="F979" s="203"/>
      <c r="G979" s="203"/>
      <c r="H979" s="203"/>
      <c r="I979" s="203"/>
      <c r="J979" s="203"/>
      <c r="K979" s="203"/>
      <c r="L979" s="203"/>
      <c r="M979" s="203"/>
      <c r="N979" s="203"/>
      <c r="O979" s="203"/>
      <c r="P979" s="203"/>
      <c r="Q979" s="203"/>
    </row>
    <row r="980" spans="1:17" ht="15.75" customHeight="1">
      <c r="A980" s="203"/>
      <c r="B980" s="203"/>
      <c r="C980" s="211"/>
      <c r="D980" s="211"/>
      <c r="E980" s="211"/>
      <c r="F980" s="203"/>
      <c r="G980" s="203"/>
      <c r="H980" s="203"/>
      <c r="I980" s="203"/>
      <c r="J980" s="203"/>
      <c r="K980" s="203"/>
      <c r="L980" s="203"/>
      <c r="M980" s="203"/>
      <c r="N980" s="203"/>
      <c r="O980" s="203"/>
      <c r="P980" s="203"/>
      <c r="Q980" s="203"/>
    </row>
    <row r="981" spans="1:17" ht="15.75" customHeight="1">
      <c r="A981" s="203"/>
      <c r="B981" s="203"/>
      <c r="C981" s="211"/>
      <c r="D981" s="211"/>
      <c r="E981" s="211"/>
      <c r="F981" s="203"/>
      <c r="G981" s="203"/>
      <c r="H981" s="203"/>
      <c r="I981" s="203"/>
      <c r="J981" s="203"/>
      <c r="K981" s="203"/>
      <c r="L981" s="203"/>
      <c r="M981" s="203"/>
      <c r="N981" s="203"/>
      <c r="O981" s="203"/>
      <c r="P981" s="203"/>
      <c r="Q981" s="203"/>
    </row>
    <row r="982" spans="1:17" ht="15.75" customHeight="1">
      <c r="A982" s="203"/>
      <c r="B982" s="203"/>
      <c r="C982" s="211"/>
      <c r="D982" s="211"/>
      <c r="E982" s="211"/>
      <c r="F982" s="203"/>
      <c r="G982" s="203"/>
      <c r="H982" s="203"/>
      <c r="I982" s="203"/>
      <c r="J982" s="203"/>
      <c r="K982" s="203"/>
      <c r="L982" s="203"/>
      <c r="M982" s="203"/>
      <c r="N982" s="203"/>
      <c r="O982" s="203"/>
      <c r="P982" s="203"/>
      <c r="Q982" s="203"/>
    </row>
    <row r="983" spans="1:17" ht="15.75" customHeight="1">
      <c r="A983" s="203"/>
      <c r="B983" s="203"/>
      <c r="C983" s="211"/>
      <c r="D983" s="211"/>
      <c r="E983" s="211"/>
      <c r="F983" s="203"/>
      <c r="G983" s="203"/>
      <c r="H983" s="203"/>
      <c r="I983" s="203"/>
      <c r="J983" s="203"/>
      <c r="K983" s="203"/>
      <c r="L983" s="203"/>
      <c r="M983" s="203"/>
      <c r="N983" s="203"/>
      <c r="O983" s="203"/>
      <c r="P983" s="203"/>
      <c r="Q983" s="203"/>
    </row>
    <row r="984" spans="1:17" ht="15.75" customHeight="1">
      <c r="A984" s="203"/>
      <c r="B984" s="203"/>
      <c r="C984" s="211"/>
      <c r="D984" s="211"/>
      <c r="E984" s="211"/>
      <c r="F984" s="203"/>
      <c r="G984" s="203"/>
      <c r="H984" s="203"/>
      <c r="I984" s="203"/>
      <c r="J984" s="203"/>
      <c r="K984" s="203"/>
      <c r="L984" s="203"/>
      <c r="M984" s="203"/>
      <c r="N984" s="203"/>
      <c r="O984" s="203"/>
      <c r="P984" s="203"/>
      <c r="Q984" s="203"/>
    </row>
    <row r="985" spans="1:17" ht="15.75" customHeight="1">
      <c r="A985" s="203"/>
      <c r="B985" s="203"/>
      <c r="C985" s="211"/>
      <c r="D985" s="211"/>
      <c r="E985" s="211"/>
      <c r="F985" s="203"/>
      <c r="G985" s="203"/>
      <c r="H985" s="203"/>
      <c r="I985" s="203"/>
      <c r="J985" s="203"/>
      <c r="K985" s="203"/>
      <c r="L985" s="203"/>
      <c r="M985" s="203"/>
      <c r="N985" s="203"/>
      <c r="O985" s="203"/>
      <c r="P985" s="203"/>
      <c r="Q985" s="203"/>
    </row>
    <row r="986" spans="1:17" ht="15.75" customHeight="1">
      <c r="A986" s="203"/>
      <c r="B986" s="203"/>
      <c r="C986" s="211"/>
      <c r="D986" s="211"/>
      <c r="E986" s="211"/>
      <c r="F986" s="203"/>
      <c r="G986" s="203"/>
      <c r="H986" s="203"/>
      <c r="I986" s="203"/>
      <c r="J986" s="203"/>
      <c r="K986" s="203"/>
      <c r="L986" s="203"/>
      <c r="M986" s="203"/>
      <c r="N986" s="203"/>
      <c r="O986" s="203"/>
      <c r="P986" s="203"/>
      <c r="Q986" s="203"/>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42">
      <formula>OR($J65="不保養", $J65="代保養")</formula>
    </cfRule>
  </conditionalFormatting>
  <conditionalFormatting sqref="F65:H986">
    <cfRule type="expression" dxfId="349" priority="43">
      <formula>OR($F65="不保養", $F65="代保養")</formula>
    </cfRule>
  </conditionalFormatting>
  <conditionalFormatting sqref="B65:B986 B6:B63">
    <cfRule type="expression" dxfId="348" priority="469">
      <formula>COUNTIF(#REF!, "Yes") = 1</formula>
    </cfRule>
  </conditionalFormatting>
  <conditionalFormatting sqref="J7:J63">
    <cfRule type="expression" dxfId="347" priority="20">
      <formula>IF(J7="不保養","true","FALSE")</formula>
    </cfRule>
  </conditionalFormatting>
  <conditionalFormatting sqref="B64">
    <cfRule type="expression" dxfId="346" priority="17">
      <formula>COUNTIF(#REF!, "Yes") = 1</formula>
    </cfRule>
  </conditionalFormatting>
  <conditionalFormatting sqref="J64">
    <cfRule type="expression" dxfId="345" priority="16">
      <formula>IF(J64="不保養","true","FALSE")</formula>
    </cfRule>
  </conditionalFormatting>
  <conditionalFormatting sqref="G7:G64">
    <cfRule type="expression" dxfId="344" priority="10">
      <formula>G7="未更換"</formula>
    </cfRule>
    <cfRule type="expression" dxfId="343" priority="11">
      <formula>G7="已更換"</formula>
    </cfRule>
  </conditionalFormatting>
  <conditionalFormatting sqref="G6:G1048576">
    <cfRule type="expression" dxfId="342" priority="5">
      <formula>G6="已PM未更換"</formula>
    </cfRule>
  </conditionalFormatting>
  <conditionalFormatting sqref="E1">
    <cfRule type="expression" dxfId="341" priority="2">
      <formula>COUNTIF($A5:$A5, "Yes") = 1</formula>
    </cfRule>
  </conditionalFormatting>
  <conditionalFormatting sqref="A1 F1">
    <cfRule type="expression" dxfId="340" priority="3">
      <formula>COUNTIF(#REF!, "Yes") = 1</formula>
    </cfRule>
  </conditionalFormatting>
  <conditionalFormatting sqref="B1">
    <cfRule type="expression" dxfId="339" priority="4">
      <formula>COUNTIF($A4:$A4, "Yes") = 1</formula>
    </cfRule>
  </conditionalFormatting>
  <conditionalFormatting sqref="G1">
    <cfRule type="expression" dxfId="338"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R9" sqref="R9"/>
    </sheetView>
  </sheetViews>
  <sheetFormatPr defaultColWidth="11.19921875" defaultRowHeight="15" customHeight="1"/>
  <cols>
    <col min="1" max="1" width="13.69921875" style="204" bestFit="1" customWidth="1"/>
    <col min="2" max="2" width="14.09765625" style="204" bestFit="1" customWidth="1"/>
    <col min="3" max="5" width="9" style="305" bestFit="1" customWidth="1"/>
    <col min="6" max="6" width="11.8984375" style="212" bestFit="1" customWidth="1"/>
    <col min="7" max="7" width="11.8984375" style="212" customWidth="1"/>
    <col min="8" max="8" width="11.09765625" style="212" bestFit="1" customWidth="1"/>
    <col min="9" max="9" width="11.69921875" style="204" bestFit="1" customWidth="1"/>
    <col min="10" max="10" width="17.69921875" style="204" bestFit="1" customWidth="1"/>
    <col min="11" max="15" width="1.8984375" style="204" hidden="1" customWidth="1"/>
    <col min="16" max="16" width="4" style="204" hidden="1" customWidth="1"/>
    <col min="17" max="17" width="5.09765625" style="204" customWidth="1"/>
    <col min="18" max="18" width="10" style="204" bestFit="1" customWidth="1"/>
    <col min="19" max="19" width="11.09765625" style="204" bestFit="1" customWidth="1"/>
    <col min="20" max="20" width="8.69921875" style="204" customWidth="1"/>
    <col min="21" max="16384" width="11.19921875" style="204"/>
  </cols>
  <sheetData>
    <row r="1" spans="1:23" s="317" customFormat="1" ht="20.25" customHeight="1">
      <c r="A1" s="357" t="s">
        <v>4095</v>
      </c>
      <c r="B1" s="312" t="s">
        <v>5169</v>
      </c>
      <c r="C1" s="313" t="s">
        <v>5170</v>
      </c>
      <c r="D1" s="364" t="s">
        <v>7276</v>
      </c>
      <c r="E1" s="314" t="s">
        <v>5171</v>
      </c>
      <c r="F1" s="312" t="s">
        <v>5172</v>
      </c>
      <c r="G1" s="312" t="s">
        <v>49</v>
      </c>
      <c r="H1" s="314" t="s">
        <v>4433</v>
      </c>
      <c r="I1" s="315" t="s">
        <v>5173</v>
      </c>
      <c r="J1" s="315" t="s">
        <v>5174</v>
      </c>
      <c r="K1" s="202"/>
      <c r="L1" s="202"/>
      <c r="M1" s="202"/>
      <c r="N1" s="202"/>
      <c r="O1" s="202"/>
      <c r="P1" s="203"/>
      <c r="Q1" s="203"/>
      <c r="R1" s="316">
        <v>45748</v>
      </c>
      <c r="S1" s="316">
        <v>45777</v>
      </c>
      <c r="U1" s="317">
        <v>12</v>
      </c>
      <c r="V1" s="317">
        <v>12</v>
      </c>
      <c r="W1" s="317">
        <v>11</v>
      </c>
    </row>
    <row r="2" spans="1:23" s="317" customFormat="1" ht="21" customHeight="1">
      <c r="A2" s="322">
        <f>COUNTA(I7:I150)</f>
        <v>35</v>
      </c>
      <c r="B2" s="321">
        <v>4</v>
      </c>
      <c r="C2" s="322">
        <f>U1</f>
        <v>12</v>
      </c>
      <c r="D2" s="322">
        <f>E2</f>
        <v>12</v>
      </c>
      <c r="E2" s="321">
        <f>COUNTIF(C$7:C$150,"v")</f>
        <v>12</v>
      </c>
      <c r="F2" s="321">
        <f>IF((C2-E2)&lt;0,"0",(C2-E2))</f>
        <v>0</v>
      </c>
      <c r="G2" s="323" t="str">
        <f>ROUND(IF((E2/C2)&gt;1,1,(E2/C2))*100,0)&amp;"%"</f>
        <v>100%</v>
      </c>
      <c r="H2" s="322">
        <f>COUNTIFS(門市主檔!E:E,A1,門市主檔!Y:Y,"STAR")</f>
        <v>26</v>
      </c>
      <c r="I2" s="322">
        <f>COUNTIF($G$7:$G$150,"已更換")</f>
        <v>9</v>
      </c>
      <c r="J2" s="322">
        <f>COUNTIF($G$7:$G$150,"未更換")</f>
        <v>16</v>
      </c>
      <c r="K2" s="202"/>
      <c r="L2" s="202"/>
      <c r="M2" s="202"/>
      <c r="N2" s="202"/>
      <c r="O2" s="202"/>
      <c r="P2" s="203"/>
      <c r="Q2" s="203"/>
      <c r="R2" s="316">
        <v>45778</v>
      </c>
      <c r="S2" s="223">
        <v>45808</v>
      </c>
      <c r="U2" s="316">
        <f ca="1">TODAY()</f>
        <v>45784</v>
      </c>
    </row>
    <row r="3" spans="1:23" s="317" customFormat="1" ht="21" customHeight="1">
      <c r="A3" s="318"/>
      <c r="B3" s="321">
        <v>5</v>
      </c>
      <c r="C3" s="322">
        <f>V1</f>
        <v>12</v>
      </c>
      <c r="D3" s="322">
        <f ca="1">IF(U2&gt;R2, IF(C2-E2&lt;0, V1-(E2-C2), IF(C2-E2&gt;0, (C2-E2)+V1, V1)), V1)</f>
        <v>12</v>
      </c>
      <c r="E3" s="321">
        <f>COUNTIF(D$7:D$150,"v")</f>
        <v>1</v>
      </c>
      <c r="F3" s="321">
        <f ca="1">IF((D3-E3)&lt;0,"0",(D3-E3))</f>
        <v>11</v>
      </c>
      <c r="G3" s="323" t="str">
        <f>ROUND(IF((E3/C3)&gt;1,1,(E3/C3))*100,0)&amp;"%"</f>
        <v>8%</v>
      </c>
      <c r="H3" s="324"/>
      <c r="I3" s="325"/>
      <c r="J3" s="325"/>
      <c r="K3" s="202"/>
      <c r="L3" s="202"/>
      <c r="M3" s="202"/>
      <c r="N3" s="202"/>
      <c r="O3" s="202"/>
      <c r="P3" s="203"/>
      <c r="Q3" s="203"/>
      <c r="R3" s="316">
        <v>45809</v>
      </c>
      <c r="S3" s="316">
        <v>45838</v>
      </c>
    </row>
    <row r="4" spans="1:23" s="317" customFormat="1" ht="21" customHeight="1">
      <c r="A4" s="205"/>
      <c r="B4" s="321">
        <v>6</v>
      </c>
      <c r="C4" s="322">
        <f>W1</f>
        <v>11</v>
      </c>
      <c r="D4" s="322">
        <f ca="1">IF(U2&gt;R3, IF(C2-E2&lt;0, W1-(E2-C2), IF(C2-E2&gt;0, (C2-E2)+W1, W1)), W1)</f>
        <v>11</v>
      </c>
      <c r="E4" s="321">
        <f>COUNTIF(E$7:E$150,"v")</f>
        <v>0</v>
      </c>
      <c r="F4" s="321">
        <f ca="1">IF((D4-E4)&lt;0,"0",(D4-E4))</f>
        <v>11</v>
      </c>
      <c r="G4" s="323" t="str">
        <f>ROUND(IF((E4/C4)&gt;1,1,(E4/C4))*100,0)&amp;"%"</f>
        <v>0%</v>
      </c>
      <c r="H4" s="324"/>
      <c r="I4" s="325"/>
      <c r="J4" s="325"/>
      <c r="K4" s="202"/>
      <c r="L4" s="202"/>
      <c r="M4" s="202"/>
      <c r="N4" s="202"/>
      <c r="O4" s="202"/>
      <c r="P4" s="203"/>
      <c r="Q4" s="203"/>
      <c r="R4" s="319" t="s">
        <v>5175</v>
      </c>
      <c r="S4" s="320" t="str" cm="1">
        <f t="array" ref="S4">IFERROR(HYPERLINK("#" &amp; ADDRESS(MIN(IF(ISNUMBER(SEARCH(R4, A6:J181)), ROW(A6:J181), 10000000000)), MIN(IF(ISNUMBER(SEARCH(R4, A6:J181)), COLUMN(A6:J181), 10000000000))), "搜索"), "未找到")</f>
        <v>未找到</v>
      </c>
    </row>
    <row r="5" spans="1:23" s="317" customFormat="1" ht="22.5" customHeight="1">
      <c r="A5" s="358"/>
      <c r="B5" s="359" t="s">
        <v>4083</v>
      </c>
      <c r="C5" s="360">
        <f>SUM(C2:C4)</f>
        <v>35</v>
      </c>
      <c r="D5" s="360">
        <f ca="1">SUM(D2:D4)</f>
        <v>35</v>
      </c>
      <c r="E5" s="360">
        <f>SUM(E2:E4)</f>
        <v>13</v>
      </c>
      <c r="F5" s="360">
        <f t="shared" ref="F5" ca="1" si="0">SUM(F2:F4)</f>
        <v>22</v>
      </c>
      <c r="G5" s="361" t="str">
        <f>ROUND(IF((E5/C5)&gt;1,1,(E5/C5))*100,0)&amp;"%"</f>
        <v>37%</v>
      </c>
      <c r="H5" s="362"/>
      <c r="I5" s="362"/>
      <c r="J5" s="363"/>
      <c r="K5" s="202"/>
      <c r="L5" s="202"/>
      <c r="M5" s="202"/>
      <c r="N5" s="202"/>
      <c r="O5" s="202"/>
      <c r="P5" s="203"/>
      <c r="Q5" s="203"/>
    </row>
    <row r="6" spans="1:23" ht="25.5" customHeight="1">
      <c r="A6" s="206" t="s">
        <v>0</v>
      </c>
      <c r="B6" s="206" t="s">
        <v>1</v>
      </c>
      <c r="C6" s="206" t="s">
        <v>5036</v>
      </c>
      <c r="D6" s="206" t="s">
        <v>5037</v>
      </c>
      <c r="E6" s="206" t="s">
        <v>5038</v>
      </c>
      <c r="F6" s="206" t="s">
        <v>50</v>
      </c>
      <c r="G6" s="206" t="s">
        <v>4432</v>
      </c>
      <c r="H6" s="206" t="s">
        <v>4425</v>
      </c>
      <c r="I6" s="206" t="s">
        <v>4093</v>
      </c>
      <c r="J6" s="206" t="s">
        <v>4123</v>
      </c>
      <c r="K6" s="211"/>
      <c r="L6" s="211"/>
      <c r="M6" s="211"/>
      <c r="N6" s="211"/>
      <c r="O6" s="211"/>
      <c r="P6" s="203"/>
      <c r="Q6" s="203"/>
    </row>
    <row r="7" spans="1:23" ht="21.6" customHeight="1">
      <c r="A7" s="208">
        <v>4983</v>
      </c>
      <c r="B7" s="208" t="str">
        <f>VLOOKUP(A7,門市主檔!A:B,2,FALSE)</f>
        <v>板橋藝文店</v>
      </c>
      <c r="C7" s="302" t="str">
        <f>IF(COUNTIFS(IM!$F:$F,A7,IM!$AD:$AD,"O",IM!$X:$X,"&gt;="&amp;$R$1, IM!$X:$X,"&lt;="&amp;$S$1)&gt;0,"V","")</f>
        <v/>
      </c>
      <c r="D7" s="302" t="str">
        <f>IF(AND(C7&lt;&gt;"V", COUNTIFS(IM!$F:$F,A7, IM!$AD:$AD, "O", IM!$X:$X, "&gt;="&amp;$R$2, IM!$X:$X, "&lt;="&amp;$S$2)&gt;0), "V", "")</f>
        <v/>
      </c>
      <c r="E7" s="302" t="str">
        <f>IF(AND(C7&lt;&gt;"V",D7&lt;&gt;"V", COUNTIFS(IM!$F:$F, A7, IM!$AD:$AD, "O", IM!$X:$X, "&gt;="&amp;$R$3, IM!$X:$X, "&lt;="&amp;$S$3)&gt;0), "V", "")</f>
        <v/>
      </c>
      <c r="F7" s="208" t="str">
        <f t="shared" ref="F7:F41" si="1">IF(COUNTBLANK(C7:E7)=3,"未保養","")</f>
        <v>未保養</v>
      </c>
      <c r="G7" s="208" t="str">
        <f>IF(AND(VLOOKUP(A7,門市主檔!A:Y,25,FALSE)="STAR", VLOOKUP(A7,門市主檔!A:N,14,FALSE)=""),
    IF(OR(C7="V", D7="V", E7="V"), "已PM未更換", "未更換"),
    IF(VLOOKUP(A7,門市主檔!A:Y,25,FALSE)&lt;&gt;"STAR", "無專案", "已更換")
)</f>
        <v>無專案</v>
      </c>
      <c r="H7" s="286">
        <f>VLOOKUP(A7,門市主檔!A:U,21,FALSE)</f>
        <v>0</v>
      </c>
      <c r="I7" s="208" t="str">
        <f>VLOOKUP(A7,'0919門市清單主檔'!B:V,21,FALSE)</f>
        <v>板橋區</v>
      </c>
      <c r="J7" s="216">
        <v>45670.677083333336</v>
      </c>
      <c r="K7" s="203"/>
      <c r="L7" s="203"/>
      <c r="M7" s="203"/>
      <c r="N7" s="203"/>
      <c r="O7" s="203"/>
      <c r="P7" s="203" t="s">
        <v>51</v>
      </c>
      <c r="Q7" s="203"/>
    </row>
    <row r="8" spans="1:23" ht="21.6" customHeight="1">
      <c r="A8" s="208">
        <v>4680</v>
      </c>
      <c r="B8" s="208" t="str">
        <f>VLOOKUP(A8,門市主檔!A:B,2,FALSE)</f>
        <v>板橋江寧店</v>
      </c>
      <c r="C8" s="302" t="str">
        <f>IF(COUNTIFS(IM!$F:$F,A8,IM!$AD:$AD,"O",IM!$X:$X,"&gt;="&amp;$R$1, IM!$X:$X,"&lt;="&amp;$S$1)&gt;0,"V","")</f>
        <v/>
      </c>
      <c r="D8" s="302" t="str">
        <f>IF(AND(C8&lt;&gt;"V", COUNTIFS(IM!$F:$F,A8, IM!$AD:$AD, "O", IM!$X:$X, "&gt;="&amp;$R$2, IM!$X:$X, "&lt;="&amp;$S$2)&gt;0), "V", "")</f>
        <v/>
      </c>
      <c r="E8" s="302" t="str">
        <f>IF(AND(C8&lt;&gt;"V",D8&lt;&gt;"V", COUNTIFS(IM!$F:$F, A8, IM!$AD:$AD, "O", IM!$X:$X, "&gt;="&amp;$R$3, IM!$X:$X, "&lt;="&amp;$S$3)&gt;0), "V", "")</f>
        <v/>
      </c>
      <c r="F8" s="208" t="str">
        <f t="shared" si="1"/>
        <v>未保養</v>
      </c>
      <c r="G8" s="208" t="str">
        <f>IF(AND(VLOOKUP(A8,門市主檔!A:Y,25,FALSE)="STAR", VLOOKUP(A8,門市主檔!A:N,14,FALSE)=""),
    IF(OR(C8="V", D8="V", E8="V"), "已PM未更換", "未更換"),
    IF(VLOOKUP(A8,門市主檔!A:Y,25,FALSE)&lt;&gt;"STAR", "無專案", "已更換")
)</f>
        <v>無專案</v>
      </c>
      <c r="H8" s="286">
        <f>VLOOKUP(A8,門市主檔!A:U,21,FALSE)</f>
        <v>0</v>
      </c>
      <c r="I8" s="208" t="str">
        <f>VLOOKUP(A8,'0919門市清單主檔'!B:V,21,FALSE)</f>
        <v>板橋區</v>
      </c>
      <c r="J8" s="216">
        <v>45670.697916666664</v>
      </c>
      <c r="K8" s="203"/>
      <c r="L8" s="203"/>
      <c r="M8" s="203"/>
      <c r="N8" s="203"/>
      <c r="O8" s="203"/>
      <c r="P8" s="203" t="s">
        <v>51</v>
      </c>
      <c r="Q8" s="203"/>
    </row>
    <row r="9" spans="1:23" ht="21.6" customHeight="1">
      <c r="A9" s="208">
        <v>3853</v>
      </c>
      <c r="B9" s="208" t="str">
        <f>VLOOKUP(A9,門市主檔!A:B,2,FALSE)</f>
        <v>板橋互助店</v>
      </c>
      <c r="C9" s="302" t="str">
        <f>IF(COUNTIFS(IM!$F:$F,A9,IM!$AD:$AD,"O",IM!$X:$X,"&gt;="&amp;$R$1, IM!$X:$X,"&lt;="&amp;$S$1)&gt;0,"V","")</f>
        <v/>
      </c>
      <c r="D9" s="302" t="str">
        <f>IF(AND(C9&lt;&gt;"V", COUNTIFS(IM!$F:$F,A9, IM!$AD:$AD, "O", IM!$X:$X, "&gt;="&amp;$R$2, IM!$X:$X, "&lt;="&amp;$S$2)&gt;0), "V", "")</f>
        <v/>
      </c>
      <c r="E9" s="302" t="str">
        <f>IF(AND(C9&lt;&gt;"V",D9&lt;&gt;"V", COUNTIFS(IM!$F:$F, A9, IM!$AD:$AD, "O", IM!$X:$X, "&gt;="&amp;$R$3, IM!$X:$X, "&lt;="&amp;$S$3)&gt;0), "V", "")</f>
        <v/>
      </c>
      <c r="F9" s="208" t="str">
        <f t="shared" si="1"/>
        <v>未保養</v>
      </c>
      <c r="G9" s="208" t="str">
        <f>IF(AND(VLOOKUP(A9,門市主檔!A:Y,25,FALSE)="STAR", VLOOKUP(A9,門市主檔!A:N,14,FALSE)=""),
    IF(OR(C9="V", D9="V", E9="V"), "已PM未更換", "未更換"),
    IF(VLOOKUP(A9,門市主檔!A:Y,25,FALSE)&lt;&gt;"STAR", "無專案", "已更換")
)</f>
        <v>無專案</v>
      </c>
      <c r="H9" s="286">
        <f>VLOOKUP(A9,門市主檔!A:U,21,FALSE)</f>
        <v>0</v>
      </c>
      <c r="I9" s="208" t="str">
        <f>VLOOKUP(A9,'0919門市清單主檔'!B:V,21,FALSE)</f>
        <v>板橋區</v>
      </c>
      <c r="J9" s="216">
        <v>45677.679166666669</v>
      </c>
      <c r="K9" s="203"/>
      <c r="L9" s="203"/>
      <c r="M9" s="203"/>
      <c r="N9" s="203"/>
      <c r="O9" s="203"/>
      <c r="P9" s="203" t="s">
        <v>51</v>
      </c>
      <c r="Q9" s="203"/>
    </row>
    <row r="10" spans="1:23" ht="21.6" customHeight="1">
      <c r="A10" s="208" t="s">
        <v>32</v>
      </c>
      <c r="B10" s="208" t="str">
        <f>VLOOKUP(A10,門市主檔!A:B,2,FALSE)</f>
        <v>板橋成都店</v>
      </c>
      <c r="C10" s="302" t="str">
        <f>IF(COUNTIFS(IM!$F:$F,A10,IM!$AD:$AD,"O",IM!$X:$X,"&gt;="&amp;$R$1, IM!$X:$X,"&lt;="&amp;$S$1)&gt;0,"V","")</f>
        <v/>
      </c>
      <c r="D10" s="302" t="str">
        <f>IF(AND(C10&lt;&gt;"V", COUNTIFS(IM!$F:$F,A10, IM!$AD:$AD, "O", IM!$X:$X, "&gt;="&amp;$R$2, IM!$X:$X, "&lt;="&amp;$S$2)&gt;0), "V", "")</f>
        <v/>
      </c>
      <c r="E10" s="302" t="str">
        <f>IF(AND(C10&lt;&gt;"V",D10&lt;&gt;"V", COUNTIFS(IM!$F:$F, A10, IM!$AD:$AD, "O", IM!$X:$X, "&gt;="&amp;$R$3, IM!$X:$X, "&lt;="&amp;$S$3)&gt;0), "V", "")</f>
        <v/>
      </c>
      <c r="F10" s="208" t="str">
        <f t="shared" si="1"/>
        <v>未保養</v>
      </c>
      <c r="G10" s="208" t="str">
        <f>IF(AND(VLOOKUP(A10,門市主檔!A:Y,25,FALSE)="STAR", VLOOKUP(A10,門市主檔!A:N,14,FALSE)=""),
    IF(OR(C10="V", D10="V", E10="V"), "已PM未更換", "未更換"),
    IF(VLOOKUP(A10,門市主檔!A:Y,25,FALSE)&lt;&gt;"STAR", "無專案", "已更換")
)</f>
        <v>無專案</v>
      </c>
      <c r="H10" s="286">
        <f>VLOOKUP(A10,門市主檔!A:U,21,FALSE)</f>
        <v>0</v>
      </c>
      <c r="I10" s="208" t="str">
        <f>VLOOKUP(A10,'0919門市清單主檔'!B:V,21,FALSE)</f>
        <v>板橋區</v>
      </c>
      <c r="J10" s="216">
        <v>45742.568749999999</v>
      </c>
      <c r="K10" s="203"/>
      <c r="L10" s="203"/>
      <c r="M10" s="203"/>
      <c r="N10" s="203"/>
      <c r="O10" s="203"/>
      <c r="P10" s="203" t="s">
        <v>51</v>
      </c>
      <c r="Q10" s="203"/>
    </row>
    <row r="11" spans="1:23" ht="21.6" customHeight="1">
      <c r="A11" s="208" t="s">
        <v>35</v>
      </c>
      <c r="B11" s="208" t="str">
        <f>VLOOKUP(A11,門市主檔!A:B,2,FALSE)</f>
        <v>車麗屋板橋店</v>
      </c>
      <c r="C11" s="302" t="str">
        <f>IF(COUNTIFS(IM!$F:$F,A11,IM!$AD:$AD,"O",IM!$X:$X,"&gt;="&amp;$R$1, IM!$X:$X,"&lt;="&amp;$S$1)&gt;0,"V","")</f>
        <v/>
      </c>
      <c r="D11" s="302" t="str">
        <f>IF(AND(C11&lt;&gt;"V", COUNTIFS(IM!$F:$F,A11, IM!$AD:$AD, "O", IM!$X:$X, "&gt;="&amp;$R$2, IM!$X:$X, "&lt;="&amp;$S$2)&gt;0), "V", "")</f>
        <v/>
      </c>
      <c r="E11" s="302" t="str">
        <f>IF(AND(C11&lt;&gt;"V",D11&lt;&gt;"V", COUNTIFS(IM!$F:$F, A11, IM!$AD:$AD, "O", IM!$X:$X, "&gt;="&amp;$R$3, IM!$X:$X, "&lt;="&amp;$S$3)&gt;0), "V", "")</f>
        <v/>
      </c>
      <c r="F11" s="208" t="str">
        <f t="shared" si="1"/>
        <v>未保養</v>
      </c>
      <c r="G11" s="208" t="str">
        <f>IF(AND(VLOOKUP(A11,門市主檔!A:Y,25,FALSE)="STAR", VLOOKUP(A11,門市主檔!A:N,14,FALSE)=""),
    IF(OR(C11="V", D11="V", E11="V"), "已PM未更換", "未更換"),
    IF(VLOOKUP(A11,門市主檔!A:Y,25,FALSE)&lt;&gt;"STAR", "無專案", "已更換")
)</f>
        <v>無專案</v>
      </c>
      <c r="H11" s="286">
        <f>VLOOKUP(A11,門市主檔!A:U,21,FALSE)</f>
        <v>0</v>
      </c>
      <c r="I11" s="208" t="str">
        <f>VLOOKUP(A11,'0919門市清單主檔'!B:V,21,FALSE)</f>
        <v>板橋區</v>
      </c>
      <c r="J11" s="216">
        <v>45743.465277777781</v>
      </c>
      <c r="K11" s="203"/>
      <c r="L11" s="203"/>
      <c r="M11" s="203"/>
      <c r="N11" s="203"/>
      <c r="O11" s="203"/>
      <c r="P11" s="203" t="s">
        <v>51</v>
      </c>
      <c r="Q11" s="203"/>
    </row>
    <row r="12" spans="1:23" ht="21.6" customHeight="1">
      <c r="A12" s="208">
        <v>4422</v>
      </c>
      <c r="B12" s="208" t="str">
        <f>VLOOKUP(A12,門市主檔!A:B,2,FALSE)</f>
        <v>板橋合安店</v>
      </c>
      <c r="C12" s="302" t="str">
        <f>IF(COUNTIFS(IM!$F:$F,A12,IM!$AD:$AD,"O",IM!$X:$X,"&gt;="&amp;$R$1, IM!$X:$X,"&lt;="&amp;$S$1)&gt;0,"V","")</f>
        <v/>
      </c>
      <c r="D12" s="302" t="str">
        <f>IF(AND(C12&lt;&gt;"V", COUNTIFS(IM!$F:$F,A12, IM!$AD:$AD, "O", IM!$X:$X, "&gt;="&amp;$R$2, IM!$X:$X, "&lt;="&amp;$S$2)&gt;0), "V", "")</f>
        <v/>
      </c>
      <c r="E12" s="302" t="str">
        <f>IF(AND(C12&lt;&gt;"V",D12&lt;&gt;"V", COUNTIFS(IM!$F:$F, A12, IM!$AD:$AD, "O", IM!$X:$X, "&gt;="&amp;$R$3, IM!$X:$X, "&lt;="&amp;$S$3)&gt;0), "V", "")</f>
        <v/>
      </c>
      <c r="F12" s="208" t="str">
        <f t="shared" si="1"/>
        <v>未保養</v>
      </c>
      <c r="G12" s="208" t="str">
        <f>IF(AND(VLOOKUP(A12,門市主檔!A:Y,25,FALSE)="STAR", VLOOKUP(A12,門市主檔!A:N,14,FALSE)=""),
    IF(OR(C12="V", D12="V", E12="V"), "已PM未更換", "未更換"),
    IF(VLOOKUP(A12,門市主檔!A:Y,25,FALSE)&lt;&gt;"STAR", "無專案", "已更換")
)</f>
        <v>無專案</v>
      </c>
      <c r="H12" s="286">
        <f>VLOOKUP(A12,門市主檔!A:U,21,FALSE)</f>
        <v>0</v>
      </c>
      <c r="I12" s="208" t="str">
        <f>VLOOKUP(A12,'0919門市清單主檔'!B:V,21,FALSE)</f>
        <v>板橋區</v>
      </c>
      <c r="J12" s="216">
        <v>45743.484722222223</v>
      </c>
      <c r="K12" s="203"/>
      <c r="L12" s="203"/>
      <c r="M12" s="203"/>
      <c r="N12" s="203"/>
      <c r="O12" s="203"/>
      <c r="P12" s="203" t="s">
        <v>51</v>
      </c>
      <c r="Q12" s="203"/>
    </row>
    <row r="13" spans="1:23" ht="21.6" customHeight="1">
      <c r="A13" s="208" t="s">
        <v>34</v>
      </c>
      <c r="B13" s="208" t="str">
        <f>VLOOKUP(A13,門市主檔!A:B,2,FALSE)</f>
        <v>板橋寶翠店</v>
      </c>
      <c r="C13" s="302" t="str">
        <f>IF(COUNTIFS(IM!$F:$F,A13,IM!$AD:$AD,"O",IM!$X:$X,"&gt;="&amp;$R$1, IM!$X:$X,"&lt;="&amp;$S$1)&gt;0,"V","")</f>
        <v/>
      </c>
      <c r="D13" s="302" t="str">
        <f>IF(AND(C13&lt;&gt;"V", COUNTIFS(IM!$F:$F,A13, IM!$AD:$AD, "O", IM!$X:$X, "&gt;="&amp;$R$2, IM!$X:$X, "&lt;="&amp;$S$2)&gt;0), "V", "")</f>
        <v/>
      </c>
      <c r="E13" s="302" t="str">
        <f>IF(AND(C13&lt;&gt;"V",D13&lt;&gt;"V", COUNTIFS(IM!$F:$F, A13, IM!$AD:$AD, "O", IM!$X:$X, "&gt;="&amp;$R$3, IM!$X:$X, "&lt;="&amp;$S$3)&gt;0), "V", "")</f>
        <v/>
      </c>
      <c r="F13" s="208" t="str">
        <f t="shared" si="1"/>
        <v>未保養</v>
      </c>
      <c r="G13" s="208" t="str">
        <f>IF(AND(VLOOKUP(A13,門市主檔!A:Y,25,FALSE)="STAR", VLOOKUP(A13,門市主檔!A:N,14,FALSE)=""),
    IF(OR(C13="V", D13="V", E13="V"), "已PM未更換", "未更換"),
    IF(VLOOKUP(A13,門市主檔!A:Y,25,FALSE)&lt;&gt;"STAR", "無專案", "已更換")
)</f>
        <v>未更換</v>
      </c>
      <c r="H13" s="286">
        <f>VLOOKUP(A13,門市主檔!A:U,21,FALSE)</f>
        <v>2</v>
      </c>
      <c r="I13" s="208" t="str">
        <f>VLOOKUP(A13,'0919門市清單主檔'!B:V,21,FALSE)</f>
        <v>板橋區</v>
      </c>
      <c r="J13" s="216">
        <v>45663.586805555555</v>
      </c>
      <c r="K13" s="203"/>
      <c r="L13" s="203"/>
      <c r="M13" s="203"/>
      <c r="N13" s="203"/>
      <c r="O13" s="203"/>
      <c r="P13" s="203" t="s">
        <v>51</v>
      </c>
      <c r="Q13" s="203"/>
    </row>
    <row r="14" spans="1:23" ht="21.6" customHeight="1">
      <c r="A14" s="208">
        <v>3183</v>
      </c>
      <c r="B14" s="208" t="str">
        <f>VLOOKUP(A14,門市主檔!A:B,2,FALSE)</f>
        <v>北縣板好店</v>
      </c>
      <c r="C14" s="302" t="str">
        <f>IF(COUNTIFS(IM!$F:$F,A14,IM!$AD:$AD,"O",IM!$X:$X,"&gt;="&amp;$R$1, IM!$X:$X,"&lt;="&amp;$S$1)&gt;0,"V","")</f>
        <v/>
      </c>
      <c r="D14" s="302" t="str">
        <f>IF(AND(C14&lt;&gt;"V", COUNTIFS(IM!$F:$F,A14, IM!$AD:$AD, "O", IM!$X:$X, "&gt;="&amp;$R$2, IM!$X:$X, "&lt;="&amp;$S$2)&gt;0), "V", "")</f>
        <v/>
      </c>
      <c r="E14" s="302" t="str">
        <f>IF(AND(C14&lt;&gt;"V",D14&lt;&gt;"V", COUNTIFS(IM!$F:$F, A14, IM!$AD:$AD, "O", IM!$X:$X, "&gt;="&amp;$R$3, IM!$X:$X, "&lt;="&amp;$S$3)&gt;0), "V", "")</f>
        <v/>
      </c>
      <c r="F14" s="208" t="str">
        <f t="shared" si="1"/>
        <v>未保養</v>
      </c>
      <c r="G14" s="208" t="str">
        <f>IF(AND(VLOOKUP(A14,門市主檔!A:Y,25,FALSE)="STAR", VLOOKUP(A14,門市主檔!A:N,14,FALSE)=""),
    IF(OR(C14="V", D14="V", E14="V"), "已PM未更換", "未更換"),
    IF(VLOOKUP(A14,門市主檔!A:Y,25,FALSE)&lt;&gt;"STAR", "無專案", "已更換")
)</f>
        <v>未更換</v>
      </c>
      <c r="H14" s="286">
        <f>VLOOKUP(A14,門市主檔!A:U,21,FALSE)</f>
        <v>2</v>
      </c>
      <c r="I14" s="208" t="str">
        <f>VLOOKUP(A14,'0919門市清單主檔'!B:V,21,FALSE)</f>
        <v>板橋區</v>
      </c>
      <c r="J14" s="216">
        <v>45698.604166666664</v>
      </c>
      <c r="K14" s="203"/>
      <c r="L14" s="203"/>
      <c r="M14" s="203"/>
      <c r="N14" s="203"/>
      <c r="O14" s="203"/>
      <c r="P14" s="203" t="s">
        <v>51</v>
      </c>
      <c r="Q14" s="203"/>
    </row>
    <row r="15" spans="1:23" ht="21.6" customHeight="1">
      <c r="A15" s="208">
        <v>4167</v>
      </c>
      <c r="B15" s="208" t="str">
        <f>VLOOKUP(A15,門市主檔!A:B,2,FALSE)</f>
        <v>板橋松翠店</v>
      </c>
      <c r="C15" s="302" t="str">
        <f>IF(COUNTIFS(IM!$F:$F,A15,IM!$AD:$AD,"O",IM!$X:$X,"&gt;="&amp;$R$1, IM!$X:$X,"&lt;="&amp;$S$1)&gt;0,"V","")</f>
        <v/>
      </c>
      <c r="D15" s="302" t="str">
        <f>IF(AND(C15&lt;&gt;"V", COUNTIFS(IM!$F:$F,A15, IM!$AD:$AD, "O", IM!$X:$X, "&gt;="&amp;$R$2, IM!$X:$X, "&lt;="&amp;$S$2)&gt;0), "V", "")</f>
        <v/>
      </c>
      <c r="E15" s="302" t="str">
        <f>IF(AND(C15&lt;&gt;"V",D15&lt;&gt;"V", COUNTIFS(IM!$F:$F, A15, IM!$AD:$AD, "O", IM!$X:$X, "&gt;="&amp;$R$3, IM!$X:$X, "&lt;="&amp;$S$3)&gt;0), "V", "")</f>
        <v/>
      </c>
      <c r="F15" s="208" t="str">
        <f t="shared" si="1"/>
        <v>未保養</v>
      </c>
      <c r="G15" s="208" t="str">
        <f>IF(AND(VLOOKUP(A15,門市主檔!A:Y,25,FALSE)="STAR", VLOOKUP(A15,門市主檔!A:N,14,FALSE)=""),
    IF(OR(C15="V", D15="V", E15="V"), "已PM未更換", "未更換"),
    IF(VLOOKUP(A15,門市主檔!A:Y,25,FALSE)&lt;&gt;"STAR", "無專案", "已更換")
)</f>
        <v>未更換</v>
      </c>
      <c r="H15" s="286">
        <f>VLOOKUP(A15,門市主檔!A:U,21,FALSE)</f>
        <v>2</v>
      </c>
      <c r="I15" s="208" t="str">
        <f>VLOOKUP(A15,'0919門市清單主檔'!B:V,21,FALSE)</f>
        <v>板橋區</v>
      </c>
      <c r="J15" s="216">
        <v>45698.701388888891</v>
      </c>
      <c r="K15" s="203"/>
      <c r="L15" s="203"/>
      <c r="M15" s="203"/>
      <c r="N15" s="203"/>
      <c r="O15" s="203"/>
      <c r="P15" s="203" t="s">
        <v>51</v>
      </c>
      <c r="Q15" s="203"/>
    </row>
    <row r="16" spans="1:23" ht="21.6" customHeight="1">
      <c r="A16" s="208">
        <v>2069</v>
      </c>
      <c r="B16" s="208" t="str">
        <f>VLOOKUP(A16,門市主檔!A:B,2,FALSE)</f>
        <v>板橋江子翠站</v>
      </c>
      <c r="C16" s="302" t="str">
        <f>IF(COUNTIFS(IM!$F:$F,A16,IM!$AD:$AD,"O",IM!$X:$X,"&gt;="&amp;$R$1, IM!$X:$X,"&lt;="&amp;$S$1)&gt;0,"V","")</f>
        <v/>
      </c>
      <c r="D16" s="302" t="str">
        <f>IF(AND(C16&lt;&gt;"V", COUNTIFS(IM!$F:$F,A16, IM!$AD:$AD, "O", IM!$X:$X, "&gt;="&amp;$R$2, IM!$X:$X, "&lt;="&amp;$S$2)&gt;0), "V", "")</f>
        <v/>
      </c>
      <c r="E16" s="302" t="str">
        <f>IF(AND(C16&lt;&gt;"V",D16&lt;&gt;"V", COUNTIFS(IM!$F:$F, A16, IM!$AD:$AD, "O", IM!$X:$X, "&gt;="&amp;$R$3, IM!$X:$X, "&lt;="&amp;$S$3)&gt;0), "V", "")</f>
        <v/>
      </c>
      <c r="F16" s="208" t="str">
        <f t="shared" si="1"/>
        <v>未保養</v>
      </c>
      <c r="G16" s="208" t="str">
        <f>IF(AND(VLOOKUP(A16,門市主檔!A:Y,25,FALSE)="STAR", VLOOKUP(A16,門市主檔!A:N,14,FALSE)=""),
    IF(OR(C16="V", D16="V", E16="V"), "已PM未更換", "未更換"),
    IF(VLOOKUP(A16,門市主檔!A:Y,25,FALSE)&lt;&gt;"STAR", "無專案", "已更換")
)</f>
        <v>未更換</v>
      </c>
      <c r="H16" s="286">
        <f>VLOOKUP(A16,門市主檔!A:U,21,FALSE)</f>
        <v>2</v>
      </c>
      <c r="I16" s="208" t="str">
        <f>VLOOKUP(A16,'0919門市清單主檔'!B:V,21,FALSE)</f>
        <v>板橋區</v>
      </c>
      <c r="J16" s="216">
        <v>45714.642361111109</v>
      </c>
      <c r="K16" s="203"/>
      <c r="L16" s="203"/>
      <c r="M16" s="203"/>
      <c r="N16" s="203"/>
      <c r="O16" s="203"/>
      <c r="P16" s="203" t="s">
        <v>51</v>
      </c>
      <c r="Q16" s="203"/>
    </row>
    <row r="17" spans="1:17" ht="21.6" customHeight="1">
      <c r="A17" s="208">
        <v>3965</v>
      </c>
      <c r="B17" s="208" t="str">
        <f>VLOOKUP(A17,門市主檔!A:B,2,FALSE)</f>
        <v>板橋民治店</v>
      </c>
      <c r="C17" s="302" t="str">
        <f>IF(COUNTIFS(IM!$F:$F,A17,IM!$AD:$AD,"O",IM!$X:$X,"&gt;="&amp;$R$1, IM!$X:$X,"&lt;="&amp;$S$1)&gt;0,"V","")</f>
        <v/>
      </c>
      <c r="D17" s="302" t="str">
        <f>IF(AND(C17&lt;&gt;"V", COUNTIFS(IM!$F:$F,A17, IM!$AD:$AD, "O", IM!$X:$X, "&gt;="&amp;$R$2, IM!$X:$X, "&lt;="&amp;$S$2)&gt;0), "V", "")</f>
        <v/>
      </c>
      <c r="E17" s="302" t="str">
        <f>IF(AND(C17&lt;&gt;"V",D17&lt;&gt;"V", COUNTIFS(IM!$F:$F, A17, IM!$AD:$AD, "O", IM!$X:$X, "&gt;="&amp;$R$3, IM!$X:$X, "&lt;="&amp;$S$3)&gt;0), "V", "")</f>
        <v/>
      </c>
      <c r="F17" s="208" t="str">
        <f t="shared" si="1"/>
        <v>未保養</v>
      </c>
      <c r="G17" s="208" t="str">
        <f>IF(AND(VLOOKUP(A17,門市主檔!A:Y,25,FALSE)="STAR", VLOOKUP(A17,門市主檔!A:N,14,FALSE)=""),
    IF(OR(C17="V", D17="V", E17="V"), "已PM未更換", "未更換"),
    IF(VLOOKUP(A17,門市主檔!A:Y,25,FALSE)&lt;&gt;"STAR", "無專案", "已更換")
)</f>
        <v>未更換</v>
      </c>
      <c r="H17" s="286">
        <f>VLOOKUP(A17,門市主檔!A:U,21,FALSE)</f>
        <v>2</v>
      </c>
      <c r="I17" s="208" t="str">
        <f>VLOOKUP(A17,'0919門市清單主檔'!B:V,21,FALSE)</f>
        <v>板橋區</v>
      </c>
      <c r="J17" s="216">
        <v>45727.474999999999</v>
      </c>
      <c r="K17" s="203"/>
      <c r="L17" s="203"/>
      <c r="M17" s="203"/>
      <c r="N17" s="203"/>
      <c r="O17" s="203"/>
      <c r="P17" s="203" t="s">
        <v>51</v>
      </c>
      <c r="Q17" s="203"/>
    </row>
    <row r="18" spans="1:17" ht="21.6" customHeight="1">
      <c r="A18" s="208">
        <v>2746</v>
      </c>
      <c r="B18" s="208" t="str">
        <f>VLOOKUP(A18,門市主檔!A:B,2,FALSE)</f>
        <v>北縣板嘉店</v>
      </c>
      <c r="C18" s="302" t="str">
        <f>IF(COUNTIFS(IM!$F:$F,A18,IM!$AD:$AD,"O",IM!$X:$X,"&gt;="&amp;$R$1, IM!$X:$X,"&lt;="&amp;$S$1)&gt;0,"V","")</f>
        <v/>
      </c>
      <c r="D18" s="302" t="str">
        <f>IF(AND(C18&lt;&gt;"V", COUNTIFS(IM!$F:$F,A18, IM!$AD:$AD, "O", IM!$X:$X, "&gt;="&amp;$R$2, IM!$X:$X, "&lt;="&amp;$S$2)&gt;0), "V", "")</f>
        <v/>
      </c>
      <c r="E18" s="302" t="str">
        <f>IF(AND(C18&lt;&gt;"V",D18&lt;&gt;"V", COUNTIFS(IM!$F:$F, A18, IM!$AD:$AD, "O", IM!$X:$X, "&gt;="&amp;$R$3, IM!$X:$X, "&lt;="&amp;$S$3)&gt;0), "V", "")</f>
        <v/>
      </c>
      <c r="F18" s="208" t="str">
        <f t="shared" si="1"/>
        <v>未保養</v>
      </c>
      <c r="G18" s="208" t="str">
        <f>IF(AND(VLOOKUP(A18,門市主檔!A:Y,25,FALSE)="STAR", VLOOKUP(A18,門市主檔!A:N,14,FALSE)=""),
    IF(OR(C18="V", D18="V", E18="V"), "已PM未更換", "未更換"),
    IF(VLOOKUP(A18,門市主檔!A:Y,25,FALSE)&lt;&gt;"STAR", "無專案", "已更換")
)</f>
        <v>未更換</v>
      </c>
      <c r="H18" s="286">
        <f>VLOOKUP(A18,門市主檔!A:U,21,FALSE)</f>
        <v>2</v>
      </c>
      <c r="I18" s="208" t="str">
        <f>VLOOKUP(A18,'0919門市清單主檔'!B:V,21,FALSE)</f>
        <v>板橋區</v>
      </c>
      <c r="J18" s="216">
        <v>45728.517361111109</v>
      </c>
      <c r="K18" s="203"/>
      <c r="L18" s="203"/>
      <c r="M18" s="203"/>
      <c r="N18" s="203"/>
      <c r="O18" s="203"/>
      <c r="P18" s="203" t="s">
        <v>51</v>
      </c>
      <c r="Q18" s="203"/>
    </row>
    <row r="19" spans="1:17" ht="21.6" customHeight="1">
      <c r="A19" s="208">
        <v>2224</v>
      </c>
      <c r="B19" s="208" t="str">
        <f>VLOOKUP(A19,門市主檔!A:B,2,FALSE)</f>
        <v>板橋莒光店</v>
      </c>
      <c r="C19" s="302" t="str">
        <f>IF(COUNTIFS(IM!$F:$F,A19,IM!$AD:$AD,"O",IM!$X:$X,"&gt;="&amp;$R$1, IM!$X:$X,"&lt;="&amp;$S$1)&gt;0,"V","")</f>
        <v/>
      </c>
      <c r="D19" s="302" t="str">
        <f>IF(AND(C19&lt;&gt;"V", COUNTIFS(IM!$F:$F,A19, IM!$AD:$AD, "O", IM!$X:$X, "&gt;="&amp;$R$2, IM!$X:$X, "&lt;="&amp;$S$2)&gt;0), "V", "")</f>
        <v/>
      </c>
      <c r="E19" s="302" t="str">
        <f>IF(AND(C19&lt;&gt;"V",D19&lt;&gt;"V", COUNTIFS(IM!$F:$F, A19, IM!$AD:$AD, "O", IM!$X:$X, "&gt;="&amp;$R$3, IM!$X:$X, "&lt;="&amp;$S$3)&gt;0), "V", "")</f>
        <v/>
      </c>
      <c r="F19" s="208" t="str">
        <f t="shared" si="1"/>
        <v>未保養</v>
      </c>
      <c r="G19" s="208" t="str">
        <f>IF(AND(VLOOKUP(A19,門市主檔!A:Y,25,FALSE)="STAR", VLOOKUP(A19,門市主檔!A:N,14,FALSE)=""),
    IF(OR(C19="V", D19="V", E19="V"), "已PM未更換", "未更換"),
    IF(VLOOKUP(A19,門市主檔!A:Y,25,FALSE)&lt;&gt;"STAR", "無專案", "已更換")
)</f>
        <v>未更換</v>
      </c>
      <c r="H19" s="286">
        <f>VLOOKUP(A19,門市主檔!A:U,21,FALSE)</f>
        <v>2</v>
      </c>
      <c r="I19" s="208" t="str">
        <f>VLOOKUP(A19,'0919門市清單主檔'!B:V,21,FALSE)</f>
        <v>板橋區</v>
      </c>
      <c r="J19" s="216">
        <v>45733.694444444445</v>
      </c>
      <c r="K19" s="203"/>
      <c r="L19" s="203"/>
      <c r="M19" s="203"/>
      <c r="N19" s="203"/>
      <c r="O19" s="203"/>
      <c r="P19" s="203" t="s">
        <v>51</v>
      </c>
      <c r="Q19" s="203"/>
    </row>
    <row r="20" spans="1:17" ht="21.6" customHeight="1">
      <c r="A20" s="208" t="s">
        <v>31</v>
      </c>
      <c r="B20" s="208" t="str">
        <f>VLOOKUP(A20,門市主檔!A:B,2,FALSE)</f>
        <v>北縣僑中三店</v>
      </c>
      <c r="C20" s="302" t="str">
        <f>IF(COUNTIFS(IM!$F:$F,A20,IM!$AD:$AD,"O",IM!$X:$X,"&gt;="&amp;$R$1, IM!$X:$X,"&lt;="&amp;$S$1)&gt;0,"V","")</f>
        <v/>
      </c>
      <c r="D20" s="302" t="str">
        <f>IF(AND(C20&lt;&gt;"V", COUNTIFS(IM!$F:$F,A20, IM!$AD:$AD, "O", IM!$X:$X, "&gt;="&amp;$R$2, IM!$X:$X, "&lt;="&amp;$S$2)&gt;0), "V", "")</f>
        <v/>
      </c>
      <c r="E20" s="302" t="str">
        <f>IF(AND(C20&lt;&gt;"V",D20&lt;&gt;"V", COUNTIFS(IM!$F:$F, A20, IM!$AD:$AD, "O", IM!$X:$X, "&gt;="&amp;$R$3, IM!$X:$X, "&lt;="&amp;$S$3)&gt;0), "V", "")</f>
        <v/>
      </c>
      <c r="F20" s="208" t="str">
        <f t="shared" si="1"/>
        <v>未保養</v>
      </c>
      <c r="G20" s="208" t="str">
        <f>IF(AND(VLOOKUP(A20,門市主檔!A:Y,25,FALSE)="STAR", VLOOKUP(A20,門市主檔!A:N,14,FALSE)=""),
    IF(OR(C20="V", D20="V", E20="V"), "已PM未更換", "未更換"),
    IF(VLOOKUP(A20,門市主檔!A:Y,25,FALSE)&lt;&gt;"STAR", "無專案", "已更換")
)</f>
        <v>未更換</v>
      </c>
      <c r="H20" s="286">
        <f>VLOOKUP(A20,門市主檔!A:U,21,FALSE)</f>
        <v>2</v>
      </c>
      <c r="I20" s="208" t="str">
        <f>VLOOKUP(A20,'0919門市清單主檔'!B:V,21,FALSE)</f>
        <v>板橋區</v>
      </c>
      <c r="J20" s="216">
        <v>45736.635416666664</v>
      </c>
      <c r="K20" s="203"/>
      <c r="L20" s="203"/>
      <c r="M20" s="203"/>
      <c r="N20" s="203"/>
      <c r="O20" s="203"/>
      <c r="P20" s="203" t="s">
        <v>51</v>
      </c>
      <c r="Q20" s="203"/>
    </row>
    <row r="21" spans="1:17" ht="21.6" customHeight="1">
      <c r="A21" s="208">
        <v>4145</v>
      </c>
      <c r="B21" s="208" t="str">
        <f>VLOOKUP(A21,門市主檔!A:B,2,FALSE)</f>
        <v>板橋僑興店</v>
      </c>
      <c r="C21" s="302" t="str">
        <f>IF(COUNTIFS(IM!$F:$F,A21,IM!$AD:$AD,"O",IM!$X:$X,"&gt;="&amp;$R$1, IM!$X:$X,"&lt;="&amp;$S$1)&gt;0,"V","")</f>
        <v/>
      </c>
      <c r="D21" s="302" t="str">
        <f>IF(AND(C21&lt;&gt;"V", COUNTIFS(IM!$F:$F,A21, IM!$AD:$AD, "O", IM!$X:$X, "&gt;="&amp;$R$2, IM!$X:$X, "&lt;="&amp;$S$2)&gt;0), "V", "")</f>
        <v/>
      </c>
      <c r="E21" s="302" t="str">
        <f>IF(AND(C21&lt;&gt;"V",D21&lt;&gt;"V", COUNTIFS(IM!$F:$F, A21, IM!$AD:$AD, "O", IM!$X:$X, "&gt;="&amp;$R$3, IM!$X:$X, "&lt;="&amp;$S$3)&gt;0), "V", "")</f>
        <v/>
      </c>
      <c r="F21" s="208" t="str">
        <f t="shared" si="1"/>
        <v>未保養</v>
      </c>
      <c r="G21" s="208" t="str">
        <f>IF(AND(VLOOKUP(A21,門市主檔!A:Y,25,FALSE)="STAR", VLOOKUP(A21,門市主檔!A:N,14,FALSE)=""),
    IF(OR(C21="V", D21="V", E21="V"), "已PM未更換", "未更換"),
    IF(VLOOKUP(A21,門市主檔!A:Y,25,FALSE)&lt;&gt;"STAR", "無專案", "已更換")
)</f>
        <v>未更換</v>
      </c>
      <c r="H21" s="286">
        <f>VLOOKUP(A21,門市主檔!A:U,21,FALSE)</f>
        <v>2</v>
      </c>
      <c r="I21" s="208" t="str">
        <f>VLOOKUP(A21,'0919門市清單主檔'!B:V,21,FALSE)</f>
        <v>板橋區</v>
      </c>
      <c r="J21" s="216">
        <v>45736.658333333333</v>
      </c>
      <c r="K21" s="203"/>
      <c r="L21" s="203"/>
      <c r="M21" s="203"/>
      <c r="N21" s="203"/>
      <c r="O21" s="203"/>
      <c r="P21" s="203" t="s">
        <v>51</v>
      </c>
      <c r="Q21" s="203"/>
    </row>
    <row r="22" spans="1:17" ht="21.6" customHeight="1">
      <c r="A22" s="208" t="s">
        <v>33</v>
      </c>
      <c r="B22" s="208" t="str">
        <f>VLOOKUP(A22,門市主檔!A:B,2,FALSE)</f>
        <v>板橋大興店</v>
      </c>
      <c r="C22" s="302" t="str">
        <f>IF(COUNTIFS(IM!$F:$F,A22,IM!$AD:$AD,"O",IM!$X:$X,"&gt;="&amp;$R$1, IM!$X:$X,"&lt;="&amp;$S$1)&gt;0,"V","")</f>
        <v/>
      </c>
      <c r="D22" s="302" t="str">
        <f>IF(AND(C22&lt;&gt;"V", COUNTIFS(IM!$F:$F,A22, IM!$AD:$AD, "O", IM!$X:$X, "&gt;="&amp;$R$2, IM!$X:$X, "&lt;="&amp;$S$2)&gt;0), "V", "")</f>
        <v/>
      </c>
      <c r="E22" s="302" t="str">
        <f>IF(AND(C22&lt;&gt;"V",D22&lt;&gt;"V", COUNTIFS(IM!$F:$F, A22, IM!$AD:$AD, "O", IM!$X:$X, "&gt;="&amp;$R$3, IM!$X:$X, "&lt;="&amp;$S$3)&gt;0), "V", "")</f>
        <v/>
      </c>
      <c r="F22" s="208" t="str">
        <f t="shared" si="1"/>
        <v>未保養</v>
      </c>
      <c r="G22" s="208" t="str">
        <f>IF(AND(VLOOKUP(A22,門市主檔!A:Y,25,FALSE)="STAR", VLOOKUP(A22,門市主檔!A:N,14,FALSE)=""),
    IF(OR(C22="V", D22="V", E22="V"), "已PM未更換", "未更換"),
    IF(VLOOKUP(A22,門市主檔!A:Y,25,FALSE)&lt;&gt;"STAR", "無專案", "已更換")
)</f>
        <v>未更換</v>
      </c>
      <c r="H22" s="286">
        <f>VLOOKUP(A22,門市主檔!A:U,21,FALSE)</f>
        <v>2</v>
      </c>
      <c r="I22" s="208" t="str">
        <f>VLOOKUP(A22,'0919門市清單主檔'!B:V,21,FALSE)</f>
        <v>板橋區</v>
      </c>
      <c r="J22" s="216">
        <v>45736.682638888888</v>
      </c>
      <c r="K22" s="203"/>
      <c r="L22" s="203"/>
      <c r="M22" s="203"/>
      <c r="N22" s="203"/>
      <c r="O22" s="203"/>
      <c r="P22" s="203" t="s">
        <v>51</v>
      </c>
      <c r="Q22" s="203"/>
    </row>
    <row r="23" spans="1:17" ht="21.6" customHeight="1">
      <c r="A23" s="208">
        <v>3955</v>
      </c>
      <c r="B23" s="208" t="str">
        <f>VLOOKUP(A23,門市主檔!A:B,2,FALSE)</f>
        <v>板橋海龍店</v>
      </c>
      <c r="C23" s="302" t="str">
        <f>IF(COUNTIFS(IM!$F:$F,A23,IM!$AD:$AD,"O",IM!$X:$X,"&gt;="&amp;$R$1, IM!$X:$X,"&lt;="&amp;$S$1)&gt;0,"V","")</f>
        <v/>
      </c>
      <c r="D23" s="302" t="str">
        <f>IF(AND(C23&lt;&gt;"V", COUNTIFS(IM!$F:$F,A23, IM!$AD:$AD, "O", IM!$X:$X, "&gt;="&amp;$R$2, IM!$X:$X, "&lt;="&amp;$S$2)&gt;0), "V", "")</f>
        <v/>
      </c>
      <c r="E23" s="302" t="str">
        <f>IF(AND(C23&lt;&gt;"V",D23&lt;&gt;"V", COUNTIFS(IM!$F:$F, A23, IM!$AD:$AD, "O", IM!$X:$X, "&gt;="&amp;$R$3, IM!$X:$X, "&lt;="&amp;$S$3)&gt;0), "V", "")</f>
        <v/>
      </c>
      <c r="F23" s="208" t="str">
        <f t="shared" si="1"/>
        <v>未保養</v>
      </c>
      <c r="G23" s="208" t="str">
        <f>IF(AND(VLOOKUP(A23,門市主檔!A:Y,25,FALSE)="STAR", VLOOKUP(A23,門市主檔!A:N,14,FALSE)=""),
    IF(OR(C23="V", D23="V", E23="V"), "已PM未更換", "未更換"),
    IF(VLOOKUP(A23,門市主檔!A:Y,25,FALSE)&lt;&gt;"STAR", "無專案", "已更換")
)</f>
        <v>未更換</v>
      </c>
      <c r="H23" s="286">
        <f>VLOOKUP(A23,門市主檔!A:U,21,FALSE)</f>
        <v>2</v>
      </c>
      <c r="I23" s="208" t="str">
        <f>VLOOKUP(A23,'0919門市清單主檔'!B:V,21,FALSE)</f>
        <v>板橋區</v>
      </c>
      <c r="J23" s="216">
        <v>45737.600694444445</v>
      </c>
      <c r="K23" s="203"/>
      <c r="L23" s="203"/>
      <c r="M23" s="203"/>
      <c r="N23" s="203"/>
      <c r="O23" s="203"/>
      <c r="P23" s="203" t="s">
        <v>51</v>
      </c>
      <c r="Q23" s="203"/>
    </row>
    <row r="24" spans="1:17" ht="21.6" customHeight="1">
      <c r="A24" s="208">
        <v>3962</v>
      </c>
      <c r="B24" s="208" t="str">
        <f>VLOOKUP(A24,門市主檔!A:B,2,FALSE)</f>
        <v>板橋仁化店</v>
      </c>
      <c r="C24" s="302" t="str">
        <f>IF(COUNTIFS(IM!$F:$F,A24,IM!$AD:$AD,"O",IM!$X:$X,"&gt;="&amp;$R$1, IM!$X:$X,"&lt;="&amp;$S$1)&gt;0,"V","")</f>
        <v/>
      </c>
      <c r="D24" s="302" t="str">
        <f>IF(AND(C24&lt;&gt;"V", COUNTIFS(IM!$F:$F,A24, IM!$AD:$AD, "O", IM!$X:$X, "&gt;="&amp;$R$2, IM!$X:$X, "&lt;="&amp;$S$2)&gt;0), "V", "")</f>
        <v/>
      </c>
      <c r="E24" s="302" t="str">
        <f>IF(AND(C24&lt;&gt;"V",D24&lt;&gt;"V", COUNTIFS(IM!$F:$F, A24, IM!$AD:$AD, "O", IM!$X:$X, "&gt;="&amp;$R$3, IM!$X:$X, "&lt;="&amp;$S$3)&gt;0), "V", "")</f>
        <v/>
      </c>
      <c r="F24" s="208" t="str">
        <f t="shared" si="1"/>
        <v>未保養</v>
      </c>
      <c r="G24" s="208" t="str">
        <f>IF(AND(VLOOKUP(A24,門市主檔!A:Y,25,FALSE)="STAR", VLOOKUP(A24,門市主檔!A:N,14,FALSE)=""),
    IF(OR(C24="V", D24="V", E24="V"), "已PM未更換", "未更換"),
    IF(VLOOKUP(A24,門市主檔!A:Y,25,FALSE)&lt;&gt;"STAR", "無專案", "已更換")
)</f>
        <v>未更換</v>
      </c>
      <c r="H24" s="286">
        <f>VLOOKUP(A24,門市主檔!A:U,21,FALSE)</f>
        <v>2</v>
      </c>
      <c r="I24" s="208" t="str">
        <f>VLOOKUP(A24,'0919門市清單主檔'!B:V,21,FALSE)</f>
        <v>板橋區</v>
      </c>
      <c r="J24" s="216">
        <v>45742.477777777778</v>
      </c>
      <c r="K24" s="203"/>
      <c r="L24" s="203"/>
      <c r="M24" s="203"/>
      <c r="N24" s="203"/>
      <c r="O24" s="203"/>
      <c r="P24" s="203" t="s">
        <v>51</v>
      </c>
      <c r="Q24" s="203"/>
    </row>
    <row r="25" spans="1:17" ht="21.6" customHeight="1">
      <c r="A25" s="208">
        <v>3399</v>
      </c>
      <c r="B25" s="208" t="str">
        <f>VLOOKUP(A25,門市主檔!A:B,2,FALSE)</f>
        <v>板橋藝文中心</v>
      </c>
      <c r="C25" s="302" t="str">
        <f>IF(COUNTIFS(IM!$F:$F,A25,IM!$AD:$AD,"O",IM!$X:$X,"&gt;="&amp;$R$1, IM!$X:$X,"&lt;="&amp;$S$1)&gt;0,"V","")</f>
        <v/>
      </c>
      <c r="D25" s="302" t="str">
        <f>IF(AND(C25&lt;&gt;"V", COUNTIFS(IM!$F:$F,A25, IM!$AD:$AD, "O", IM!$X:$X, "&gt;="&amp;$R$2, IM!$X:$X, "&lt;="&amp;$S$2)&gt;0), "V", "")</f>
        <v/>
      </c>
      <c r="E25" s="302" t="str">
        <f>IF(AND(C25&lt;&gt;"V",D25&lt;&gt;"V", COUNTIFS(IM!$F:$F, A25, IM!$AD:$AD, "O", IM!$X:$X, "&gt;="&amp;$R$3, IM!$X:$X, "&lt;="&amp;$S$3)&gt;0), "V", "")</f>
        <v/>
      </c>
      <c r="F25" s="208" t="str">
        <f t="shared" si="1"/>
        <v>未保養</v>
      </c>
      <c r="G25" s="208" t="str">
        <f>IF(AND(VLOOKUP(A25,門市主檔!A:Y,25,FALSE)="STAR", VLOOKUP(A25,門市主檔!A:N,14,FALSE)=""),
    IF(OR(C25="V", D25="V", E25="V"), "已PM未更換", "未更換"),
    IF(VLOOKUP(A25,門市主檔!A:Y,25,FALSE)&lt;&gt;"STAR", "無專案", "已更換")
)</f>
        <v>未更換</v>
      </c>
      <c r="H25" s="286">
        <f>VLOOKUP(A25,門市主檔!A:U,21,FALSE)</f>
        <v>2</v>
      </c>
      <c r="I25" s="208" t="str">
        <f>VLOOKUP(A25,'0919門市清單主檔'!B:V,21,FALSE)</f>
        <v>板橋區</v>
      </c>
      <c r="J25" s="216">
        <v>45742.495138888888</v>
      </c>
      <c r="K25" s="203"/>
      <c r="L25" s="203"/>
      <c r="M25" s="203"/>
      <c r="N25" s="203"/>
      <c r="O25" s="203"/>
      <c r="P25" s="203" t="s">
        <v>51</v>
      </c>
      <c r="Q25" s="203"/>
    </row>
    <row r="26" spans="1:17" ht="21.6" customHeight="1">
      <c r="A26" s="208">
        <v>3551</v>
      </c>
      <c r="B26" s="208" t="str">
        <f>VLOOKUP(A26,門市主檔!A:B,2,FALSE)</f>
        <v>北縣板豐店</v>
      </c>
      <c r="C26" s="302" t="str">
        <f>IF(COUNTIFS(IM!$F:$F,A26,IM!$AD:$AD,"O",IM!$X:$X,"&gt;="&amp;$R$1, IM!$X:$X,"&lt;="&amp;$S$1)&gt;0,"V","")</f>
        <v/>
      </c>
      <c r="D26" s="302" t="str">
        <f>IF(AND(C26&lt;&gt;"V", COUNTIFS(IM!$F:$F,A26, IM!$AD:$AD, "O", IM!$X:$X, "&gt;="&amp;$R$2, IM!$X:$X, "&lt;="&amp;$S$2)&gt;0), "V", "")</f>
        <v/>
      </c>
      <c r="E26" s="302" t="str">
        <f>IF(AND(C26&lt;&gt;"V",D26&lt;&gt;"V", COUNTIFS(IM!$F:$F, A26, IM!$AD:$AD, "O", IM!$X:$X, "&gt;="&amp;$R$3, IM!$X:$X, "&lt;="&amp;$S$3)&gt;0), "V", "")</f>
        <v/>
      </c>
      <c r="F26" s="208" t="str">
        <f t="shared" si="1"/>
        <v>未保養</v>
      </c>
      <c r="G26" s="208" t="str">
        <f>IF(AND(VLOOKUP(A26,門市主檔!A:Y,25,FALSE)="STAR", VLOOKUP(A26,門市主檔!A:N,14,FALSE)=""),
    IF(OR(C26="V", D26="V", E26="V"), "已PM未更換", "未更換"),
    IF(VLOOKUP(A26,門市主檔!A:Y,25,FALSE)&lt;&gt;"STAR", "無專案", "已更換")
)</f>
        <v>未更換</v>
      </c>
      <c r="H26" s="286">
        <f>VLOOKUP(A26,門市主檔!A:U,21,FALSE)</f>
        <v>2</v>
      </c>
      <c r="I26" s="208" t="str">
        <f>VLOOKUP(A26,'0919門市清單主檔'!B:V,21,FALSE)</f>
        <v>板橋區</v>
      </c>
      <c r="J26" s="216">
        <v>45742.524305555555</v>
      </c>
      <c r="K26" s="203"/>
      <c r="L26" s="203"/>
      <c r="M26" s="203"/>
      <c r="N26" s="203"/>
      <c r="O26" s="203"/>
      <c r="P26" s="203" t="s">
        <v>51</v>
      </c>
      <c r="Q26" s="203"/>
    </row>
    <row r="27" spans="1:17" ht="21.6" customHeight="1">
      <c r="A27" s="208" t="s">
        <v>30</v>
      </c>
      <c r="B27" s="208" t="str">
        <f>VLOOKUP(A27,門市主檔!A:B,2,FALSE)</f>
        <v>北縣府中店</v>
      </c>
      <c r="C27" s="302" t="str">
        <f>IF(COUNTIFS(IM!$F:$F,A27,IM!$AD:$AD,"O",IM!$X:$X,"&gt;="&amp;$R$1, IM!$X:$X,"&lt;="&amp;$S$1)&gt;0,"V","")</f>
        <v/>
      </c>
      <c r="D27" s="302" t="str">
        <f>IF(AND(C27&lt;&gt;"V", COUNTIFS(IM!$F:$F,A27, IM!$AD:$AD, "O", IM!$X:$X, "&gt;="&amp;$R$2, IM!$X:$X, "&lt;="&amp;$S$2)&gt;0), "V", "")</f>
        <v/>
      </c>
      <c r="E27" s="302" t="str">
        <f>IF(AND(C27&lt;&gt;"V",D27&lt;&gt;"V", COUNTIFS(IM!$F:$F, A27, IM!$AD:$AD, "O", IM!$X:$X, "&gt;="&amp;$R$3, IM!$X:$X, "&lt;="&amp;$S$3)&gt;0), "V", "")</f>
        <v/>
      </c>
      <c r="F27" s="208" t="str">
        <f t="shared" si="1"/>
        <v>未保養</v>
      </c>
      <c r="G27" s="208" t="str">
        <f>IF(AND(VLOOKUP(A27,門市主檔!A:Y,25,FALSE)="STAR", VLOOKUP(A27,門市主檔!A:N,14,FALSE)=""),
    IF(OR(C27="V", D27="V", E27="V"), "已PM未更換", "未更換"),
    IF(VLOOKUP(A27,門市主檔!A:Y,25,FALSE)&lt;&gt;"STAR", "無專案", "已更換")
)</f>
        <v>未更換</v>
      </c>
      <c r="H27" s="286">
        <f>VLOOKUP(A27,門市主檔!A:U,21,FALSE)</f>
        <v>2</v>
      </c>
      <c r="I27" s="208" t="str">
        <f>VLOOKUP(A27,'0919門市清單主檔'!B:V,21,FALSE)</f>
        <v>板橋區</v>
      </c>
      <c r="J27" s="216">
        <v>45742.552083333336</v>
      </c>
      <c r="K27" s="203"/>
      <c r="L27" s="203"/>
      <c r="M27" s="203"/>
      <c r="N27" s="203"/>
      <c r="O27" s="203"/>
      <c r="P27" s="203" t="s">
        <v>51</v>
      </c>
      <c r="Q27" s="203"/>
    </row>
    <row r="28" spans="1:17" ht="21.6" customHeight="1">
      <c r="A28" s="208">
        <v>3416</v>
      </c>
      <c r="B28" s="208" t="str">
        <f>VLOOKUP(A28,門市主檔!A:B,2,FALSE)</f>
        <v>板橋國慶店</v>
      </c>
      <c r="C28" s="302" t="str">
        <f>IF(COUNTIFS(IM!$F:$F,A28,IM!$AD:$AD,"O",IM!$X:$X,"&gt;="&amp;$R$1, IM!$X:$X,"&lt;="&amp;$S$1)&gt;0,"V","")</f>
        <v/>
      </c>
      <c r="D28" s="302" t="str">
        <f>IF(AND(C28&lt;&gt;"V", COUNTIFS(IM!$F:$F,A28, IM!$AD:$AD, "O", IM!$X:$X, "&gt;="&amp;$R$2, IM!$X:$X, "&lt;="&amp;$S$2)&gt;0), "V", "")</f>
        <v/>
      </c>
      <c r="E28" s="302" t="str">
        <f>IF(AND(C28&lt;&gt;"V",D28&lt;&gt;"V", COUNTIFS(IM!$F:$F, A28, IM!$AD:$AD, "O", IM!$X:$X, "&gt;="&amp;$R$3, IM!$X:$X, "&lt;="&amp;$S$3)&gt;0), "V", "")</f>
        <v/>
      </c>
      <c r="F28" s="208" t="str">
        <f t="shared" si="1"/>
        <v>未保養</v>
      </c>
      <c r="G28" s="208" t="str">
        <f>IF(AND(VLOOKUP(A28,門市主檔!A:Y,25,FALSE)="STAR", VLOOKUP(A28,門市主檔!A:N,14,FALSE)=""),
    IF(OR(C28="V", D28="V", E28="V"), "已PM未更換", "未更換"),
    IF(VLOOKUP(A28,門市主檔!A:Y,25,FALSE)&lt;&gt;"STAR", "無專案", "已更換")
)</f>
        <v>未更換</v>
      </c>
      <c r="H28" s="286">
        <f>VLOOKUP(A28,門市主檔!A:U,21,FALSE)</f>
        <v>2</v>
      </c>
      <c r="I28" s="208" t="str">
        <f>VLOOKUP(A28,'0919門市清單主檔'!B:V,21,FALSE)</f>
        <v>板橋區</v>
      </c>
      <c r="J28" s="216">
        <v>45742.590277777781</v>
      </c>
      <c r="K28" s="203"/>
      <c r="L28" s="203"/>
      <c r="M28" s="203"/>
      <c r="N28" s="203"/>
      <c r="O28" s="203"/>
      <c r="P28" s="203" t="s">
        <v>51</v>
      </c>
      <c r="Q28" s="203"/>
    </row>
    <row r="29" spans="1:17" ht="21.6" customHeight="1">
      <c r="A29" s="208">
        <v>2403</v>
      </c>
      <c r="B29" s="208" t="str">
        <f>VLOOKUP(A29,門市主檔!A:B,2,FALSE)</f>
        <v>北縣板龍店</v>
      </c>
      <c r="C29" s="302" t="str">
        <f>IF(COUNTIFS(IM!$F:$F,A29,IM!$AD:$AD,"O",IM!$X:$X,"&gt;="&amp;$R$1, IM!$X:$X,"&lt;="&amp;$S$1)&gt;0,"V","")</f>
        <v/>
      </c>
      <c r="D29" s="302" t="str">
        <f>IF(AND(C29&lt;&gt;"V", COUNTIFS(IM!$F:$F,A29, IM!$AD:$AD, "O", IM!$X:$X, "&gt;="&amp;$R$2, IM!$X:$X, "&lt;="&amp;$S$2)&gt;0), "V", "")</f>
        <v>V</v>
      </c>
      <c r="E29" s="302" t="str">
        <f>IF(AND(C29&lt;&gt;"V",D29&lt;&gt;"V", COUNTIFS(IM!$F:$F, A29, IM!$AD:$AD, "O", IM!$X:$X, "&gt;="&amp;$R$3, IM!$X:$X, "&lt;="&amp;$S$3)&gt;0), "V", "")</f>
        <v/>
      </c>
      <c r="F29" s="208" t="str">
        <f t="shared" si="1"/>
        <v/>
      </c>
      <c r="G29" s="208" t="str">
        <f>IF(AND(VLOOKUP(A29,門市主檔!A:Y,25,FALSE)="STAR", VLOOKUP(A29,門市主檔!A:N,14,FALSE)=""),
    IF(OR(C29="V", D29="V", E29="V"), "已PM未更換", "未更換"),
    IF(VLOOKUP(A29,門市主檔!A:Y,25,FALSE)&lt;&gt;"STAR", "無專案", "已更換")
)</f>
        <v>已PM未更換</v>
      </c>
      <c r="H29" s="286">
        <f>VLOOKUP(A29,門市主檔!A:U,21,FALSE)</f>
        <v>2</v>
      </c>
      <c r="I29" s="208" t="str">
        <f>VLOOKUP(A29,'0919門市清單主檔'!B:V,21,FALSE)</f>
        <v>板橋區</v>
      </c>
      <c r="J29" s="216">
        <v>45736.67083333333</v>
      </c>
      <c r="K29" s="203"/>
      <c r="L29" s="203"/>
      <c r="M29" s="203"/>
      <c r="N29" s="203"/>
      <c r="O29" s="203"/>
      <c r="P29" s="203" t="s">
        <v>51</v>
      </c>
      <c r="Q29" s="203"/>
    </row>
    <row r="30" spans="1:17" ht="21.6" customHeight="1">
      <c r="A30" s="208">
        <v>2154</v>
      </c>
      <c r="B30" s="208" t="str">
        <f>VLOOKUP(A30,門市主檔!A:B,2,FALSE)</f>
        <v>北縣板莊店</v>
      </c>
      <c r="C30" s="302" t="str">
        <f>IF(COUNTIFS(IM!$F:$F,A30,IM!$AD:$AD,"O",IM!$X:$X,"&gt;="&amp;$R$1, IM!$X:$X,"&lt;="&amp;$S$1)&gt;0,"V","")</f>
        <v>V</v>
      </c>
      <c r="D30" s="302" t="str">
        <f>IF(AND(C30&lt;&gt;"V", COUNTIFS(IM!$F:$F,A30, IM!$AD:$AD, "O", IM!$X:$X, "&gt;="&amp;$R$2, IM!$X:$X, "&lt;="&amp;$S$2)&gt;0), "V", "")</f>
        <v/>
      </c>
      <c r="E30" s="302" t="str">
        <f>IF(AND(C30&lt;&gt;"V",D30&lt;&gt;"V", COUNTIFS(IM!$F:$F, A30, IM!$AD:$AD, "O", IM!$X:$X, "&gt;="&amp;$R$3, IM!$X:$X, "&lt;="&amp;$S$3)&gt;0), "V", "")</f>
        <v/>
      </c>
      <c r="F30" s="208" t="str">
        <f t="shared" si="1"/>
        <v/>
      </c>
      <c r="G30" s="208" t="str">
        <f>IF(AND(VLOOKUP(A30,門市主檔!A:Y,25,FALSE)="STAR", VLOOKUP(A30,門市主檔!A:N,14,FALSE)=""),
    IF(OR(C30="V", D30="V", E30="V"), "已PM未更換", "未更換"),
    IF(VLOOKUP(A30,門市主檔!A:Y,25,FALSE)&lt;&gt;"STAR", "無專案", "已更換")
)</f>
        <v>無專案</v>
      </c>
      <c r="H30" s="286">
        <f>VLOOKUP(A30,門市主檔!A:U,21,FALSE)</f>
        <v>0</v>
      </c>
      <c r="I30" s="208" t="str">
        <f>VLOOKUP(A30,'0919門市清單主檔'!B:V,21,FALSE)</f>
        <v>板橋區</v>
      </c>
      <c r="J30" s="216">
        <v>45742.511111111111</v>
      </c>
      <c r="K30" s="203"/>
      <c r="L30" s="203"/>
      <c r="M30" s="203"/>
      <c r="N30" s="203"/>
      <c r="O30" s="203"/>
      <c r="P30" s="203" t="s">
        <v>51</v>
      </c>
      <c r="Q30" s="203"/>
    </row>
    <row r="31" spans="1:17" ht="21.6" customHeight="1">
      <c r="A31" s="208">
        <v>4406</v>
      </c>
      <c r="B31" s="208" t="str">
        <f>VLOOKUP(A31,門市主檔!A:B,2,FALSE)</f>
        <v>板橋稚暉店</v>
      </c>
      <c r="C31" s="302" t="str">
        <f>IF(COUNTIFS(IM!$F:$F,A31,IM!$AD:$AD,"O",IM!$X:$X,"&gt;="&amp;$R$1, IM!$X:$X,"&lt;="&amp;$S$1)&gt;0,"V","")</f>
        <v>V</v>
      </c>
      <c r="D31" s="302" t="str">
        <f>IF(AND(C31&lt;&gt;"V", COUNTIFS(IM!$F:$F,A31, IM!$AD:$AD, "O", IM!$X:$X, "&gt;="&amp;$R$2, IM!$X:$X, "&lt;="&amp;$S$2)&gt;0), "V", "")</f>
        <v/>
      </c>
      <c r="E31" s="302" t="str">
        <f>IF(AND(C31&lt;&gt;"V",D31&lt;&gt;"V", COUNTIFS(IM!$F:$F, A31, IM!$AD:$AD, "O", IM!$X:$X, "&gt;="&amp;$R$3, IM!$X:$X, "&lt;="&amp;$S$3)&gt;0), "V", "")</f>
        <v/>
      </c>
      <c r="F31" s="208" t="str">
        <f t="shared" si="1"/>
        <v/>
      </c>
      <c r="G31" s="208" t="str">
        <f>IF(AND(VLOOKUP(A31,門市主檔!A:Y,25,FALSE)="STAR", VLOOKUP(A31,門市主檔!A:N,14,FALSE)=""),
    IF(OR(C31="V", D31="V", E31="V"), "已PM未更換", "未更換"),
    IF(VLOOKUP(A31,門市主檔!A:Y,25,FALSE)&lt;&gt;"STAR", "無專案", "已更換")
)</f>
        <v>無專案</v>
      </c>
      <c r="H31" s="286">
        <f>VLOOKUP(A31,門市主檔!A:U,21,FALSE)</f>
        <v>0</v>
      </c>
      <c r="I31" s="208" t="str">
        <f>VLOOKUP(A31,'0919門市清單主檔'!B:V,21,FALSE)</f>
        <v>板橋區</v>
      </c>
      <c r="J31" s="216">
        <v>45681.663194444445</v>
      </c>
      <c r="K31" s="203"/>
      <c r="L31" s="203"/>
      <c r="M31" s="203"/>
      <c r="N31" s="203"/>
      <c r="O31" s="203"/>
      <c r="P31" s="203" t="s">
        <v>51</v>
      </c>
      <c r="Q31" s="203"/>
    </row>
    <row r="32" spans="1:17" ht="21.6" customHeight="1">
      <c r="A32" s="208">
        <v>2995</v>
      </c>
      <c r="B32" s="208" t="str">
        <f>VLOOKUP(A32,門市主檔!A:B,2,FALSE)</f>
        <v>板橋湳雅夜市</v>
      </c>
      <c r="C32" s="302" t="str">
        <f>IF(COUNTIFS(IM!$F:$F,A32,IM!$AD:$AD,"O",IM!$X:$X,"&gt;="&amp;$R$1, IM!$X:$X,"&lt;="&amp;$S$1)&gt;0,"V","")</f>
        <v>V</v>
      </c>
      <c r="D32" s="302" t="str">
        <f>IF(AND(C32&lt;&gt;"V", COUNTIFS(IM!$F:$F,A32, IM!$AD:$AD, "O", IM!$X:$X, "&gt;="&amp;$R$2, IM!$X:$X, "&lt;="&amp;$S$2)&gt;0), "V", "")</f>
        <v/>
      </c>
      <c r="E32" s="302" t="str">
        <f>IF(AND(C32&lt;&gt;"V",D32&lt;&gt;"V", COUNTIFS(IM!$F:$F, A32, IM!$AD:$AD, "O", IM!$X:$X, "&gt;="&amp;$R$3, IM!$X:$X, "&lt;="&amp;$S$3)&gt;0), "V", "")</f>
        <v/>
      </c>
      <c r="F32" s="208" t="str">
        <f t="shared" si="1"/>
        <v/>
      </c>
      <c r="G32" s="208" t="str">
        <f>IF(AND(VLOOKUP(A32,門市主檔!A:Y,25,FALSE)="STAR", VLOOKUP(A32,門市主檔!A:N,14,FALSE)=""),
    IF(OR(C32="V", D32="V", E32="V"), "已PM未更換", "未更換"),
    IF(VLOOKUP(A32,門市主檔!A:Y,25,FALSE)&lt;&gt;"STAR", "無專案", "已更換")
)</f>
        <v>已更換</v>
      </c>
      <c r="H32" s="286">
        <f>VLOOKUP(A32,門市主檔!A:U,21,FALSE)</f>
        <v>2</v>
      </c>
      <c r="I32" s="208" t="str">
        <f>VLOOKUP(A32,'0919門市清單主檔'!B:V,21,FALSE)</f>
        <v>板橋區</v>
      </c>
      <c r="J32" s="216">
        <v>45733.637499999997</v>
      </c>
      <c r="K32" s="203"/>
      <c r="L32" s="203"/>
      <c r="M32" s="203"/>
      <c r="N32" s="203"/>
      <c r="O32" s="203"/>
      <c r="P32" s="203" t="s">
        <v>51</v>
      </c>
      <c r="Q32" s="203"/>
    </row>
    <row r="33" spans="1:17" ht="21.6" customHeight="1">
      <c r="A33" s="208">
        <v>4917</v>
      </c>
      <c r="B33" s="208" t="str">
        <f>VLOOKUP(A33,門市主檔!A:B,2,FALSE)</f>
        <v>板橋翠華店</v>
      </c>
      <c r="C33" s="302" t="str">
        <f>IF(COUNTIFS(IM!$F:$F,A33,IM!$AD:$AD,"O",IM!$X:$X,"&gt;="&amp;$R$1, IM!$X:$X,"&lt;="&amp;$S$1)&gt;0,"V","")</f>
        <v>V</v>
      </c>
      <c r="D33" s="302" t="str">
        <f>IF(AND(C33&lt;&gt;"V", COUNTIFS(IM!$F:$F,A33, IM!$AD:$AD, "O", IM!$X:$X, "&gt;="&amp;$R$2, IM!$X:$X, "&lt;="&amp;$S$2)&gt;0), "V", "")</f>
        <v/>
      </c>
      <c r="E33" s="302" t="str">
        <f>IF(AND(C33&lt;&gt;"V",D33&lt;&gt;"V", COUNTIFS(IM!$F:$F, A33, IM!$AD:$AD, "O", IM!$X:$X, "&gt;="&amp;$R$3, IM!$X:$X, "&lt;="&amp;$S$3)&gt;0), "V", "")</f>
        <v/>
      </c>
      <c r="F33" s="208" t="str">
        <f t="shared" si="1"/>
        <v/>
      </c>
      <c r="G33" s="208" t="str">
        <f>IF(AND(VLOOKUP(A33,門市主檔!A:Y,25,FALSE)="STAR", VLOOKUP(A33,門市主檔!A:N,14,FALSE)=""),
    IF(OR(C33="V", D33="V", E33="V"), "已PM未更換", "未更換"),
    IF(VLOOKUP(A33,門市主檔!A:Y,25,FALSE)&lt;&gt;"STAR", "無專案", "已更換")
)</f>
        <v>已更換</v>
      </c>
      <c r="H33" s="286">
        <f>VLOOKUP(A33,門市主檔!A:U,21,FALSE)</f>
        <v>1</v>
      </c>
      <c r="I33" s="208" t="str">
        <f>VLOOKUP(A33,'0919門市清單主檔'!B:V,21,FALSE)</f>
        <v>板橋區</v>
      </c>
      <c r="J33" s="216">
        <v>45743.452777777777</v>
      </c>
      <c r="K33" s="203"/>
      <c r="L33" s="203"/>
      <c r="M33" s="203"/>
      <c r="N33" s="203"/>
      <c r="O33" s="203"/>
      <c r="P33" s="203" t="s">
        <v>51</v>
      </c>
      <c r="Q33" s="203"/>
    </row>
    <row r="34" spans="1:17" ht="21.6" customHeight="1">
      <c r="A34" s="208">
        <v>4046</v>
      </c>
      <c r="B34" s="208" t="str">
        <f>VLOOKUP(A34,門市主檔!A:B,2,FALSE)</f>
        <v>板橋福康店</v>
      </c>
      <c r="C34" s="302" t="str">
        <f>IF(COUNTIFS(IM!$F:$F,A34,IM!$AD:$AD,"O",IM!$X:$X,"&gt;="&amp;$R$1, IM!$X:$X,"&lt;="&amp;$S$1)&gt;0,"V","")</f>
        <v>V</v>
      </c>
      <c r="D34" s="302" t="str">
        <f>IF(AND(C34&lt;&gt;"V", COUNTIFS(IM!$F:$F,A34, IM!$AD:$AD, "O", IM!$X:$X, "&gt;="&amp;$R$2, IM!$X:$X, "&lt;="&amp;$S$2)&gt;0), "V", "")</f>
        <v/>
      </c>
      <c r="E34" s="302" t="str">
        <f>IF(AND(C34&lt;&gt;"V",D34&lt;&gt;"V", COUNTIFS(IM!$F:$F, A34, IM!$AD:$AD, "O", IM!$X:$X, "&gt;="&amp;$R$3, IM!$X:$X, "&lt;="&amp;$S$3)&gt;0), "V", "")</f>
        <v/>
      </c>
      <c r="F34" s="208" t="str">
        <f t="shared" si="1"/>
        <v/>
      </c>
      <c r="G34" s="208" t="str">
        <f>IF(AND(VLOOKUP(A34,門市主檔!A:Y,25,FALSE)="STAR", VLOOKUP(A34,門市主檔!A:N,14,FALSE)=""),
    IF(OR(C34="V", D34="V", E34="V"), "已PM未更換", "未更換"),
    IF(VLOOKUP(A34,門市主檔!A:Y,25,FALSE)&lt;&gt;"STAR", "無專案", "已更換")
)</f>
        <v>已更換</v>
      </c>
      <c r="H34" s="286">
        <f>VLOOKUP(A34,門市主檔!A:U,21,FALSE)</f>
        <v>2</v>
      </c>
      <c r="I34" s="208" t="str">
        <f>VLOOKUP(A34,'0919門市清單主檔'!B:V,21,FALSE)</f>
        <v>板橋區</v>
      </c>
      <c r="J34" s="216">
        <v>45736.618055555555</v>
      </c>
      <c r="K34" s="203"/>
      <c r="L34" s="203"/>
      <c r="M34" s="203"/>
      <c r="N34" s="203"/>
      <c r="O34" s="203"/>
      <c r="P34" s="203" t="s">
        <v>51</v>
      </c>
      <c r="Q34" s="203"/>
    </row>
    <row r="35" spans="1:17" ht="21.6" customHeight="1">
      <c r="A35" s="208">
        <v>3977</v>
      </c>
      <c r="B35" s="208" t="str">
        <f>VLOOKUP(A35,門市主檔!A:B,2,FALSE)</f>
        <v>板橋玉川店</v>
      </c>
      <c r="C35" s="302" t="str">
        <f>IF(COUNTIFS(IM!$F:$F,A35,IM!$AD:$AD,"O",IM!$X:$X,"&gt;="&amp;$R$1, IM!$X:$X,"&lt;="&amp;$S$1)&gt;0,"V","")</f>
        <v>V</v>
      </c>
      <c r="D35" s="302" t="str">
        <f>IF(AND(C35&lt;&gt;"V", COUNTIFS(IM!$F:$F,A35, IM!$AD:$AD, "O", IM!$X:$X, "&gt;="&amp;$R$2, IM!$X:$X, "&lt;="&amp;$S$2)&gt;0), "V", "")</f>
        <v/>
      </c>
      <c r="E35" s="302" t="str">
        <f>IF(AND(C35&lt;&gt;"V",D35&lt;&gt;"V", COUNTIFS(IM!$F:$F, A35, IM!$AD:$AD, "O", IM!$X:$X, "&gt;="&amp;$R$3, IM!$X:$X, "&lt;="&amp;$S$3)&gt;0), "V", "")</f>
        <v/>
      </c>
      <c r="F35" s="208" t="str">
        <f t="shared" si="1"/>
        <v/>
      </c>
      <c r="G35" s="208" t="str">
        <f>IF(AND(VLOOKUP(A35,門市主檔!A:Y,25,FALSE)="STAR", VLOOKUP(A35,門市主檔!A:N,14,FALSE)=""),
    IF(OR(C35="V", D35="V", E35="V"), "已PM未更換", "未更換"),
    IF(VLOOKUP(A35,門市主檔!A:Y,25,FALSE)&lt;&gt;"STAR", "無專案", "已更換")
)</f>
        <v>無專案</v>
      </c>
      <c r="H35" s="286">
        <f>VLOOKUP(A35,門市主檔!A:U,21,FALSE)</f>
        <v>0</v>
      </c>
      <c r="I35" s="208" t="str">
        <f>VLOOKUP(A35,'0919門市清單主檔'!B:V,21,FALSE)</f>
        <v>板橋區</v>
      </c>
      <c r="J35" s="216">
        <v>45664.631944444445</v>
      </c>
      <c r="K35" s="203"/>
      <c r="L35" s="203"/>
      <c r="M35" s="203"/>
      <c r="N35" s="203"/>
      <c r="O35" s="203"/>
      <c r="P35" s="203" t="s">
        <v>51</v>
      </c>
      <c r="Q35" s="203"/>
    </row>
    <row r="36" spans="1:17" ht="21.6" customHeight="1">
      <c r="A36" s="208">
        <v>3752</v>
      </c>
      <c r="B36" s="208" t="str">
        <f>VLOOKUP(A36,門市主檔!A:B,2,FALSE)</f>
        <v>板橋豫章店</v>
      </c>
      <c r="C36" s="302" t="str">
        <f>IF(COUNTIFS(IM!$F:$F,A36,IM!$AD:$AD,"O",IM!$X:$X,"&gt;="&amp;$R$1, IM!$X:$X,"&lt;="&amp;$S$1)&gt;0,"V","")</f>
        <v>V</v>
      </c>
      <c r="D36" s="302" t="str">
        <f>IF(AND(C36&lt;&gt;"V", COUNTIFS(IM!$F:$F,A36, IM!$AD:$AD, "O", IM!$X:$X, "&gt;="&amp;$R$2, IM!$X:$X, "&lt;="&amp;$S$2)&gt;0), "V", "")</f>
        <v/>
      </c>
      <c r="E36" s="302" t="str">
        <f>IF(AND(C36&lt;&gt;"V",D36&lt;&gt;"V", COUNTIFS(IM!$F:$F, A36, IM!$AD:$AD, "O", IM!$X:$X, "&gt;="&amp;$R$3, IM!$X:$X, "&lt;="&amp;$S$3)&gt;0), "V", "")</f>
        <v/>
      </c>
      <c r="F36" s="208" t="str">
        <f t="shared" si="1"/>
        <v/>
      </c>
      <c r="G36" s="208" t="str">
        <f>IF(AND(VLOOKUP(A36,門市主檔!A:Y,25,FALSE)="STAR", VLOOKUP(A36,門市主檔!A:N,14,FALSE)=""),
    IF(OR(C36="V", D36="V", E36="V"), "已PM未更換", "未更換"),
    IF(VLOOKUP(A36,門市主檔!A:Y,25,FALSE)&lt;&gt;"STAR", "無專案", "已更換")
)</f>
        <v>已更換</v>
      </c>
      <c r="H36" s="286">
        <f>VLOOKUP(A36,門市主檔!A:U,21,FALSE)</f>
        <v>2</v>
      </c>
      <c r="I36" s="208" t="str">
        <f>VLOOKUP(A36,'0919門市清單主檔'!B:V,21,FALSE)</f>
        <v>板橋區</v>
      </c>
      <c r="J36" s="216">
        <v>45742.604166666664</v>
      </c>
      <c r="K36" s="203"/>
      <c r="L36" s="203"/>
      <c r="M36" s="203"/>
      <c r="N36" s="203"/>
      <c r="O36" s="203"/>
      <c r="P36" s="203" t="s">
        <v>51</v>
      </c>
      <c r="Q36" s="203"/>
    </row>
    <row r="37" spans="1:17" ht="21.6" customHeight="1">
      <c r="A37" s="208">
        <v>3818</v>
      </c>
      <c r="B37" s="208" t="str">
        <f>VLOOKUP(A37,門市主檔!A:B,2,FALSE)</f>
        <v>板橋漢江店</v>
      </c>
      <c r="C37" s="302" t="str">
        <f>IF(COUNTIFS(IM!$F:$F,A37,IM!$AD:$AD,"O",IM!$X:$X,"&gt;="&amp;$R$1, IM!$X:$X,"&lt;="&amp;$S$1)&gt;0,"V","")</f>
        <v>V</v>
      </c>
      <c r="D37" s="302" t="str">
        <f>IF(AND(C37&lt;&gt;"V", COUNTIFS(IM!$F:$F,A37, IM!$AD:$AD, "O", IM!$X:$X, "&gt;="&amp;$R$2, IM!$X:$X, "&lt;="&amp;$S$2)&gt;0), "V", "")</f>
        <v/>
      </c>
      <c r="E37" s="302" t="str">
        <f>IF(AND(C37&lt;&gt;"V",D37&lt;&gt;"V", COUNTIFS(IM!$F:$F, A37, IM!$AD:$AD, "O", IM!$X:$X, "&gt;="&amp;$R$3, IM!$X:$X, "&lt;="&amp;$S$3)&gt;0), "V", "")</f>
        <v/>
      </c>
      <c r="F37" s="208" t="str">
        <f t="shared" si="1"/>
        <v/>
      </c>
      <c r="G37" s="208" t="str">
        <f>IF(AND(VLOOKUP(A37,門市主檔!A:Y,25,FALSE)="STAR", VLOOKUP(A37,門市主檔!A:N,14,FALSE)=""),
    IF(OR(C37="V", D37="V", E37="V"), "已PM未更換", "未更換"),
    IF(VLOOKUP(A37,門市主檔!A:Y,25,FALSE)&lt;&gt;"STAR", "無專案", "已更換")
)</f>
        <v>已更換</v>
      </c>
      <c r="H37" s="286">
        <f>VLOOKUP(A37,門市主檔!A:U,21,FALSE)</f>
        <v>1</v>
      </c>
      <c r="I37" s="208" t="str">
        <f>VLOOKUP(A37,'0919門市清單主檔'!B:V,21,FALSE)</f>
        <v>板橋區</v>
      </c>
      <c r="J37" s="216">
        <v>45667.75</v>
      </c>
      <c r="K37" s="203"/>
      <c r="L37" s="203"/>
      <c r="M37" s="203"/>
      <c r="N37" s="203"/>
      <c r="O37" s="203"/>
      <c r="P37" s="203" t="s">
        <v>51</v>
      </c>
      <c r="Q37" s="203"/>
    </row>
    <row r="38" spans="1:17" ht="21.6" customHeight="1">
      <c r="A38" s="208">
        <v>3147</v>
      </c>
      <c r="B38" s="208" t="str">
        <f>VLOOKUP(A38,門市主檔!A:B,2,FALSE)</f>
        <v>北縣板明店</v>
      </c>
      <c r="C38" s="302" t="str">
        <f>IF(COUNTIFS(IM!$F:$F,A38,IM!$AD:$AD,"O",IM!$X:$X,"&gt;="&amp;$R$1, IM!$X:$X,"&lt;="&amp;$S$1)&gt;0,"V","")</f>
        <v>V</v>
      </c>
      <c r="D38" s="302" t="str">
        <f>IF(AND(C38&lt;&gt;"V", COUNTIFS(IM!$F:$F,A38, IM!$AD:$AD, "O", IM!$X:$X, "&gt;="&amp;$R$2, IM!$X:$X, "&lt;="&amp;$S$2)&gt;0), "V", "")</f>
        <v/>
      </c>
      <c r="E38" s="302" t="str">
        <f>IF(AND(C38&lt;&gt;"V",D38&lt;&gt;"V", COUNTIFS(IM!$F:$F, A38, IM!$AD:$AD, "O", IM!$X:$X, "&gt;="&amp;$R$3, IM!$X:$X, "&lt;="&amp;$S$3)&gt;0), "V", "")</f>
        <v/>
      </c>
      <c r="F38" s="208" t="str">
        <f t="shared" si="1"/>
        <v/>
      </c>
      <c r="G38" s="208" t="str">
        <f>IF(AND(VLOOKUP(A38,門市主檔!A:Y,25,FALSE)="STAR", VLOOKUP(A38,門市主檔!A:N,14,FALSE)=""),
    IF(OR(C38="V", D38="V", E38="V"), "已PM未更換", "未更換"),
    IF(VLOOKUP(A38,門市主檔!A:Y,25,FALSE)&lt;&gt;"STAR", "無專案", "已更換")
)</f>
        <v>已更換</v>
      </c>
      <c r="H38" s="286">
        <f>VLOOKUP(A38,門市主檔!A:U,21,FALSE)</f>
        <v>1</v>
      </c>
      <c r="I38" s="208" t="str">
        <f>VLOOKUP(A38,'0919門市清單主檔'!B:V,21,FALSE)</f>
        <v>板橋區</v>
      </c>
      <c r="J38" s="216">
        <v>45692.482638888891</v>
      </c>
      <c r="K38" s="203"/>
      <c r="L38" s="203"/>
      <c r="M38" s="203"/>
      <c r="N38" s="203"/>
      <c r="O38" s="203"/>
      <c r="P38" s="203" t="s">
        <v>51</v>
      </c>
      <c r="Q38" s="203"/>
    </row>
    <row r="39" spans="1:17" ht="21.6" customHeight="1">
      <c r="A39" s="208" t="s">
        <v>29</v>
      </c>
      <c r="B39" s="208" t="str">
        <f>VLOOKUP(A39,門市主檔!A:B,2,FALSE)</f>
        <v>北縣僑福店</v>
      </c>
      <c r="C39" s="302" t="str">
        <f>IF(COUNTIFS(IM!$F:$F,A39,IM!$AD:$AD,"O",IM!$X:$X,"&gt;="&amp;$R$1, IM!$X:$X,"&lt;="&amp;$S$1)&gt;0,"V","")</f>
        <v>V</v>
      </c>
      <c r="D39" s="302" t="str">
        <f>IF(AND(C39&lt;&gt;"V", COUNTIFS(IM!$F:$F,A39, IM!$AD:$AD, "O", IM!$X:$X, "&gt;="&amp;$R$2, IM!$X:$X, "&lt;="&amp;$S$2)&gt;0), "V", "")</f>
        <v/>
      </c>
      <c r="E39" s="302" t="str">
        <f>IF(AND(C39&lt;&gt;"V",D39&lt;&gt;"V", COUNTIFS(IM!$F:$F, A39, IM!$AD:$AD, "O", IM!$X:$X, "&gt;="&amp;$R$3, IM!$X:$X, "&lt;="&amp;$S$3)&gt;0), "V", "")</f>
        <v/>
      </c>
      <c r="F39" s="208" t="str">
        <f t="shared" si="1"/>
        <v/>
      </c>
      <c r="G39" s="208" t="str">
        <f>IF(AND(VLOOKUP(A39,門市主檔!A:Y,25,FALSE)="STAR", VLOOKUP(A39,門市主檔!A:N,14,FALSE)=""),
    IF(OR(C39="V", D39="V", E39="V"), "已PM未更換", "未更換"),
    IF(VLOOKUP(A39,門市主檔!A:Y,25,FALSE)&lt;&gt;"STAR", "無專案", "已更換")
)</f>
        <v>已更換</v>
      </c>
      <c r="H39" s="286">
        <f>VLOOKUP(A39,門市主檔!A:U,21,FALSE)</f>
        <v>1</v>
      </c>
      <c r="I39" s="208" t="str">
        <f>VLOOKUP(A39,'0919門市清單主檔'!B:V,21,FALSE)</f>
        <v>板橋區</v>
      </c>
      <c r="J39" s="216">
        <v>45723.647222222222</v>
      </c>
      <c r="K39" s="203"/>
      <c r="L39" s="203"/>
      <c r="M39" s="203"/>
      <c r="N39" s="203"/>
      <c r="O39" s="203"/>
      <c r="P39" s="203" t="s">
        <v>51</v>
      </c>
      <c r="Q39" s="203"/>
    </row>
    <row r="40" spans="1:17" ht="21.6" customHeight="1">
      <c r="A40" s="208">
        <v>2221</v>
      </c>
      <c r="B40" s="208" t="str">
        <f>VLOOKUP(A40,門市主檔!A:B,2,FALSE)</f>
        <v>板橋雙十店</v>
      </c>
      <c r="C40" s="302" t="str">
        <f>IF(COUNTIFS(IM!$F:$F,A40,IM!$AD:$AD,"O",IM!$X:$X,"&gt;="&amp;$R$1, IM!$X:$X,"&lt;="&amp;$S$1)&gt;0,"V","")</f>
        <v>V</v>
      </c>
      <c r="D40" s="302" t="str">
        <f>IF(AND(C40&lt;&gt;"V", COUNTIFS(IM!$F:$F,A40, IM!$AD:$AD, "O", IM!$X:$X, "&gt;="&amp;$R$2, IM!$X:$X, "&lt;="&amp;$S$2)&gt;0), "V", "")</f>
        <v/>
      </c>
      <c r="E40" s="302" t="str">
        <f>IF(AND(C40&lt;&gt;"V",D40&lt;&gt;"V", COUNTIFS(IM!$F:$F, A40, IM!$AD:$AD, "O", IM!$X:$X, "&gt;="&amp;$R$3, IM!$X:$X, "&lt;="&amp;$S$3)&gt;0), "V", "")</f>
        <v/>
      </c>
      <c r="F40" s="208" t="str">
        <f t="shared" si="1"/>
        <v/>
      </c>
      <c r="G40" s="208" t="str">
        <f>IF(AND(VLOOKUP(A40,門市主檔!A:Y,25,FALSE)="STAR", VLOOKUP(A40,門市主檔!A:N,14,FALSE)=""),
    IF(OR(C40="V", D40="V", E40="V"), "已PM未更換", "未更換"),
    IF(VLOOKUP(A40,門市主檔!A:Y,25,FALSE)&lt;&gt;"STAR", "無專案", "已更換")
)</f>
        <v>已更換</v>
      </c>
      <c r="H40" s="286">
        <f>VLOOKUP(A40,門市主檔!A:U,21,FALSE)</f>
        <v>1</v>
      </c>
      <c r="I40" s="208" t="str">
        <f>VLOOKUP(A40,'0919門市清單主檔'!B:V,21,FALSE)</f>
        <v>板橋區</v>
      </c>
      <c r="J40" s="216">
        <v>45728.498611111114</v>
      </c>
      <c r="K40" s="203"/>
      <c r="L40" s="203"/>
      <c r="M40" s="203"/>
      <c r="N40" s="203"/>
      <c r="O40" s="203"/>
      <c r="P40" s="203" t="s">
        <v>51</v>
      </c>
      <c r="Q40" s="203"/>
    </row>
    <row r="41" spans="1:17" ht="21.6" customHeight="1">
      <c r="A41" s="208">
        <v>2422</v>
      </c>
      <c r="B41" s="208" t="str">
        <f>VLOOKUP(A41,門市主檔!A:B,2,FALSE)</f>
        <v>北縣板億店</v>
      </c>
      <c r="C41" s="302" t="str">
        <f>IF(COUNTIFS(IM!$F:$F,A41,IM!$AD:$AD,"O",IM!$X:$X,"&gt;="&amp;$R$1, IM!$X:$X,"&lt;="&amp;$S$1)&gt;0,"V","")</f>
        <v>V</v>
      </c>
      <c r="D41" s="302" t="str">
        <f>IF(AND(C41&lt;&gt;"V", COUNTIFS(IM!$F:$F,A41, IM!$AD:$AD, "O", IM!$X:$X, "&gt;="&amp;$R$2, IM!$X:$X, "&lt;="&amp;$S$2)&gt;0), "V", "")</f>
        <v/>
      </c>
      <c r="E41" s="302" t="str">
        <f>IF(AND(C41&lt;&gt;"V",D41&lt;&gt;"V", COUNTIFS(IM!$F:$F, A41, IM!$AD:$AD, "O", IM!$X:$X, "&gt;="&amp;$R$3, IM!$X:$X, "&lt;="&amp;$S$3)&gt;0), "V", "")</f>
        <v/>
      </c>
      <c r="F41" s="208" t="str">
        <f t="shared" si="1"/>
        <v/>
      </c>
      <c r="G41" s="208" t="str">
        <f>IF(AND(VLOOKUP(A41,門市主檔!A:Y,25,FALSE)="STAR", VLOOKUP(A41,門市主檔!A:N,14,FALSE)=""),
    IF(OR(C41="V", D41="V", E41="V"), "已PM未更換", "未更換"),
    IF(VLOOKUP(A41,門市主檔!A:Y,25,FALSE)&lt;&gt;"STAR", "無專案", "已更換")
)</f>
        <v>已更換</v>
      </c>
      <c r="H41" s="286">
        <f>VLOOKUP(A41,門市主檔!A:U,21,FALSE)</f>
        <v>2</v>
      </c>
      <c r="I41" s="208" t="str">
        <f>VLOOKUP(A41,'0919門市清單主檔'!B:V,21,FALSE)</f>
        <v>板橋區</v>
      </c>
      <c r="J41" s="216">
        <v>45743.505555555559</v>
      </c>
      <c r="K41" s="203"/>
      <c r="L41" s="203"/>
      <c r="M41" s="203"/>
      <c r="N41" s="203"/>
      <c r="O41" s="203"/>
      <c r="P41" s="203" t="s">
        <v>51</v>
      </c>
      <c r="Q41" s="203"/>
    </row>
    <row r="42" spans="1:17" ht="15" customHeight="1">
      <c r="A42" s="210"/>
      <c r="B42" s="210"/>
    </row>
    <row r="43" spans="1:17" ht="15" customHeight="1">
      <c r="A43" s="210"/>
      <c r="B43" s="210"/>
    </row>
    <row r="44" spans="1:17" ht="15" customHeight="1">
      <c r="A44" s="210"/>
      <c r="B44" s="210"/>
    </row>
    <row r="45" spans="1:17" ht="15" customHeight="1">
      <c r="A45" s="210"/>
      <c r="B45" s="210"/>
    </row>
    <row r="46" spans="1:17" ht="15" customHeight="1">
      <c r="A46" s="210"/>
      <c r="B46" s="210"/>
    </row>
    <row r="47" spans="1:17" ht="15" customHeight="1">
      <c r="A47" s="210"/>
      <c r="B47" s="210"/>
    </row>
    <row r="48" spans="1:17" ht="15" customHeight="1">
      <c r="A48" s="210"/>
      <c r="B48" s="210"/>
    </row>
    <row r="49" spans="1:2" ht="15" customHeight="1">
      <c r="A49" s="210"/>
      <c r="B49" s="210"/>
    </row>
    <row r="50" spans="1:2" ht="15" customHeight="1">
      <c r="A50" s="210"/>
      <c r="B50" s="210"/>
    </row>
    <row r="51" spans="1:2" ht="15" customHeight="1">
      <c r="A51" s="210"/>
      <c r="B51" s="210"/>
    </row>
    <row r="52" spans="1:2" ht="15" customHeight="1">
      <c r="A52" s="210"/>
      <c r="B52" s="210"/>
    </row>
    <row r="53" spans="1:2" ht="15" customHeight="1">
      <c r="A53" s="210"/>
      <c r="B53" s="210"/>
    </row>
    <row r="54" spans="1:2" ht="15" customHeight="1">
      <c r="A54" s="210"/>
      <c r="B54" s="210"/>
    </row>
    <row r="55" spans="1:2" ht="15" customHeight="1">
      <c r="A55" s="210"/>
      <c r="B55" s="210"/>
    </row>
    <row r="56" spans="1:2" ht="15" customHeight="1">
      <c r="A56" s="210"/>
      <c r="B56" s="210"/>
    </row>
    <row r="57" spans="1:2" ht="15" customHeight="1">
      <c r="A57" s="210"/>
      <c r="B57" s="210"/>
    </row>
    <row r="58" spans="1:2" ht="15" customHeight="1">
      <c r="A58" s="210"/>
      <c r="B58" s="210"/>
    </row>
    <row r="59" spans="1:2" ht="15" customHeight="1">
      <c r="A59" s="210"/>
      <c r="B59" s="210"/>
    </row>
    <row r="60" spans="1:2" ht="15" customHeight="1">
      <c r="A60" s="210"/>
      <c r="B60" s="210"/>
    </row>
    <row r="61" spans="1:2" ht="15" customHeight="1">
      <c r="A61" s="210"/>
      <c r="B61" s="210"/>
    </row>
    <row r="62" spans="1:2" ht="15" customHeight="1">
      <c r="A62" s="210"/>
      <c r="B62" s="210"/>
    </row>
    <row r="63" spans="1:2" ht="15" customHeight="1">
      <c r="A63" s="210"/>
      <c r="B63" s="210"/>
    </row>
    <row r="64" spans="1:2" ht="15" customHeight="1">
      <c r="A64" s="210"/>
      <c r="B64" s="210"/>
    </row>
    <row r="65" spans="1:2" ht="15" customHeight="1">
      <c r="A65" s="210"/>
      <c r="B65" s="210"/>
    </row>
    <row r="66" spans="1:2" ht="15" customHeight="1">
      <c r="A66" s="210"/>
      <c r="B66" s="210"/>
    </row>
    <row r="67" spans="1:2" ht="15" customHeight="1">
      <c r="A67" s="210"/>
      <c r="B67" s="210"/>
    </row>
    <row r="68" spans="1:2" ht="15" customHeight="1">
      <c r="A68" s="210"/>
      <c r="B68" s="210"/>
    </row>
    <row r="69" spans="1:2" ht="15" customHeight="1">
      <c r="A69" s="210"/>
      <c r="B69" s="210"/>
    </row>
    <row r="70" spans="1:2" ht="15" customHeight="1">
      <c r="A70" s="210"/>
      <c r="B70" s="210"/>
    </row>
    <row r="71" spans="1:2" ht="15" customHeight="1">
      <c r="A71" s="210"/>
      <c r="B71" s="210"/>
    </row>
    <row r="72" spans="1:2" ht="15" customHeight="1">
      <c r="A72" s="210"/>
      <c r="B72" s="210"/>
    </row>
    <row r="73" spans="1:2" ht="15" customHeight="1">
      <c r="A73" s="210"/>
      <c r="B73" s="210"/>
    </row>
    <row r="74" spans="1:2" ht="15" customHeight="1">
      <c r="A74" s="210"/>
      <c r="B74" s="210"/>
    </row>
    <row r="75" spans="1:2" ht="15" customHeight="1">
      <c r="A75" s="210"/>
      <c r="B75" s="210"/>
    </row>
    <row r="76" spans="1:2" ht="15" customHeight="1">
      <c r="A76" s="210"/>
      <c r="B76" s="210"/>
    </row>
    <row r="77" spans="1:2" ht="15" customHeight="1">
      <c r="A77" s="210"/>
      <c r="B77" s="210"/>
    </row>
    <row r="78" spans="1:2" ht="15" customHeight="1">
      <c r="A78" s="210"/>
      <c r="B78" s="210"/>
    </row>
    <row r="79" spans="1:2" ht="15" customHeight="1">
      <c r="A79" s="210"/>
      <c r="B79" s="210"/>
    </row>
    <row r="80" spans="1:2" ht="15" customHeight="1">
      <c r="A80" s="210"/>
      <c r="B80" s="210"/>
    </row>
    <row r="81" spans="1:2" ht="15" customHeight="1">
      <c r="A81" s="210"/>
      <c r="B81" s="210"/>
    </row>
    <row r="82" spans="1:2" ht="15" customHeight="1">
      <c r="A82" s="210"/>
      <c r="B82" s="210"/>
    </row>
    <row r="83" spans="1:2" ht="15" customHeight="1">
      <c r="A83" s="210"/>
      <c r="B83" s="210"/>
    </row>
    <row r="84" spans="1:2" ht="15" customHeight="1">
      <c r="A84" s="210"/>
      <c r="B84" s="210"/>
    </row>
    <row r="85" spans="1:2" ht="15" customHeight="1">
      <c r="A85" s="210"/>
      <c r="B85" s="210"/>
    </row>
    <row r="86" spans="1:2" ht="15" customHeight="1">
      <c r="A86" s="210"/>
      <c r="B86" s="210"/>
    </row>
    <row r="87" spans="1:2" ht="15" customHeight="1">
      <c r="A87" s="210"/>
      <c r="B87" s="210"/>
    </row>
    <row r="88" spans="1:2" ht="15" customHeight="1">
      <c r="A88" s="210"/>
      <c r="B88" s="210"/>
    </row>
    <row r="89" spans="1:2" ht="15" customHeight="1">
      <c r="A89" s="210"/>
      <c r="B89" s="210"/>
    </row>
    <row r="90" spans="1:2" ht="15" customHeight="1">
      <c r="A90" s="210"/>
      <c r="B90" s="210"/>
    </row>
    <row r="91" spans="1:2" ht="15" customHeight="1">
      <c r="A91" s="210"/>
      <c r="B91" s="210"/>
    </row>
    <row r="92" spans="1:2" ht="15" customHeight="1">
      <c r="A92" s="210"/>
      <c r="B92" s="210"/>
    </row>
    <row r="93" spans="1:2" ht="15" customHeight="1">
      <c r="A93" s="210"/>
      <c r="B93" s="210"/>
    </row>
    <row r="94" spans="1:2" ht="15" customHeight="1">
      <c r="A94" s="210"/>
      <c r="B94" s="210"/>
    </row>
    <row r="95" spans="1:2" ht="15" customHeight="1">
      <c r="A95" s="210"/>
      <c r="B95" s="210"/>
    </row>
    <row r="96" spans="1:2" ht="15" customHeight="1">
      <c r="A96" s="210"/>
      <c r="B96" s="210"/>
    </row>
    <row r="97" spans="1:2" ht="15" customHeight="1">
      <c r="A97" s="210"/>
      <c r="B97" s="210"/>
    </row>
    <row r="98" spans="1:2" ht="15" customHeight="1">
      <c r="A98" s="210"/>
      <c r="B98" s="210"/>
    </row>
    <row r="99" spans="1:2" ht="15" customHeight="1">
      <c r="A99" s="210"/>
      <c r="B99" s="210"/>
    </row>
    <row r="100" spans="1:2" ht="15" customHeight="1">
      <c r="A100" s="210"/>
      <c r="B100" s="210"/>
    </row>
    <row r="101" spans="1:2" ht="15" customHeight="1">
      <c r="A101" s="210"/>
      <c r="B101" s="210"/>
    </row>
    <row r="102" spans="1:2" ht="15" customHeight="1">
      <c r="A102" s="210"/>
      <c r="B102" s="210"/>
    </row>
    <row r="103" spans="1:2" ht="15" customHeight="1">
      <c r="A103" s="210"/>
      <c r="B103" s="210"/>
    </row>
    <row r="104" spans="1:2" ht="15" customHeight="1">
      <c r="A104" s="210"/>
      <c r="B104" s="210"/>
    </row>
    <row r="105" spans="1:2" ht="15" customHeight="1">
      <c r="A105" s="210"/>
      <c r="B105" s="210"/>
    </row>
    <row r="106" spans="1:2" ht="15" customHeight="1">
      <c r="A106" s="210"/>
      <c r="B106" s="210"/>
    </row>
    <row r="107" spans="1:2" ht="15" customHeight="1">
      <c r="A107" s="210"/>
      <c r="B107" s="210"/>
    </row>
    <row r="108" spans="1:2" ht="15" customHeight="1">
      <c r="A108" s="210"/>
      <c r="B108" s="210"/>
    </row>
    <row r="109" spans="1:2" ht="15" customHeight="1">
      <c r="A109" s="210"/>
      <c r="B109" s="210"/>
    </row>
    <row r="110" spans="1:2" ht="15" customHeight="1">
      <c r="A110" s="210"/>
      <c r="B110" s="210"/>
    </row>
    <row r="111" spans="1:2" ht="15" customHeight="1">
      <c r="A111" s="210"/>
      <c r="B111" s="210"/>
    </row>
    <row r="112" spans="1:2" ht="15" customHeight="1">
      <c r="A112" s="210"/>
      <c r="B112" s="210"/>
    </row>
    <row r="113" spans="1:2" ht="15" customHeight="1">
      <c r="A113" s="210"/>
      <c r="B113" s="210"/>
    </row>
    <row r="114" spans="1:2" ht="15" customHeight="1">
      <c r="A114" s="210"/>
      <c r="B114" s="210"/>
    </row>
    <row r="115" spans="1:2" ht="15" customHeight="1">
      <c r="A115" s="210"/>
      <c r="B115" s="210"/>
    </row>
    <row r="116" spans="1:2" ht="15" customHeight="1">
      <c r="A116" s="210"/>
      <c r="B116" s="210"/>
    </row>
    <row r="117" spans="1:2" ht="15" customHeight="1">
      <c r="A117" s="210"/>
      <c r="B117" s="210"/>
    </row>
    <row r="118" spans="1:2" ht="15" customHeight="1">
      <c r="A118" s="210"/>
      <c r="B118" s="210"/>
    </row>
    <row r="119" spans="1:2" ht="15" customHeight="1">
      <c r="A119" s="210"/>
      <c r="B119" s="210"/>
    </row>
    <row r="120" spans="1:2" ht="15" customHeight="1">
      <c r="A120" s="210"/>
      <c r="B120" s="210"/>
    </row>
    <row r="121" spans="1:2" ht="15" customHeight="1">
      <c r="A121" s="210"/>
      <c r="B121" s="210"/>
    </row>
    <row r="122" spans="1:2" ht="15" customHeight="1">
      <c r="A122" s="210"/>
      <c r="B122" s="210"/>
    </row>
    <row r="123" spans="1:2" ht="15" customHeight="1">
      <c r="A123" s="210"/>
      <c r="B123" s="210"/>
    </row>
    <row r="124" spans="1:2" ht="15" customHeight="1">
      <c r="A124" s="210"/>
      <c r="B124" s="210"/>
    </row>
    <row r="125" spans="1:2" ht="15" customHeight="1">
      <c r="A125" s="210"/>
      <c r="B125" s="210"/>
    </row>
    <row r="126" spans="1:2" ht="15" customHeight="1">
      <c r="A126" s="210"/>
      <c r="B126" s="210"/>
    </row>
    <row r="127" spans="1:2" ht="15" customHeight="1">
      <c r="A127" s="210"/>
      <c r="B127" s="210"/>
    </row>
    <row r="128" spans="1:2" ht="15" customHeight="1">
      <c r="A128" s="210"/>
      <c r="B128" s="210"/>
    </row>
    <row r="129" spans="1:2" ht="15" customHeight="1">
      <c r="A129" s="210"/>
      <c r="B129" s="210"/>
    </row>
    <row r="130" spans="1:2" ht="15" customHeight="1">
      <c r="A130" s="210"/>
      <c r="B130" s="210"/>
    </row>
    <row r="131" spans="1:2" ht="15" customHeight="1">
      <c r="A131" s="210"/>
      <c r="B131" s="210"/>
    </row>
    <row r="132" spans="1:2" ht="15" customHeight="1">
      <c r="A132" s="210"/>
      <c r="B132" s="210"/>
    </row>
    <row r="133" spans="1:2" ht="15" customHeight="1">
      <c r="A133" s="210"/>
      <c r="B133" s="210"/>
    </row>
    <row r="134" spans="1:2" ht="15" customHeight="1">
      <c r="A134" s="210"/>
      <c r="B134" s="210"/>
    </row>
    <row r="135" spans="1:2" ht="15" customHeight="1">
      <c r="A135" s="210"/>
      <c r="B135" s="210"/>
    </row>
    <row r="136" spans="1:2" ht="15" customHeight="1">
      <c r="A136" s="210"/>
      <c r="B136" s="210"/>
    </row>
    <row r="137" spans="1:2" ht="15" customHeight="1">
      <c r="A137" s="210"/>
      <c r="B137" s="210"/>
    </row>
    <row r="138" spans="1:2" ht="15" customHeight="1">
      <c r="A138" s="210"/>
      <c r="B138" s="210"/>
    </row>
    <row r="139" spans="1:2" ht="15" customHeight="1">
      <c r="A139" s="210"/>
      <c r="B139" s="210"/>
    </row>
    <row r="140" spans="1:2" ht="15" customHeight="1">
      <c r="A140" s="210"/>
      <c r="B140" s="210"/>
    </row>
    <row r="141" spans="1:2" ht="15" customHeight="1">
      <c r="A141" s="210"/>
      <c r="B141" s="210"/>
    </row>
    <row r="142" spans="1:2" ht="15" customHeight="1">
      <c r="A142" s="210"/>
      <c r="B142" s="210"/>
    </row>
    <row r="143" spans="1:2" ht="15" customHeight="1">
      <c r="A143" s="210"/>
      <c r="B143" s="210"/>
    </row>
    <row r="144" spans="1:2" ht="15" customHeight="1">
      <c r="A144" s="210"/>
      <c r="B144" s="210"/>
    </row>
    <row r="145" spans="1:2" ht="15" customHeight="1">
      <c r="A145" s="210"/>
      <c r="B145" s="210"/>
    </row>
    <row r="146" spans="1:2" ht="15" customHeight="1">
      <c r="A146" s="210"/>
      <c r="B146" s="210"/>
    </row>
    <row r="147" spans="1:2" ht="15" customHeight="1">
      <c r="A147" s="210"/>
      <c r="B147" s="210"/>
    </row>
    <row r="148" spans="1:2" ht="15" customHeight="1">
      <c r="A148" s="210"/>
      <c r="B148" s="210"/>
    </row>
    <row r="149" spans="1:2" ht="15" customHeight="1">
      <c r="A149" s="210"/>
      <c r="B149" s="210"/>
    </row>
    <row r="150" spans="1:2" ht="15" customHeight="1">
      <c r="A150" s="210"/>
      <c r="B150" s="210"/>
    </row>
    <row r="151" spans="1:2" ht="15" customHeight="1">
      <c r="A151" s="210"/>
      <c r="B151" s="210"/>
    </row>
    <row r="152" spans="1:2" ht="15" customHeight="1">
      <c r="A152" s="210"/>
      <c r="B152" s="210"/>
    </row>
    <row r="153" spans="1:2" ht="15" customHeight="1">
      <c r="A153" s="210"/>
      <c r="B153" s="210"/>
    </row>
    <row r="154" spans="1:2" ht="15" customHeight="1">
      <c r="A154" s="210"/>
      <c r="B154" s="210"/>
    </row>
    <row r="155" spans="1:2" ht="15" customHeight="1">
      <c r="A155" s="210"/>
      <c r="B155" s="210"/>
    </row>
    <row r="156" spans="1:2" ht="15" customHeight="1">
      <c r="A156" s="210"/>
      <c r="B156" s="210"/>
    </row>
    <row r="157" spans="1:2" ht="15" customHeight="1">
      <c r="A157" s="210"/>
      <c r="B157" s="210"/>
    </row>
    <row r="158" spans="1:2" ht="15" customHeight="1">
      <c r="A158" s="210"/>
      <c r="B158" s="210"/>
    </row>
    <row r="159" spans="1:2" ht="15" customHeight="1">
      <c r="A159" s="210"/>
      <c r="B159" s="210"/>
    </row>
    <row r="160" spans="1:2" ht="15" customHeight="1">
      <c r="A160" s="210"/>
      <c r="B160" s="210"/>
    </row>
    <row r="161" spans="1:2" ht="15" customHeight="1">
      <c r="A161" s="210"/>
      <c r="B161" s="210"/>
    </row>
    <row r="162" spans="1:2" ht="15" customHeight="1">
      <c r="A162" s="210"/>
      <c r="B162" s="210"/>
    </row>
    <row r="163" spans="1:2" ht="15" customHeight="1">
      <c r="A163" s="210"/>
      <c r="B163" s="210"/>
    </row>
    <row r="164" spans="1:2" ht="15" customHeight="1">
      <c r="A164" s="210"/>
      <c r="B164" s="210"/>
    </row>
    <row r="165" spans="1:2" ht="15" customHeight="1">
      <c r="A165" s="210"/>
      <c r="B165" s="210"/>
    </row>
    <row r="166" spans="1:2" ht="15" customHeight="1">
      <c r="A166" s="210"/>
      <c r="B166" s="210"/>
    </row>
    <row r="167" spans="1:2" ht="15" customHeight="1">
      <c r="A167" s="210"/>
      <c r="B167" s="210"/>
    </row>
    <row r="168" spans="1:2" ht="15" customHeight="1">
      <c r="A168" s="210"/>
      <c r="B168" s="210"/>
    </row>
    <row r="169" spans="1:2" ht="15" customHeight="1">
      <c r="A169" s="210"/>
      <c r="B169" s="210"/>
    </row>
    <row r="170" spans="1:2" ht="15" customHeight="1">
      <c r="A170" s="210"/>
      <c r="B170" s="210"/>
    </row>
    <row r="171" spans="1:2" ht="15" customHeight="1">
      <c r="A171" s="210"/>
      <c r="B171" s="210"/>
    </row>
    <row r="172" spans="1:2" ht="15" customHeight="1">
      <c r="A172" s="210"/>
      <c r="B172" s="210"/>
    </row>
    <row r="173" spans="1:2" ht="15" customHeight="1">
      <c r="A173" s="210"/>
      <c r="B173" s="210"/>
    </row>
    <row r="174" spans="1:2" ht="15" customHeight="1">
      <c r="A174" s="210"/>
      <c r="B174" s="210"/>
    </row>
    <row r="175" spans="1:2" ht="15" customHeight="1">
      <c r="A175" s="210"/>
      <c r="B175" s="210"/>
    </row>
    <row r="176" spans="1:2" ht="15" customHeight="1">
      <c r="A176" s="210"/>
      <c r="B176" s="210"/>
    </row>
    <row r="177" spans="1:2" ht="15" customHeight="1">
      <c r="A177" s="210"/>
      <c r="B177" s="210"/>
    </row>
    <row r="178" spans="1:2" ht="15" customHeight="1">
      <c r="A178" s="210"/>
      <c r="B178" s="210"/>
    </row>
    <row r="179" spans="1:2" ht="15" customHeight="1">
      <c r="A179" s="210"/>
      <c r="B179" s="210"/>
    </row>
    <row r="180" spans="1:2" ht="15" customHeight="1">
      <c r="A180" s="210"/>
      <c r="B180" s="210"/>
    </row>
    <row r="181" spans="1:2" ht="15" customHeight="1">
      <c r="A181" s="210"/>
      <c r="B181" s="210"/>
    </row>
    <row r="182" spans="1:2" ht="15" customHeight="1">
      <c r="A182" s="210"/>
      <c r="B182" s="210"/>
    </row>
    <row r="183" spans="1:2" ht="15" customHeight="1">
      <c r="A183" s="210"/>
      <c r="B183" s="210"/>
    </row>
    <row r="184" spans="1:2" ht="15" customHeight="1">
      <c r="A184" s="210"/>
      <c r="B184" s="210"/>
    </row>
    <row r="185" spans="1:2" ht="15" customHeight="1">
      <c r="A185" s="210"/>
      <c r="B185" s="210"/>
    </row>
    <row r="186" spans="1:2" ht="15" customHeight="1">
      <c r="A186" s="210"/>
      <c r="B186" s="210"/>
    </row>
    <row r="187" spans="1:2" ht="15" customHeight="1">
      <c r="A187" s="210"/>
      <c r="B187" s="210"/>
    </row>
    <row r="188" spans="1:2" ht="15" customHeight="1">
      <c r="A188" s="210"/>
      <c r="B188" s="210"/>
    </row>
    <row r="189" spans="1:2" ht="15" customHeight="1">
      <c r="A189" s="210"/>
      <c r="B189" s="210"/>
    </row>
    <row r="190" spans="1:2" ht="15" customHeight="1">
      <c r="A190" s="210"/>
      <c r="B190" s="210"/>
    </row>
    <row r="191" spans="1:2" ht="15" customHeight="1">
      <c r="A191" s="210"/>
      <c r="B191" s="210"/>
    </row>
    <row r="192" spans="1:2" ht="15" customHeight="1">
      <c r="A192" s="210"/>
      <c r="B192" s="210"/>
    </row>
    <row r="193" spans="1:2" ht="15" customHeight="1">
      <c r="A193" s="210"/>
      <c r="B193" s="210"/>
    </row>
    <row r="194" spans="1:2" ht="15" customHeight="1">
      <c r="A194" s="210"/>
      <c r="B194" s="210"/>
    </row>
    <row r="195" spans="1:2" ht="15" customHeight="1">
      <c r="A195" s="210"/>
      <c r="B195" s="210"/>
    </row>
    <row r="196" spans="1:2" ht="15" customHeight="1">
      <c r="A196" s="210"/>
      <c r="B196" s="210"/>
    </row>
    <row r="197" spans="1:2" ht="15" customHeight="1">
      <c r="A197" s="210"/>
      <c r="B197" s="210"/>
    </row>
    <row r="198" spans="1:2" ht="15" customHeight="1">
      <c r="A198" s="210"/>
      <c r="B198" s="210"/>
    </row>
    <row r="199" spans="1:2" ht="15" customHeight="1">
      <c r="A199" s="210"/>
      <c r="B199" s="210"/>
    </row>
    <row r="200" spans="1:2" ht="15" customHeight="1">
      <c r="A200" s="210"/>
      <c r="B200" s="210"/>
    </row>
    <row r="201" spans="1:2" ht="15" customHeight="1">
      <c r="A201" s="210"/>
      <c r="B201" s="210"/>
    </row>
    <row r="202" spans="1:2" ht="15" customHeight="1">
      <c r="A202" s="210"/>
      <c r="B202" s="210"/>
    </row>
    <row r="203" spans="1:2" ht="15" customHeight="1">
      <c r="A203" s="210"/>
      <c r="B203" s="210"/>
    </row>
    <row r="204" spans="1:2" ht="15" customHeight="1">
      <c r="A204" s="210"/>
      <c r="B204" s="210"/>
    </row>
    <row r="205" spans="1:2" ht="15" customHeight="1">
      <c r="A205" s="210"/>
      <c r="B205" s="210"/>
    </row>
    <row r="206" spans="1:2" ht="15" customHeight="1">
      <c r="A206" s="210"/>
      <c r="B206" s="210"/>
    </row>
    <row r="207" spans="1:2" ht="15" customHeight="1">
      <c r="A207" s="210"/>
      <c r="B207" s="210"/>
    </row>
    <row r="208" spans="1:2" ht="15" customHeight="1">
      <c r="A208" s="210"/>
      <c r="B208" s="210"/>
    </row>
    <row r="209" spans="1:2" ht="15" customHeight="1">
      <c r="A209" s="210"/>
      <c r="B209" s="210"/>
    </row>
    <row r="210" spans="1:2" ht="15" customHeight="1">
      <c r="A210" s="210"/>
      <c r="B210" s="210"/>
    </row>
    <row r="211" spans="1:2" ht="15" customHeight="1">
      <c r="A211" s="210"/>
      <c r="B211" s="210"/>
    </row>
    <row r="212" spans="1:2" ht="15" customHeight="1">
      <c r="A212" s="210"/>
      <c r="B212" s="210"/>
    </row>
    <row r="213" spans="1:2" ht="15" customHeight="1">
      <c r="A213" s="210"/>
      <c r="B213" s="210"/>
    </row>
    <row r="214" spans="1:2" ht="15" customHeight="1">
      <c r="A214" s="210"/>
      <c r="B214" s="210"/>
    </row>
    <row r="215" spans="1:2" ht="15" customHeight="1">
      <c r="A215" s="210"/>
      <c r="B215" s="210"/>
    </row>
    <row r="216" spans="1:2" ht="15" customHeight="1">
      <c r="A216" s="210"/>
      <c r="B216" s="210"/>
    </row>
    <row r="217" spans="1:2" ht="15" customHeight="1">
      <c r="A217" s="210"/>
      <c r="B217" s="210"/>
    </row>
    <row r="218" spans="1:2" ht="15" customHeight="1">
      <c r="A218" s="210"/>
      <c r="B218" s="210"/>
    </row>
    <row r="219" spans="1:2" ht="15" customHeight="1">
      <c r="A219" s="210"/>
      <c r="B219" s="210"/>
    </row>
    <row r="220" spans="1:2" ht="15" customHeight="1">
      <c r="A220" s="210"/>
      <c r="B220" s="210"/>
    </row>
    <row r="221" spans="1:2" ht="15" customHeight="1">
      <c r="A221" s="210"/>
      <c r="B221" s="210"/>
    </row>
    <row r="222" spans="1:2" ht="15" customHeight="1">
      <c r="A222" s="210"/>
      <c r="B222" s="210"/>
    </row>
    <row r="223" spans="1:2" ht="15" customHeight="1">
      <c r="A223" s="210"/>
      <c r="B223" s="210"/>
    </row>
    <row r="224" spans="1:2" ht="15" customHeight="1">
      <c r="A224" s="210"/>
      <c r="B224" s="210"/>
    </row>
    <row r="225" spans="1:2" ht="15" customHeight="1">
      <c r="A225" s="210"/>
      <c r="B225" s="210"/>
    </row>
    <row r="226" spans="1:2" ht="15" customHeight="1">
      <c r="A226" s="210"/>
      <c r="B226" s="210"/>
    </row>
    <row r="227" spans="1:2" ht="15" customHeight="1">
      <c r="A227" s="210"/>
      <c r="B227" s="210"/>
    </row>
    <row r="228" spans="1:2" ht="15" customHeight="1">
      <c r="A228" s="210"/>
      <c r="B228" s="210"/>
    </row>
    <row r="229" spans="1:2" ht="15" customHeight="1">
      <c r="A229" s="210"/>
      <c r="B229" s="210"/>
    </row>
    <row r="230" spans="1:2" ht="15" customHeight="1">
      <c r="A230" s="210"/>
      <c r="B230" s="210"/>
    </row>
    <row r="231" spans="1:2" ht="15" customHeight="1">
      <c r="A231" s="210"/>
      <c r="B231" s="210"/>
    </row>
    <row r="232" spans="1:2" ht="15" customHeight="1">
      <c r="A232" s="210"/>
      <c r="B232" s="210"/>
    </row>
    <row r="233" spans="1:2" ht="15" customHeight="1">
      <c r="A233" s="210"/>
      <c r="B233" s="210"/>
    </row>
    <row r="234" spans="1:2" ht="15" customHeight="1">
      <c r="A234" s="210"/>
      <c r="B234" s="210"/>
    </row>
    <row r="235" spans="1:2" ht="15" customHeight="1">
      <c r="A235" s="210"/>
      <c r="B235" s="210"/>
    </row>
    <row r="236" spans="1:2" ht="15" customHeight="1">
      <c r="A236" s="210"/>
      <c r="B236" s="210"/>
    </row>
    <row r="237" spans="1:2" ht="15" customHeight="1">
      <c r="A237" s="210"/>
      <c r="B237" s="210"/>
    </row>
    <row r="238" spans="1:2" ht="15" customHeight="1">
      <c r="A238" s="210"/>
      <c r="B238" s="210"/>
    </row>
    <row r="239" spans="1:2" ht="15" customHeight="1">
      <c r="A239" s="210"/>
      <c r="B239" s="210"/>
    </row>
    <row r="240" spans="1:2" ht="15" customHeight="1">
      <c r="A240" s="210"/>
      <c r="B240" s="210"/>
    </row>
    <row r="241" spans="1:2" ht="15" customHeight="1">
      <c r="A241" s="210"/>
      <c r="B241" s="210"/>
    </row>
    <row r="242" spans="1:2" ht="15" customHeight="1">
      <c r="A242" s="210"/>
      <c r="B242" s="210"/>
    </row>
    <row r="243" spans="1:2" ht="15" customHeight="1">
      <c r="A243" s="210"/>
      <c r="B243" s="210"/>
    </row>
    <row r="244" spans="1:2" ht="15" customHeight="1">
      <c r="A244" s="210"/>
      <c r="B244" s="210"/>
    </row>
    <row r="245" spans="1:2" ht="15" customHeight="1">
      <c r="A245" s="210"/>
      <c r="B245" s="210"/>
    </row>
    <row r="246" spans="1:2" ht="15" customHeight="1">
      <c r="A246" s="210"/>
      <c r="B246" s="210"/>
    </row>
    <row r="247" spans="1:2" ht="15" customHeight="1">
      <c r="A247" s="210"/>
      <c r="B247" s="210"/>
    </row>
    <row r="248" spans="1:2" ht="15" customHeight="1">
      <c r="A248" s="210"/>
      <c r="B248" s="210"/>
    </row>
    <row r="249" spans="1:2" ht="15" customHeight="1">
      <c r="A249" s="210"/>
      <c r="B249" s="210"/>
    </row>
    <row r="250" spans="1:2" ht="15" customHeight="1">
      <c r="A250" s="210"/>
      <c r="B250" s="210"/>
    </row>
    <row r="251" spans="1:2" ht="15" customHeight="1">
      <c r="A251" s="210"/>
      <c r="B251" s="210"/>
    </row>
    <row r="252" spans="1:2" ht="15" customHeight="1">
      <c r="A252" s="210"/>
      <c r="B252" s="210"/>
    </row>
    <row r="253" spans="1:2" ht="15" customHeight="1">
      <c r="A253" s="210"/>
      <c r="B253" s="210"/>
    </row>
    <row r="254" spans="1:2" ht="15" customHeight="1">
      <c r="A254" s="210"/>
      <c r="B254" s="210"/>
    </row>
    <row r="255" spans="1:2" ht="15" customHeight="1">
      <c r="A255" s="210"/>
      <c r="B255" s="210"/>
    </row>
    <row r="256" spans="1:2" ht="15" customHeight="1">
      <c r="A256" s="210"/>
      <c r="B256" s="210"/>
    </row>
    <row r="257" spans="1:2" ht="15" customHeight="1">
      <c r="A257" s="210"/>
      <c r="B257" s="210"/>
    </row>
    <row r="258" spans="1:2" ht="15" customHeight="1">
      <c r="A258" s="210"/>
      <c r="B258" s="210"/>
    </row>
    <row r="259" spans="1:2" ht="15" customHeight="1">
      <c r="A259" s="210"/>
      <c r="B259" s="210"/>
    </row>
    <row r="260" spans="1:2" ht="15" customHeight="1">
      <c r="A260" s="210"/>
      <c r="B260" s="210"/>
    </row>
    <row r="261" spans="1:2" ht="15" customHeight="1">
      <c r="A261" s="210"/>
      <c r="B261" s="210"/>
    </row>
    <row r="262" spans="1:2" ht="15" customHeight="1">
      <c r="A262" s="210"/>
      <c r="B262" s="210"/>
    </row>
    <row r="263" spans="1:2" ht="15" customHeight="1">
      <c r="A263" s="210"/>
      <c r="B263" s="210"/>
    </row>
    <row r="264" spans="1:2" ht="15" customHeight="1">
      <c r="A264" s="210"/>
      <c r="B264" s="210"/>
    </row>
    <row r="265" spans="1:2" ht="15" customHeight="1">
      <c r="A265" s="210"/>
      <c r="B265" s="210"/>
    </row>
    <row r="266" spans="1:2" ht="15" customHeight="1">
      <c r="A266" s="210"/>
      <c r="B266" s="210"/>
    </row>
    <row r="267" spans="1:2" ht="15" customHeight="1">
      <c r="A267" s="210"/>
      <c r="B267" s="210"/>
    </row>
    <row r="268" spans="1:2" ht="15" customHeight="1">
      <c r="A268" s="210"/>
      <c r="B268" s="210"/>
    </row>
    <row r="269" spans="1:2" ht="15" customHeight="1">
      <c r="A269" s="210"/>
      <c r="B269" s="210"/>
    </row>
    <row r="270" spans="1:2" ht="15" customHeight="1">
      <c r="A270" s="210"/>
      <c r="B270" s="210"/>
    </row>
    <row r="271" spans="1:2" ht="15" customHeight="1">
      <c r="A271" s="210"/>
      <c r="B271" s="210"/>
    </row>
    <row r="272" spans="1:2" ht="15" customHeight="1">
      <c r="A272" s="210"/>
      <c r="B272" s="210"/>
    </row>
    <row r="273" spans="1:2" ht="15" customHeight="1">
      <c r="A273" s="210"/>
      <c r="B273" s="210"/>
    </row>
    <row r="274" spans="1:2" ht="15" customHeight="1">
      <c r="A274" s="210"/>
      <c r="B274" s="210"/>
    </row>
    <row r="275" spans="1:2" ht="15" customHeight="1">
      <c r="A275" s="210"/>
      <c r="B275" s="210"/>
    </row>
    <row r="276" spans="1:2" ht="15" customHeight="1">
      <c r="A276" s="210"/>
      <c r="B276" s="210"/>
    </row>
    <row r="277" spans="1:2" ht="15" customHeight="1">
      <c r="A277" s="210"/>
      <c r="B277" s="210"/>
    </row>
    <row r="278" spans="1:2" ht="15" customHeight="1">
      <c r="A278" s="210"/>
      <c r="B278" s="210"/>
    </row>
    <row r="279" spans="1:2" ht="15" customHeight="1">
      <c r="A279" s="210"/>
      <c r="B279" s="210"/>
    </row>
    <row r="280" spans="1:2" ht="15" customHeight="1">
      <c r="A280" s="210"/>
      <c r="B280" s="210"/>
    </row>
    <row r="281" spans="1:2" ht="15" customHeight="1">
      <c r="A281" s="210"/>
      <c r="B281" s="210"/>
    </row>
    <row r="282" spans="1:2" ht="15" customHeight="1">
      <c r="A282" s="210"/>
      <c r="B282" s="210"/>
    </row>
    <row r="283" spans="1:2" ht="15" customHeight="1">
      <c r="A283" s="210"/>
      <c r="B283" s="210"/>
    </row>
    <row r="284" spans="1:2" ht="15" customHeight="1">
      <c r="A284" s="210"/>
      <c r="B284" s="210"/>
    </row>
    <row r="285" spans="1:2" ht="15" customHeight="1">
      <c r="A285" s="210"/>
      <c r="B285" s="210"/>
    </row>
    <row r="286" spans="1:2" ht="15" customHeight="1">
      <c r="A286" s="210"/>
      <c r="B286" s="210"/>
    </row>
    <row r="287" spans="1:2" ht="15" customHeight="1">
      <c r="A287" s="210"/>
      <c r="B287" s="210"/>
    </row>
    <row r="288" spans="1:2" ht="15" customHeight="1">
      <c r="A288" s="210"/>
      <c r="B288" s="210"/>
    </row>
    <row r="289" spans="1:2" ht="15" customHeight="1">
      <c r="A289" s="210"/>
      <c r="B289" s="210"/>
    </row>
    <row r="290" spans="1:2" ht="15" customHeight="1">
      <c r="A290" s="210"/>
      <c r="B290" s="210"/>
    </row>
    <row r="291" spans="1:2" ht="15" customHeight="1">
      <c r="A291" s="210"/>
      <c r="B291" s="210"/>
    </row>
    <row r="292" spans="1:2" ht="15" customHeight="1">
      <c r="A292" s="210"/>
      <c r="B292" s="210"/>
    </row>
    <row r="293" spans="1:2" ht="15" customHeight="1">
      <c r="A293" s="210"/>
      <c r="B293" s="210"/>
    </row>
    <row r="294" spans="1:2" ht="15" customHeight="1">
      <c r="A294" s="210"/>
      <c r="B294" s="210"/>
    </row>
    <row r="295" spans="1:2" ht="15" customHeight="1">
      <c r="A295" s="210"/>
      <c r="B295" s="210"/>
    </row>
    <row r="296" spans="1:2" ht="15" customHeight="1">
      <c r="A296" s="210"/>
      <c r="B296" s="210"/>
    </row>
    <row r="297" spans="1:2" ht="15" customHeight="1">
      <c r="A297" s="210"/>
      <c r="B297" s="210"/>
    </row>
    <row r="298" spans="1:2" ht="15" customHeight="1">
      <c r="A298" s="210"/>
      <c r="B298" s="210"/>
    </row>
    <row r="299" spans="1:2" ht="15" customHeight="1">
      <c r="A299" s="210"/>
      <c r="B299" s="210"/>
    </row>
    <row r="300" spans="1:2" ht="15" customHeight="1">
      <c r="A300" s="210"/>
      <c r="B300" s="210"/>
    </row>
    <row r="301" spans="1:2" ht="15" customHeight="1">
      <c r="A301" s="210"/>
      <c r="B301" s="210"/>
    </row>
    <row r="302" spans="1:2" ht="15" customHeight="1">
      <c r="A302" s="210"/>
      <c r="B302" s="210"/>
    </row>
    <row r="303" spans="1:2" ht="15" customHeight="1">
      <c r="A303" s="210"/>
      <c r="B303" s="210"/>
    </row>
    <row r="304" spans="1:2" ht="15" customHeight="1">
      <c r="A304" s="210"/>
      <c r="B304" s="210"/>
    </row>
    <row r="305" spans="1:2" ht="15" customHeight="1">
      <c r="A305" s="210"/>
      <c r="B305" s="210"/>
    </row>
    <row r="306" spans="1:2" ht="15" customHeight="1">
      <c r="A306" s="210"/>
      <c r="B306" s="210"/>
    </row>
    <row r="307" spans="1:2" ht="15" customHeight="1">
      <c r="A307" s="210"/>
      <c r="B307" s="210"/>
    </row>
    <row r="308" spans="1:2" ht="15" customHeight="1">
      <c r="A308" s="210"/>
      <c r="B308" s="210"/>
    </row>
    <row r="309" spans="1:2" ht="15" customHeight="1">
      <c r="A309" s="210"/>
      <c r="B309" s="210"/>
    </row>
    <row r="310" spans="1:2" ht="15" customHeight="1">
      <c r="A310" s="210"/>
      <c r="B310" s="210"/>
    </row>
    <row r="311" spans="1:2" ht="15" customHeight="1">
      <c r="A311" s="210"/>
      <c r="B311" s="210"/>
    </row>
    <row r="312" spans="1:2" ht="15" customHeight="1">
      <c r="A312" s="210"/>
      <c r="B312" s="210"/>
    </row>
    <row r="313" spans="1:2" ht="15" customHeight="1">
      <c r="A313" s="210"/>
      <c r="B313" s="210"/>
    </row>
    <row r="314" spans="1:2" ht="15" customHeight="1">
      <c r="A314" s="210"/>
      <c r="B314" s="210"/>
    </row>
    <row r="315" spans="1:2" ht="15" customHeight="1">
      <c r="A315" s="210"/>
      <c r="B315" s="210"/>
    </row>
    <row r="316" spans="1:2" ht="15" customHeight="1">
      <c r="A316" s="210"/>
      <c r="B316" s="210"/>
    </row>
    <row r="317" spans="1:2" ht="15" customHeight="1">
      <c r="A317" s="210"/>
      <c r="B317" s="210"/>
    </row>
    <row r="318" spans="1:2" ht="15" customHeight="1">
      <c r="A318" s="210"/>
      <c r="B318" s="210"/>
    </row>
    <row r="319" spans="1:2" ht="15" customHeight="1">
      <c r="A319" s="210"/>
      <c r="B319" s="210"/>
    </row>
    <row r="320" spans="1:2" ht="15" customHeight="1">
      <c r="A320" s="210"/>
      <c r="B320" s="210"/>
    </row>
    <row r="321" spans="1:2" ht="15" customHeight="1">
      <c r="A321" s="210"/>
      <c r="B321" s="210"/>
    </row>
    <row r="322" spans="1:2" ht="15" customHeight="1">
      <c r="A322" s="210"/>
      <c r="B322" s="210"/>
    </row>
    <row r="323" spans="1:2" ht="15" customHeight="1">
      <c r="A323" s="210"/>
      <c r="B323" s="210"/>
    </row>
    <row r="324" spans="1:2" ht="15" customHeight="1">
      <c r="A324" s="210"/>
      <c r="B324" s="210"/>
    </row>
    <row r="325" spans="1:2" ht="15" customHeight="1">
      <c r="A325" s="210"/>
      <c r="B325" s="210"/>
    </row>
    <row r="326" spans="1:2" ht="15" customHeight="1">
      <c r="A326" s="210"/>
      <c r="B326" s="210"/>
    </row>
    <row r="327" spans="1:2" ht="15" customHeight="1">
      <c r="A327" s="210"/>
      <c r="B327" s="210"/>
    </row>
    <row r="328" spans="1:2" ht="15" customHeight="1">
      <c r="A328" s="210"/>
      <c r="B328" s="210"/>
    </row>
    <row r="329" spans="1:2" ht="15" customHeight="1">
      <c r="A329" s="210"/>
      <c r="B329" s="210"/>
    </row>
    <row r="330" spans="1:2" ht="15" customHeight="1">
      <c r="A330" s="210"/>
      <c r="B330" s="210"/>
    </row>
    <row r="331" spans="1:2" ht="15" customHeight="1">
      <c r="A331" s="210"/>
      <c r="B331" s="210"/>
    </row>
    <row r="332" spans="1:2" ht="15" customHeight="1">
      <c r="A332" s="210"/>
      <c r="B332" s="210"/>
    </row>
    <row r="333" spans="1:2" ht="15" customHeight="1">
      <c r="A333" s="210"/>
      <c r="B333" s="210"/>
    </row>
    <row r="334" spans="1:2" ht="15" customHeight="1">
      <c r="A334" s="210"/>
      <c r="B334" s="210"/>
    </row>
    <row r="335" spans="1:2" ht="15" customHeight="1">
      <c r="A335" s="210"/>
      <c r="B335" s="210"/>
    </row>
    <row r="336" spans="1:2" ht="15" customHeight="1">
      <c r="A336" s="210"/>
      <c r="B336" s="210"/>
    </row>
    <row r="337" spans="1:2" ht="15" customHeight="1">
      <c r="A337" s="210"/>
      <c r="B337" s="210"/>
    </row>
    <row r="338" spans="1:2" ht="15" customHeight="1">
      <c r="A338" s="210"/>
      <c r="B338" s="210"/>
    </row>
    <row r="339" spans="1:2" ht="15" customHeight="1">
      <c r="A339" s="210"/>
      <c r="B339" s="210"/>
    </row>
    <row r="340" spans="1:2" ht="15" customHeight="1">
      <c r="A340" s="210"/>
      <c r="B340" s="210"/>
    </row>
    <row r="341" spans="1:2" ht="15" customHeight="1">
      <c r="A341" s="210"/>
      <c r="B341" s="210"/>
    </row>
    <row r="342" spans="1:2" ht="15" customHeight="1">
      <c r="A342" s="210"/>
      <c r="B342" s="210"/>
    </row>
    <row r="343" spans="1:2" ht="15" customHeight="1">
      <c r="A343" s="210"/>
      <c r="B343" s="210"/>
    </row>
    <row r="344" spans="1:2" ht="15" customHeight="1">
      <c r="A344" s="210"/>
      <c r="B344" s="210"/>
    </row>
    <row r="345" spans="1:2" ht="15" customHeight="1">
      <c r="A345" s="210"/>
      <c r="B345" s="210"/>
    </row>
    <row r="346" spans="1:2" ht="15" customHeight="1">
      <c r="A346" s="210"/>
      <c r="B346" s="210"/>
    </row>
    <row r="347" spans="1:2" ht="15" customHeight="1">
      <c r="A347" s="210"/>
      <c r="B347" s="210"/>
    </row>
    <row r="348" spans="1:2" ht="15" customHeight="1">
      <c r="A348" s="210"/>
      <c r="B348" s="210"/>
    </row>
    <row r="349" spans="1:2" ht="15" customHeight="1">
      <c r="A349" s="210"/>
      <c r="B349" s="210"/>
    </row>
    <row r="350" spans="1:2" ht="15" customHeight="1">
      <c r="A350" s="210"/>
      <c r="B350" s="210"/>
    </row>
    <row r="351" spans="1:2" ht="15" customHeight="1">
      <c r="A351" s="210"/>
      <c r="B351" s="210"/>
    </row>
    <row r="352" spans="1:2" ht="15" customHeight="1">
      <c r="A352" s="210"/>
      <c r="B352" s="210"/>
    </row>
    <row r="353" spans="1:2" ht="15" customHeight="1">
      <c r="A353" s="210"/>
      <c r="B353" s="210"/>
    </row>
    <row r="354" spans="1:2" ht="15" customHeight="1">
      <c r="A354" s="210"/>
      <c r="B354" s="210"/>
    </row>
    <row r="355" spans="1:2" ht="15" customHeight="1">
      <c r="A355" s="210"/>
      <c r="B355" s="210"/>
    </row>
    <row r="356" spans="1:2" ht="15" customHeight="1">
      <c r="A356" s="210"/>
      <c r="B356" s="210"/>
    </row>
    <row r="357" spans="1:2" ht="15" customHeight="1">
      <c r="A357" s="210"/>
      <c r="B357" s="210"/>
    </row>
    <row r="358" spans="1:2" ht="15" customHeight="1">
      <c r="A358" s="210"/>
      <c r="B358" s="210"/>
    </row>
    <row r="359" spans="1:2" ht="15" customHeight="1">
      <c r="A359" s="210"/>
      <c r="B359" s="210"/>
    </row>
    <row r="360" spans="1:2" ht="15" customHeight="1">
      <c r="A360" s="210"/>
      <c r="B360" s="210"/>
    </row>
    <row r="361" spans="1:2" ht="15" customHeight="1">
      <c r="A361" s="210"/>
      <c r="B361" s="210"/>
    </row>
    <row r="362" spans="1:2" ht="15" customHeight="1">
      <c r="A362" s="210"/>
      <c r="B362" s="210"/>
    </row>
    <row r="363" spans="1:2" ht="15" customHeight="1">
      <c r="A363" s="210"/>
      <c r="B363" s="210"/>
    </row>
    <row r="364" spans="1:2" ht="15" customHeight="1">
      <c r="A364" s="210"/>
      <c r="B364" s="210"/>
    </row>
    <row r="365" spans="1:2" ht="15" customHeight="1">
      <c r="A365" s="210"/>
      <c r="B365" s="210"/>
    </row>
    <row r="366" spans="1:2" ht="15" customHeight="1">
      <c r="A366" s="210"/>
      <c r="B366" s="210"/>
    </row>
    <row r="367" spans="1:2" ht="15" customHeight="1">
      <c r="A367" s="210"/>
      <c r="B367" s="210"/>
    </row>
    <row r="368" spans="1:2" ht="15" customHeight="1">
      <c r="A368" s="210"/>
      <c r="B368" s="210"/>
    </row>
    <row r="369" spans="1:2" ht="15" customHeight="1">
      <c r="A369" s="210"/>
      <c r="B369" s="210"/>
    </row>
    <row r="370" spans="1:2" ht="15" customHeight="1">
      <c r="A370" s="210"/>
      <c r="B370" s="210"/>
    </row>
    <row r="371" spans="1:2" ht="15" customHeight="1">
      <c r="A371" s="210"/>
      <c r="B371" s="210"/>
    </row>
    <row r="372" spans="1:2" ht="15" customHeight="1">
      <c r="A372" s="210"/>
      <c r="B372" s="210"/>
    </row>
    <row r="373" spans="1:2" ht="15" customHeight="1">
      <c r="A373" s="210"/>
      <c r="B373" s="210"/>
    </row>
    <row r="374" spans="1:2" ht="15" customHeight="1">
      <c r="A374" s="210"/>
      <c r="B374" s="210"/>
    </row>
    <row r="375" spans="1:2" ht="15" customHeight="1">
      <c r="A375" s="210"/>
      <c r="B375" s="210"/>
    </row>
    <row r="376" spans="1:2" ht="15" customHeight="1">
      <c r="A376" s="210"/>
      <c r="B376" s="210"/>
    </row>
    <row r="377" spans="1:2" ht="15" customHeight="1">
      <c r="A377" s="210"/>
      <c r="B377" s="210"/>
    </row>
    <row r="378" spans="1:2" ht="15" customHeight="1">
      <c r="A378" s="210"/>
      <c r="B378" s="210"/>
    </row>
    <row r="379" spans="1:2" ht="15" customHeight="1">
      <c r="A379" s="210"/>
      <c r="B379" s="210"/>
    </row>
    <row r="380" spans="1:2" ht="15" customHeight="1">
      <c r="A380" s="210"/>
      <c r="B380" s="210"/>
    </row>
    <row r="381" spans="1:2" ht="15" customHeight="1">
      <c r="A381" s="210"/>
      <c r="B381" s="210"/>
    </row>
    <row r="382" spans="1:2" ht="15" customHeight="1">
      <c r="A382" s="210"/>
      <c r="B382" s="210"/>
    </row>
    <row r="383" spans="1:2" ht="15" customHeight="1">
      <c r="A383" s="210"/>
      <c r="B383" s="210"/>
    </row>
    <row r="384" spans="1:2" ht="15" customHeight="1">
      <c r="A384" s="210"/>
      <c r="B384" s="210"/>
    </row>
    <row r="385" spans="1:2" ht="15" customHeight="1">
      <c r="A385" s="210"/>
      <c r="B385" s="210"/>
    </row>
    <row r="386" spans="1:2" ht="15" customHeight="1">
      <c r="A386" s="210"/>
      <c r="B386" s="210"/>
    </row>
    <row r="387" spans="1:2" ht="15" customHeight="1">
      <c r="A387" s="210"/>
      <c r="B387" s="210"/>
    </row>
    <row r="388" spans="1:2" ht="15" customHeight="1">
      <c r="A388" s="210"/>
      <c r="B388" s="210"/>
    </row>
    <row r="389" spans="1:2" ht="15" customHeight="1">
      <c r="A389" s="210"/>
      <c r="B389" s="210"/>
    </row>
    <row r="390" spans="1:2" ht="15" customHeight="1">
      <c r="A390" s="210"/>
      <c r="B390" s="210"/>
    </row>
    <row r="391" spans="1:2" ht="15" customHeight="1">
      <c r="A391" s="210"/>
      <c r="B391" s="210"/>
    </row>
    <row r="392" spans="1:2" ht="15" customHeight="1">
      <c r="A392" s="210"/>
      <c r="B392" s="210"/>
    </row>
    <row r="393" spans="1:2" ht="15" customHeight="1">
      <c r="A393" s="210"/>
      <c r="B393" s="210"/>
    </row>
    <row r="394" spans="1:2" ht="15" customHeight="1">
      <c r="A394" s="210"/>
      <c r="B394" s="210"/>
    </row>
    <row r="395" spans="1:2" ht="15" customHeight="1">
      <c r="A395" s="210"/>
      <c r="B395" s="210"/>
    </row>
    <row r="396" spans="1:2" ht="15" customHeight="1">
      <c r="A396" s="210"/>
      <c r="B396" s="210"/>
    </row>
    <row r="397" spans="1:2" ht="15" customHeight="1">
      <c r="A397" s="210"/>
      <c r="B397" s="210"/>
    </row>
    <row r="398" spans="1:2" ht="15" customHeight="1">
      <c r="A398" s="210"/>
      <c r="B398" s="210"/>
    </row>
    <row r="399" spans="1:2" ht="15" customHeight="1">
      <c r="A399" s="210"/>
      <c r="B399" s="210"/>
    </row>
    <row r="400" spans="1:2" ht="15" customHeight="1">
      <c r="A400" s="210"/>
      <c r="B400" s="210"/>
    </row>
    <row r="401" spans="1:2" ht="15" customHeight="1">
      <c r="A401" s="210"/>
      <c r="B401" s="210"/>
    </row>
    <row r="402" spans="1:2" ht="15" customHeight="1">
      <c r="A402" s="210"/>
      <c r="B402" s="210"/>
    </row>
    <row r="403" spans="1:2" ht="15" customHeight="1">
      <c r="A403" s="210"/>
      <c r="B403" s="210"/>
    </row>
    <row r="404" spans="1:2" ht="15" customHeight="1">
      <c r="A404" s="210"/>
      <c r="B404" s="210"/>
    </row>
    <row r="405" spans="1:2" ht="15" customHeight="1">
      <c r="A405" s="210"/>
      <c r="B405" s="210"/>
    </row>
    <row r="406" spans="1:2" ht="15" customHeight="1">
      <c r="A406" s="210"/>
      <c r="B406" s="210"/>
    </row>
    <row r="407" spans="1:2" ht="15" customHeight="1">
      <c r="A407" s="210"/>
      <c r="B407" s="210"/>
    </row>
    <row r="408" spans="1:2" ht="15" customHeight="1">
      <c r="A408" s="210"/>
      <c r="B408" s="210"/>
    </row>
    <row r="409" spans="1:2" ht="15" customHeight="1">
      <c r="A409" s="210"/>
      <c r="B409" s="210"/>
    </row>
    <row r="410" spans="1:2" ht="15" customHeight="1">
      <c r="A410" s="210"/>
      <c r="B410" s="210"/>
    </row>
    <row r="411" spans="1:2" ht="15" customHeight="1">
      <c r="A411" s="210"/>
      <c r="B411" s="210"/>
    </row>
    <row r="412" spans="1:2" ht="15" customHeight="1">
      <c r="A412" s="210"/>
      <c r="B412" s="210"/>
    </row>
    <row r="413" spans="1:2" ht="15" customHeight="1">
      <c r="A413" s="210"/>
      <c r="B413" s="210"/>
    </row>
    <row r="414" spans="1:2" ht="15" customHeight="1">
      <c r="A414" s="210"/>
      <c r="B414" s="210"/>
    </row>
    <row r="415" spans="1:2" ht="15" customHeight="1">
      <c r="A415" s="210"/>
      <c r="B415" s="210"/>
    </row>
    <row r="416" spans="1:2" ht="15" customHeight="1">
      <c r="A416" s="210"/>
      <c r="B416" s="210"/>
    </row>
    <row r="417" spans="1:2" ht="15" customHeight="1">
      <c r="A417" s="210"/>
      <c r="B417" s="210"/>
    </row>
    <row r="418" spans="1:2" ht="15" customHeight="1">
      <c r="A418" s="210"/>
      <c r="B418" s="210"/>
    </row>
    <row r="419" spans="1:2" ht="15" customHeight="1">
      <c r="A419" s="210"/>
      <c r="B419" s="210"/>
    </row>
    <row r="420" spans="1:2" ht="15" customHeight="1">
      <c r="A420" s="210"/>
      <c r="B420" s="210"/>
    </row>
    <row r="421" spans="1:2" ht="15" customHeight="1">
      <c r="A421" s="210"/>
      <c r="B421" s="210"/>
    </row>
    <row r="422" spans="1:2" ht="15" customHeight="1">
      <c r="A422" s="210"/>
      <c r="B422" s="210"/>
    </row>
    <row r="423" spans="1:2" ht="15" customHeight="1">
      <c r="A423" s="210"/>
      <c r="B423" s="210"/>
    </row>
    <row r="424" spans="1:2" ht="15" customHeight="1">
      <c r="A424" s="210"/>
      <c r="B424" s="210"/>
    </row>
    <row r="425" spans="1:2" ht="15" customHeight="1">
      <c r="A425" s="210"/>
      <c r="B425" s="210"/>
    </row>
    <row r="426" spans="1:2" ht="15" customHeight="1">
      <c r="A426" s="210"/>
      <c r="B426" s="210"/>
    </row>
    <row r="427" spans="1:2" ht="15" customHeight="1">
      <c r="A427" s="210"/>
      <c r="B427" s="210"/>
    </row>
    <row r="428" spans="1:2" ht="15" customHeight="1">
      <c r="A428" s="210"/>
      <c r="B428" s="210"/>
    </row>
    <row r="429" spans="1:2" ht="15" customHeight="1">
      <c r="A429" s="210"/>
      <c r="B429" s="210"/>
    </row>
    <row r="430" spans="1:2" ht="15" customHeight="1">
      <c r="A430" s="210"/>
      <c r="B430" s="210"/>
    </row>
    <row r="431" spans="1:2" ht="15" customHeight="1">
      <c r="A431" s="210"/>
      <c r="B431" s="210"/>
    </row>
    <row r="432" spans="1:2" ht="15" customHeight="1">
      <c r="A432" s="210"/>
      <c r="B432" s="210"/>
    </row>
    <row r="433" spans="1:2" ht="15" customHeight="1">
      <c r="A433" s="210"/>
      <c r="B433" s="210"/>
    </row>
    <row r="434" spans="1:2" ht="15" customHeight="1">
      <c r="A434" s="210"/>
      <c r="B434" s="210"/>
    </row>
    <row r="435" spans="1:2" ht="15" customHeight="1">
      <c r="A435" s="210"/>
      <c r="B435" s="210"/>
    </row>
    <row r="436" spans="1:2" ht="15" customHeight="1">
      <c r="A436" s="210"/>
      <c r="B436" s="210"/>
    </row>
    <row r="437" spans="1:2" ht="15" customHeight="1">
      <c r="A437" s="210"/>
      <c r="B437" s="210"/>
    </row>
    <row r="438" spans="1:2" ht="15" customHeight="1">
      <c r="A438" s="210"/>
      <c r="B438" s="210"/>
    </row>
    <row r="439" spans="1:2" ht="15" customHeight="1">
      <c r="A439" s="210"/>
      <c r="B439" s="210"/>
    </row>
    <row r="440" spans="1:2" ht="15" customHeight="1">
      <c r="A440" s="210"/>
      <c r="B440" s="210"/>
    </row>
    <row r="441" spans="1:2" ht="15" customHeight="1">
      <c r="A441" s="210"/>
      <c r="B441" s="210"/>
    </row>
    <row r="442" spans="1:2" ht="15" customHeight="1">
      <c r="A442" s="210"/>
      <c r="B442" s="210"/>
    </row>
    <row r="443" spans="1:2" ht="15" customHeight="1">
      <c r="A443" s="210"/>
      <c r="B443" s="210"/>
    </row>
    <row r="444" spans="1:2" ht="15" customHeight="1">
      <c r="A444" s="210"/>
      <c r="B444" s="210"/>
    </row>
    <row r="445" spans="1:2" ht="15" customHeight="1">
      <c r="A445" s="210"/>
      <c r="B445" s="210"/>
    </row>
    <row r="446" spans="1:2" ht="15" customHeight="1">
      <c r="A446" s="210"/>
      <c r="B446" s="210"/>
    </row>
    <row r="447" spans="1:2" ht="15" customHeight="1">
      <c r="A447" s="210"/>
      <c r="B447" s="210"/>
    </row>
    <row r="448" spans="1:2" ht="15" customHeight="1">
      <c r="A448" s="210"/>
      <c r="B448" s="210"/>
    </row>
    <row r="449" spans="1:2" ht="15" customHeight="1">
      <c r="A449" s="210"/>
      <c r="B449" s="210"/>
    </row>
    <row r="450" spans="1:2" ht="15" customHeight="1">
      <c r="A450" s="210"/>
      <c r="B450" s="210"/>
    </row>
    <row r="451" spans="1:2" ht="15" customHeight="1">
      <c r="A451" s="210"/>
      <c r="B451" s="210"/>
    </row>
    <row r="452" spans="1:2" ht="15" customHeight="1">
      <c r="A452" s="210"/>
      <c r="B452" s="210"/>
    </row>
    <row r="453" spans="1:2" ht="15" customHeight="1">
      <c r="A453" s="210"/>
      <c r="B453" s="210"/>
    </row>
    <row r="454" spans="1:2" ht="15" customHeight="1">
      <c r="A454" s="210"/>
      <c r="B454" s="210"/>
    </row>
    <row r="455" spans="1:2" ht="15" customHeight="1">
      <c r="A455" s="210"/>
      <c r="B455" s="210"/>
    </row>
    <row r="456" spans="1:2" ht="15" customHeight="1">
      <c r="A456" s="210"/>
      <c r="B456" s="210"/>
    </row>
    <row r="457" spans="1:2" ht="15" customHeight="1">
      <c r="A457" s="210"/>
      <c r="B457" s="210"/>
    </row>
    <row r="458" spans="1:2" ht="15" customHeight="1">
      <c r="A458" s="210"/>
      <c r="B458" s="210"/>
    </row>
    <row r="459" spans="1:2" ht="15" customHeight="1">
      <c r="A459" s="210"/>
      <c r="B459" s="210"/>
    </row>
    <row r="460" spans="1:2" ht="15" customHeight="1">
      <c r="A460" s="210"/>
      <c r="B460" s="210"/>
    </row>
    <row r="461" spans="1:2" ht="15" customHeight="1">
      <c r="A461" s="210"/>
      <c r="B461" s="210"/>
    </row>
    <row r="462" spans="1:2" ht="15" customHeight="1">
      <c r="A462" s="210"/>
      <c r="B462" s="210"/>
    </row>
    <row r="463" spans="1:2" ht="15" customHeight="1">
      <c r="A463" s="210"/>
      <c r="B463" s="210"/>
    </row>
    <row r="464" spans="1:2" ht="15" customHeight="1">
      <c r="A464" s="210"/>
      <c r="B464" s="210"/>
    </row>
    <row r="465" spans="1:2" ht="15" customHeight="1">
      <c r="A465" s="210"/>
      <c r="B465" s="210"/>
    </row>
    <row r="466" spans="1:2" ht="15" customHeight="1">
      <c r="A466" s="210"/>
      <c r="B466" s="210"/>
    </row>
    <row r="467" spans="1:2" ht="15" customHeight="1">
      <c r="A467" s="210"/>
      <c r="B467" s="210"/>
    </row>
    <row r="468" spans="1:2" ht="15" customHeight="1">
      <c r="A468" s="210"/>
      <c r="B468" s="210"/>
    </row>
    <row r="469" spans="1:2" ht="15" customHeight="1">
      <c r="A469" s="210"/>
      <c r="B469" s="210"/>
    </row>
    <row r="470" spans="1:2" ht="15" customHeight="1">
      <c r="A470" s="210"/>
      <c r="B470" s="210"/>
    </row>
    <row r="471" spans="1:2" ht="15" customHeight="1">
      <c r="A471" s="210"/>
      <c r="B471" s="210"/>
    </row>
    <row r="472" spans="1:2" ht="15" customHeight="1">
      <c r="A472" s="210"/>
      <c r="B472" s="210"/>
    </row>
    <row r="473" spans="1:2" ht="15" customHeight="1">
      <c r="A473" s="210"/>
      <c r="B473" s="210"/>
    </row>
    <row r="474" spans="1:2" ht="15" customHeight="1">
      <c r="A474" s="210"/>
      <c r="B474" s="210"/>
    </row>
    <row r="475" spans="1:2" ht="15" customHeight="1">
      <c r="A475" s="210"/>
      <c r="B475" s="210"/>
    </row>
    <row r="476" spans="1:2" ht="15" customHeight="1">
      <c r="A476" s="210"/>
      <c r="B476" s="210"/>
    </row>
    <row r="477" spans="1:2" ht="15" customHeight="1">
      <c r="A477" s="210"/>
      <c r="B477" s="210"/>
    </row>
    <row r="478" spans="1:2" ht="15" customHeight="1">
      <c r="A478" s="210"/>
      <c r="B478" s="210"/>
    </row>
    <row r="479" spans="1:2" ht="15" customHeight="1">
      <c r="A479" s="210"/>
      <c r="B479" s="210"/>
    </row>
    <row r="480" spans="1:2" ht="15" customHeight="1">
      <c r="A480" s="210"/>
      <c r="B480" s="210"/>
    </row>
    <row r="481" spans="1:2" ht="15" customHeight="1">
      <c r="A481" s="210"/>
      <c r="B481" s="210"/>
    </row>
    <row r="482" spans="1:2" ht="15" customHeight="1">
      <c r="A482" s="210"/>
      <c r="B482" s="210"/>
    </row>
    <row r="483" spans="1:2" ht="15" customHeight="1">
      <c r="A483" s="210"/>
      <c r="B483" s="210"/>
    </row>
    <row r="484" spans="1:2" ht="15" customHeight="1">
      <c r="A484" s="210"/>
      <c r="B484" s="210"/>
    </row>
    <row r="485" spans="1:2" ht="15" customHeight="1">
      <c r="A485" s="210"/>
      <c r="B485" s="210"/>
    </row>
    <row r="486" spans="1:2" ht="15" customHeight="1">
      <c r="A486" s="210"/>
      <c r="B486" s="210"/>
    </row>
    <row r="487" spans="1:2" ht="15" customHeight="1">
      <c r="A487" s="210"/>
      <c r="B487" s="210"/>
    </row>
    <row r="488" spans="1:2" ht="15" customHeight="1">
      <c r="A488" s="210"/>
      <c r="B488" s="210"/>
    </row>
    <row r="489" spans="1:2" ht="15" customHeight="1">
      <c r="A489" s="210"/>
      <c r="B489" s="210"/>
    </row>
    <row r="490" spans="1:2" ht="15" customHeight="1">
      <c r="A490" s="210"/>
      <c r="B490" s="210"/>
    </row>
    <row r="491" spans="1:2" ht="15" customHeight="1">
      <c r="A491" s="210"/>
      <c r="B491" s="210"/>
    </row>
    <row r="492" spans="1:2" ht="15" customHeight="1">
      <c r="A492" s="210"/>
      <c r="B492" s="210"/>
    </row>
    <row r="493" spans="1:2" ht="15" customHeight="1">
      <c r="A493" s="210"/>
      <c r="B493" s="210"/>
    </row>
    <row r="494" spans="1:2" ht="15" customHeight="1">
      <c r="A494" s="210"/>
      <c r="B494" s="210"/>
    </row>
    <row r="495" spans="1:2" ht="15" customHeight="1">
      <c r="A495" s="210"/>
      <c r="B495" s="210"/>
    </row>
    <row r="496" spans="1:2" ht="15" customHeight="1">
      <c r="A496" s="210"/>
      <c r="B496" s="210"/>
    </row>
    <row r="497" spans="1:2" ht="15" customHeight="1">
      <c r="A497" s="210"/>
      <c r="B497" s="210"/>
    </row>
    <row r="498" spans="1:2" ht="15" customHeight="1">
      <c r="A498" s="210"/>
      <c r="B498" s="210"/>
    </row>
    <row r="499" spans="1:2" ht="15" customHeight="1">
      <c r="A499" s="210"/>
      <c r="B499" s="210"/>
    </row>
    <row r="500" spans="1:2" ht="15" customHeight="1">
      <c r="A500" s="210"/>
      <c r="B500" s="210"/>
    </row>
    <row r="501" spans="1:2" ht="15" customHeight="1">
      <c r="A501" s="210"/>
      <c r="B501" s="210"/>
    </row>
    <row r="502" spans="1:2" ht="15" customHeight="1">
      <c r="A502" s="210"/>
      <c r="B502" s="210"/>
    </row>
    <row r="503" spans="1:2" ht="15" customHeight="1">
      <c r="A503" s="210"/>
      <c r="B503" s="210"/>
    </row>
    <row r="504" spans="1:2" ht="15" customHeight="1">
      <c r="A504" s="210"/>
      <c r="B504" s="210"/>
    </row>
    <row r="505" spans="1:2" ht="15" customHeight="1">
      <c r="A505" s="210"/>
      <c r="B505" s="210"/>
    </row>
    <row r="506" spans="1:2" ht="15" customHeight="1">
      <c r="A506" s="210"/>
      <c r="B506" s="210"/>
    </row>
    <row r="507" spans="1:2" ht="15" customHeight="1">
      <c r="A507" s="210"/>
      <c r="B507" s="210"/>
    </row>
    <row r="508" spans="1:2" ht="15" customHeight="1">
      <c r="A508" s="210"/>
      <c r="B508" s="210"/>
    </row>
    <row r="509" spans="1:2" ht="15" customHeight="1">
      <c r="A509" s="210"/>
      <c r="B509" s="210"/>
    </row>
    <row r="510" spans="1:2" ht="15" customHeight="1">
      <c r="A510" s="210"/>
      <c r="B510" s="210"/>
    </row>
    <row r="511" spans="1:2" ht="15" customHeight="1">
      <c r="A511" s="210"/>
      <c r="B511" s="210"/>
    </row>
    <row r="512" spans="1:2" ht="15" customHeight="1">
      <c r="A512" s="210"/>
      <c r="B512" s="210"/>
    </row>
    <row r="513" spans="1:2" ht="15" customHeight="1">
      <c r="A513" s="210"/>
      <c r="B513" s="210"/>
    </row>
    <row r="514" spans="1:2" ht="15" customHeight="1">
      <c r="A514" s="210"/>
      <c r="B514" s="210"/>
    </row>
    <row r="515" spans="1:2" ht="15" customHeight="1">
      <c r="A515" s="210"/>
      <c r="B515" s="210"/>
    </row>
    <row r="516" spans="1:2" ht="15" customHeight="1">
      <c r="A516" s="210"/>
      <c r="B516" s="210"/>
    </row>
    <row r="517" spans="1:2" ht="15" customHeight="1">
      <c r="A517" s="210"/>
      <c r="B517" s="210"/>
    </row>
    <row r="518" spans="1:2" ht="15" customHeight="1">
      <c r="A518" s="210"/>
      <c r="B518" s="210"/>
    </row>
    <row r="519" spans="1:2" ht="15" customHeight="1">
      <c r="A519" s="210"/>
      <c r="B519" s="210"/>
    </row>
    <row r="520" spans="1:2" ht="15" customHeight="1">
      <c r="A520" s="210"/>
      <c r="B520" s="210"/>
    </row>
    <row r="521" spans="1:2" ht="15" customHeight="1">
      <c r="A521" s="210"/>
      <c r="B521" s="210"/>
    </row>
    <row r="522" spans="1:2" ht="15" customHeight="1">
      <c r="A522" s="210"/>
      <c r="B522" s="210"/>
    </row>
    <row r="523" spans="1:2" ht="15" customHeight="1">
      <c r="A523" s="210"/>
      <c r="B523" s="210"/>
    </row>
    <row r="524" spans="1:2" ht="15" customHeight="1">
      <c r="A524" s="210"/>
      <c r="B524" s="210"/>
    </row>
    <row r="525" spans="1:2" ht="15" customHeight="1">
      <c r="A525" s="210"/>
      <c r="B525" s="210"/>
    </row>
    <row r="526" spans="1:2" ht="15" customHeight="1">
      <c r="A526" s="210"/>
      <c r="B526" s="210"/>
    </row>
    <row r="527" spans="1:2" ht="15" customHeight="1">
      <c r="A527" s="210"/>
      <c r="B527" s="210"/>
    </row>
    <row r="528" spans="1:2" ht="15" customHeight="1">
      <c r="A528" s="210"/>
      <c r="B528" s="210"/>
    </row>
    <row r="529" spans="1:2" ht="15" customHeight="1">
      <c r="A529" s="210"/>
      <c r="B529" s="210"/>
    </row>
    <row r="530" spans="1:2" ht="15" customHeight="1">
      <c r="A530" s="210"/>
      <c r="B530" s="210"/>
    </row>
    <row r="531" spans="1:2" ht="15" customHeight="1">
      <c r="A531" s="210"/>
      <c r="B531" s="210"/>
    </row>
    <row r="532" spans="1:2" ht="15" customHeight="1">
      <c r="A532" s="210"/>
      <c r="B532" s="210"/>
    </row>
    <row r="533" spans="1:2" ht="15" customHeight="1">
      <c r="A533" s="210"/>
      <c r="B533" s="210"/>
    </row>
    <row r="534" spans="1:2" ht="15" customHeight="1">
      <c r="A534" s="210"/>
      <c r="B534" s="210"/>
    </row>
    <row r="535" spans="1:2" ht="15" customHeight="1">
      <c r="A535" s="210"/>
      <c r="B535" s="210"/>
    </row>
    <row r="536" spans="1:2" ht="15" customHeight="1">
      <c r="A536" s="210"/>
      <c r="B536" s="210"/>
    </row>
    <row r="537" spans="1:2" ht="15" customHeight="1">
      <c r="A537" s="210"/>
      <c r="B537" s="210"/>
    </row>
    <row r="538" spans="1:2" ht="15" customHeight="1">
      <c r="A538" s="210"/>
      <c r="B538" s="210"/>
    </row>
    <row r="539" spans="1:2" ht="15" customHeight="1">
      <c r="A539" s="210"/>
      <c r="B539" s="210"/>
    </row>
    <row r="540" spans="1:2" ht="15" customHeight="1">
      <c r="A540" s="210"/>
      <c r="B540" s="210"/>
    </row>
    <row r="541" spans="1:2" ht="15" customHeight="1">
      <c r="A541" s="210"/>
      <c r="B541" s="210"/>
    </row>
    <row r="542" spans="1:2" ht="15" customHeight="1">
      <c r="A542" s="210"/>
      <c r="B542" s="210"/>
    </row>
    <row r="543" spans="1:2" ht="15" customHeight="1">
      <c r="A543" s="210"/>
      <c r="B543" s="210"/>
    </row>
    <row r="544" spans="1:2" ht="15" customHeight="1">
      <c r="A544" s="210"/>
      <c r="B544" s="210"/>
    </row>
    <row r="545" spans="1:2" ht="15" customHeight="1">
      <c r="A545" s="210"/>
      <c r="B545" s="210"/>
    </row>
    <row r="546" spans="1:2" ht="15" customHeight="1">
      <c r="A546" s="210"/>
      <c r="B546" s="210"/>
    </row>
    <row r="547" spans="1:2" ht="15" customHeight="1">
      <c r="A547" s="210"/>
      <c r="B547" s="210"/>
    </row>
    <row r="548" spans="1:2" ht="15" customHeight="1">
      <c r="A548" s="210"/>
      <c r="B548" s="210"/>
    </row>
    <row r="549" spans="1:2" ht="15" customHeight="1">
      <c r="A549" s="210"/>
      <c r="B549" s="210"/>
    </row>
    <row r="550" spans="1:2" ht="15" customHeight="1">
      <c r="A550" s="210"/>
      <c r="B550" s="210"/>
    </row>
    <row r="551" spans="1:2" ht="15" customHeight="1">
      <c r="A551" s="210"/>
      <c r="B551" s="210"/>
    </row>
    <row r="552" spans="1:2" ht="15" customHeight="1">
      <c r="A552" s="210"/>
      <c r="B552" s="210"/>
    </row>
    <row r="553" spans="1:2" ht="15" customHeight="1">
      <c r="A553" s="210"/>
      <c r="B553" s="210"/>
    </row>
    <row r="554" spans="1:2" ht="15" customHeight="1">
      <c r="A554" s="210"/>
      <c r="B554" s="210"/>
    </row>
    <row r="555" spans="1:2" ht="15" customHeight="1">
      <c r="A555" s="210"/>
      <c r="B555" s="210"/>
    </row>
    <row r="556" spans="1:2" ht="15" customHeight="1">
      <c r="A556" s="210"/>
      <c r="B556" s="210"/>
    </row>
    <row r="557" spans="1:2" ht="15" customHeight="1">
      <c r="A557" s="210"/>
      <c r="B557" s="210"/>
    </row>
    <row r="558" spans="1:2" ht="15" customHeight="1">
      <c r="A558" s="210"/>
      <c r="B558" s="210"/>
    </row>
    <row r="559" spans="1:2" ht="15" customHeight="1">
      <c r="A559" s="210"/>
      <c r="B559" s="210"/>
    </row>
    <row r="560" spans="1:2" ht="15" customHeight="1">
      <c r="A560" s="210"/>
      <c r="B560" s="210"/>
    </row>
    <row r="561" spans="1:2" ht="15" customHeight="1">
      <c r="A561" s="210"/>
      <c r="B561" s="210"/>
    </row>
    <row r="562" spans="1:2" ht="15" customHeight="1">
      <c r="A562" s="210"/>
      <c r="B562" s="210"/>
    </row>
    <row r="563" spans="1:2" ht="15" customHeight="1">
      <c r="A563" s="210"/>
      <c r="B563" s="210"/>
    </row>
    <row r="564" spans="1:2" ht="15" customHeight="1">
      <c r="A564" s="210"/>
      <c r="B564" s="210"/>
    </row>
    <row r="565" spans="1:2" ht="15" customHeight="1">
      <c r="A565" s="210"/>
      <c r="B565" s="210"/>
    </row>
    <row r="566" spans="1:2" ht="15" customHeight="1">
      <c r="A566" s="210"/>
      <c r="B566" s="210"/>
    </row>
    <row r="567" spans="1:2" ht="15" customHeight="1">
      <c r="A567" s="210"/>
      <c r="B567" s="210"/>
    </row>
    <row r="568" spans="1:2" ht="15" customHeight="1">
      <c r="A568" s="210"/>
      <c r="B568" s="210"/>
    </row>
    <row r="569" spans="1:2" ht="15" customHeight="1">
      <c r="A569" s="210"/>
      <c r="B569" s="210"/>
    </row>
    <row r="570" spans="1:2" ht="15" customHeight="1">
      <c r="A570" s="210"/>
      <c r="B570" s="210"/>
    </row>
    <row r="571" spans="1:2" ht="15" customHeight="1">
      <c r="A571" s="210"/>
      <c r="B571" s="210"/>
    </row>
    <row r="572" spans="1:2" ht="15" customHeight="1">
      <c r="A572" s="210"/>
      <c r="B572" s="210"/>
    </row>
    <row r="573" spans="1:2" ht="15" customHeight="1">
      <c r="A573" s="210"/>
      <c r="B573" s="210"/>
    </row>
    <row r="574" spans="1:2" ht="15" customHeight="1">
      <c r="A574" s="210"/>
      <c r="B574" s="210"/>
    </row>
    <row r="575" spans="1:2" ht="15" customHeight="1">
      <c r="A575" s="210"/>
      <c r="B575" s="210"/>
    </row>
    <row r="576" spans="1:2" ht="15" customHeight="1">
      <c r="A576" s="210"/>
      <c r="B576" s="210"/>
    </row>
    <row r="577" spans="1:2" ht="15" customHeight="1">
      <c r="A577" s="210"/>
      <c r="B577" s="210"/>
    </row>
    <row r="578" spans="1:2" ht="15" customHeight="1">
      <c r="A578" s="210"/>
      <c r="B578" s="210"/>
    </row>
    <row r="579" spans="1:2" ht="15" customHeight="1">
      <c r="A579" s="210"/>
      <c r="B579" s="210"/>
    </row>
    <row r="580" spans="1:2" ht="15" customHeight="1">
      <c r="A580" s="210"/>
      <c r="B580" s="210"/>
    </row>
    <row r="581" spans="1:2" ht="15" customHeight="1">
      <c r="A581" s="210"/>
      <c r="B581" s="210"/>
    </row>
    <row r="582" spans="1:2" ht="15" customHeight="1">
      <c r="A582" s="210"/>
      <c r="B582" s="210"/>
    </row>
    <row r="583" spans="1:2" ht="15" customHeight="1">
      <c r="A583" s="210"/>
      <c r="B583" s="210"/>
    </row>
    <row r="584" spans="1:2" ht="15" customHeight="1">
      <c r="A584" s="210"/>
      <c r="B584" s="210"/>
    </row>
    <row r="585" spans="1:2" ht="15" customHeight="1">
      <c r="A585" s="210"/>
      <c r="B585" s="210"/>
    </row>
    <row r="586" spans="1:2" ht="15" customHeight="1">
      <c r="A586" s="210"/>
      <c r="B586" s="210"/>
    </row>
    <row r="587" spans="1:2" ht="15" customHeight="1">
      <c r="A587" s="210"/>
      <c r="B587" s="210"/>
    </row>
    <row r="588" spans="1:2" ht="15" customHeight="1">
      <c r="A588" s="210"/>
      <c r="B588" s="210"/>
    </row>
    <row r="589" spans="1:2" ht="15" customHeight="1">
      <c r="A589" s="210"/>
      <c r="B589" s="210"/>
    </row>
    <row r="590" spans="1:2" ht="15" customHeight="1">
      <c r="A590" s="210"/>
      <c r="B590" s="210"/>
    </row>
    <row r="591" spans="1:2" ht="15" customHeight="1">
      <c r="A591" s="210"/>
      <c r="B591" s="210"/>
    </row>
    <row r="592" spans="1:2" ht="15" customHeight="1">
      <c r="A592" s="210"/>
      <c r="B592" s="210"/>
    </row>
    <row r="593" spans="1:2" ht="15" customHeight="1">
      <c r="A593" s="210"/>
      <c r="B593" s="210"/>
    </row>
    <row r="594" spans="1:2" ht="15" customHeight="1">
      <c r="A594" s="210"/>
      <c r="B594" s="210"/>
    </row>
    <row r="595" spans="1:2" ht="15" customHeight="1">
      <c r="A595" s="210"/>
      <c r="B595" s="210"/>
    </row>
    <row r="596" spans="1:2" ht="15" customHeight="1">
      <c r="A596" s="210"/>
      <c r="B596" s="210"/>
    </row>
    <row r="597" spans="1:2" ht="15" customHeight="1">
      <c r="A597" s="210"/>
      <c r="B597" s="210"/>
    </row>
    <row r="598" spans="1:2" ht="15" customHeight="1">
      <c r="A598" s="210"/>
      <c r="B598" s="210"/>
    </row>
    <row r="599" spans="1:2" ht="15" customHeight="1">
      <c r="A599" s="210"/>
      <c r="B599" s="210"/>
    </row>
    <row r="600" spans="1:2" ht="15" customHeight="1">
      <c r="A600" s="210"/>
      <c r="B600" s="210"/>
    </row>
    <row r="601" spans="1:2" ht="15" customHeight="1">
      <c r="A601" s="210"/>
      <c r="B601" s="210"/>
    </row>
    <row r="602" spans="1:2" ht="15" customHeight="1">
      <c r="A602" s="210"/>
      <c r="B602" s="210"/>
    </row>
    <row r="603" spans="1:2" ht="15" customHeight="1">
      <c r="A603" s="210"/>
      <c r="B603" s="210"/>
    </row>
    <row r="604" spans="1:2" ht="15" customHeight="1">
      <c r="A604" s="210"/>
      <c r="B604" s="210"/>
    </row>
    <row r="605" spans="1:2" ht="15" customHeight="1">
      <c r="A605" s="210"/>
      <c r="B605" s="210"/>
    </row>
    <row r="606" spans="1:2" ht="15" customHeight="1">
      <c r="A606" s="210"/>
      <c r="B606" s="210"/>
    </row>
    <row r="607" spans="1:2" ht="15" customHeight="1">
      <c r="A607" s="210"/>
      <c r="B607" s="210"/>
    </row>
    <row r="608" spans="1:2" ht="15" customHeight="1">
      <c r="A608" s="210"/>
      <c r="B608" s="210"/>
    </row>
    <row r="609" spans="1:2" ht="15" customHeight="1">
      <c r="A609" s="210"/>
      <c r="B609" s="210"/>
    </row>
    <row r="610" spans="1:2" ht="15" customHeight="1">
      <c r="A610" s="210"/>
      <c r="B610" s="210"/>
    </row>
    <row r="611" spans="1:2" ht="15" customHeight="1">
      <c r="A611" s="210"/>
      <c r="B611" s="210"/>
    </row>
    <row r="612" spans="1:2" ht="15" customHeight="1">
      <c r="A612" s="210"/>
      <c r="B612" s="210"/>
    </row>
    <row r="613" spans="1:2" ht="15" customHeight="1">
      <c r="A613" s="210"/>
      <c r="B613" s="210"/>
    </row>
    <row r="614" spans="1:2" ht="15" customHeight="1">
      <c r="A614" s="210"/>
      <c r="B614" s="210"/>
    </row>
    <row r="615" spans="1:2" ht="15" customHeight="1">
      <c r="A615" s="210"/>
      <c r="B615" s="210"/>
    </row>
    <row r="616" spans="1:2" ht="15" customHeight="1">
      <c r="A616" s="210"/>
      <c r="B616" s="210"/>
    </row>
    <row r="617" spans="1:2" ht="15" customHeight="1">
      <c r="A617" s="210"/>
      <c r="B617" s="210"/>
    </row>
    <row r="618" spans="1:2" ht="15" customHeight="1">
      <c r="A618" s="210"/>
      <c r="B618" s="210"/>
    </row>
    <row r="619" spans="1:2" ht="15" customHeight="1">
      <c r="A619" s="210"/>
      <c r="B619" s="210"/>
    </row>
    <row r="620" spans="1:2" ht="15" customHeight="1">
      <c r="A620" s="210"/>
      <c r="B620" s="210"/>
    </row>
    <row r="621" spans="1:2" ht="15" customHeight="1">
      <c r="A621" s="210"/>
      <c r="B621" s="210"/>
    </row>
    <row r="622" spans="1:2" ht="15" customHeight="1">
      <c r="A622" s="210"/>
      <c r="B622" s="210"/>
    </row>
    <row r="623" spans="1:2" ht="15" customHeight="1">
      <c r="A623" s="210"/>
      <c r="B623" s="210"/>
    </row>
    <row r="624" spans="1:2" ht="15" customHeight="1">
      <c r="A624" s="210"/>
      <c r="B624" s="210"/>
    </row>
    <row r="625" spans="1:2" ht="15" customHeight="1">
      <c r="A625" s="210"/>
      <c r="B625" s="210"/>
    </row>
    <row r="626" spans="1:2" ht="15" customHeight="1">
      <c r="A626" s="210"/>
      <c r="B626" s="210"/>
    </row>
    <row r="627" spans="1:2" ht="15" customHeight="1">
      <c r="A627" s="210"/>
      <c r="B627" s="210"/>
    </row>
    <row r="628" spans="1:2" ht="15" customHeight="1">
      <c r="A628" s="210"/>
      <c r="B628" s="210"/>
    </row>
    <row r="629" spans="1:2" ht="15" customHeight="1">
      <c r="A629" s="210"/>
      <c r="B629" s="210"/>
    </row>
    <row r="630" spans="1:2" ht="15" customHeight="1">
      <c r="A630" s="210"/>
      <c r="B630" s="210"/>
    </row>
    <row r="631" spans="1:2" ht="15" customHeight="1">
      <c r="A631" s="210"/>
      <c r="B631" s="210"/>
    </row>
    <row r="632" spans="1:2" ht="15" customHeight="1">
      <c r="A632" s="210"/>
      <c r="B632" s="210"/>
    </row>
    <row r="633" spans="1:2" ht="15" customHeight="1">
      <c r="A633" s="210"/>
      <c r="B633" s="210"/>
    </row>
    <row r="634" spans="1:2" ht="15" customHeight="1">
      <c r="A634" s="210"/>
      <c r="B634" s="210"/>
    </row>
    <row r="635" spans="1:2" ht="15" customHeight="1">
      <c r="A635" s="210"/>
      <c r="B635" s="210"/>
    </row>
    <row r="636" spans="1:2" ht="15" customHeight="1">
      <c r="A636" s="210"/>
      <c r="B636" s="210"/>
    </row>
    <row r="637" spans="1:2" ht="15" customHeight="1">
      <c r="A637" s="210"/>
      <c r="B637" s="210"/>
    </row>
    <row r="638" spans="1:2" ht="15" customHeight="1">
      <c r="A638" s="210"/>
      <c r="B638" s="210"/>
    </row>
    <row r="639" spans="1:2" ht="15" customHeight="1">
      <c r="A639" s="210"/>
      <c r="B639" s="210"/>
    </row>
    <row r="640" spans="1:2" ht="15" customHeight="1">
      <c r="A640" s="210"/>
      <c r="B640" s="210"/>
    </row>
    <row r="641" spans="1:2" ht="15" customHeight="1">
      <c r="A641" s="210"/>
      <c r="B641" s="210"/>
    </row>
    <row r="642" spans="1:2" ht="15" customHeight="1">
      <c r="A642" s="210"/>
      <c r="B642" s="210"/>
    </row>
    <row r="643" spans="1:2" ht="15" customHeight="1">
      <c r="A643" s="210"/>
      <c r="B643" s="210"/>
    </row>
    <row r="644" spans="1:2" ht="15" customHeight="1">
      <c r="A644" s="210"/>
      <c r="B644" s="210"/>
    </row>
    <row r="645" spans="1:2" ht="15" customHeight="1">
      <c r="A645" s="210"/>
      <c r="B645" s="210"/>
    </row>
    <row r="646" spans="1:2" ht="15" customHeight="1">
      <c r="A646" s="210"/>
      <c r="B646" s="210"/>
    </row>
    <row r="647" spans="1:2" ht="15" customHeight="1">
      <c r="A647" s="210"/>
      <c r="B647" s="210"/>
    </row>
    <row r="648" spans="1:2" ht="15" customHeight="1">
      <c r="A648" s="210"/>
      <c r="B648" s="210"/>
    </row>
    <row r="649" spans="1:2" ht="15" customHeight="1">
      <c r="A649" s="210"/>
      <c r="B649" s="210"/>
    </row>
    <row r="650" spans="1:2" ht="15" customHeight="1">
      <c r="A650" s="210"/>
      <c r="B650" s="210"/>
    </row>
    <row r="651" spans="1:2" ht="15" customHeight="1">
      <c r="A651" s="210"/>
      <c r="B651" s="210"/>
    </row>
    <row r="652" spans="1:2" ht="15" customHeight="1">
      <c r="A652" s="210"/>
      <c r="B652" s="210"/>
    </row>
    <row r="653" spans="1:2" ht="15" customHeight="1">
      <c r="A653" s="210"/>
      <c r="B653" s="210"/>
    </row>
    <row r="654" spans="1:2" ht="15" customHeight="1">
      <c r="A654" s="210"/>
      <c r="B654" s="210"/>
    </row>
    <row r="655" spans="1:2" ht="15" customHeight="1">
      <c r="A655" s="210"/>
      <c r="B655" s="210"/>
    </row>
    <row r="656" spans="1:2" ht="15" customHeight="1">
      <c r="A656" s="210"/>
      <c r="B656" s="210"/>
    </row>
    <row r="657" spans="1:2" ht="15" customHeight="1">
      <c r="A657" s="210"/>
      <c r="B657" s="210"/>
    </row>
    <row r="658" spans="1:2" ht="15" customHeight="1">
      <c r="A658" s="210"/>
      <c r="B658" s="210"/>
    </row>
    <row r="659" spans="1:2" ht="15" customHeight="1">
      <c r="A659" s="210"/>
      <c r="B659" s="210"/>
    </row>
    <row r="660" spans="1:2" ht="15" customHeight="1">
      <c r="A660" s="210"/>
      <c r="B660" s="210"/>
    </row>
    <row r="661" spans="1:2" ht="15" customHeight="1">
      <c r="A661" s="210"/>
      <c r="B661" s="210"/>
    </row>
    <row r="662" spans="1:2" ht="15" customHeight="1">
      <c r="A662" s="210"/>
      <c r="B662" s="210"/>
    </row>
    <row r="663" spans="1:2" ht="15" customHeight="1">
      <c r="A663" s="210"/>
      <c r="B663" s="210"/>
    </row>
    <row r="664" spans="1:2" ht="15" customHeight="1">
      <c r="A664" s="210"/>
      <c r="B664" s="210"/>
    </row>
    <row r="665" spans="1:2" ht="15" customHeight="1">
      <c r="A665" s="210"/>
      <c r="B665" s="210"/>
    </row>
    <row r="666" spans="1:2" ht="15" customHeight="1">
      <c r="A666" s="210"/>
      <c r="B666" s="210"/>
    </row>
    <row r="667" spans="1:2" ht="15" customHeight="1">
      <c r="A667" s="210"/>
      <c r="B667" s="210"/>
    </row>
    <row r="668" spans="1:2" ht="15" customHeight="1">
      <c r="A668" s="210"/>
      <c r="B668" s="210"/>
    </row>
    <row r="669" spans="1:2" ht="15" customHeight="1">
      <c r="A669" s="210"/>
      <c r="B669" s="210"/>
    </row>
    <row r="670" spans="1:2" ht="15" customHeight="1">
      <c r="A670" s="210"/>
      <c r="B670" s="210"/>
    </row>
    <row r="671" spans="1:2" ht="15" customHeight="1">
      <c r="A671" s="210"/>
      <c r="B671" s="210"/>
    </row>
    <row r="672" spans="1:2" ht="15" customHeight="1">
      <c r="A672" s="210"/>
      <c r="B672" s="210"/>
    </row>
    <row r="673" spans="1:2" ht="15" customHeight="1">
      <c r="A673" s="210"/>
      <c r="B673" s="210"/>
    </row>
    <row r="674" spans="1:2" ht="15" customHeight="1">
      <c r="A674" s="210"/>
      <c r="B674" s="210"/>
    </row>
    <row r="675" spans="1:2" ht="15" customHeight="1">
      <c r="A675" s="210"/>
      <c r="B675" s="210"/>
    </row>
    <row r="676" spans="1:2" ht="15" customHeight="1">
      <c r="A676" s="210"/>
      <c r="B676" s="210"/>
    </row>
    <row r="677" spans="1:2" ht="15" customHeight="1">
      <c r="A677" s="210"/>
      <c r="B677" s="210"/>
    </row>
    <row r="678" spans="1:2" ht="15" customHeight="1">
      <c r="A678" s="210"/>
      <c r="B678" s="210"/>
    </row>
    <row r="679" spans="1:2" ht="15" customHeight="1">
      <c r="A679" s="210"/>
      <c r="B679" s="210"/>
    </row>
    <row r="680" spans="1:2" ht="15" customHeight="1">
      <c r="A680" s="210"/>
      <c r="B680" s="210"/>
    </row>
    <row r="681" spans="1:2" ht="15" customHeight="1">
      <c r="A681" s="210"/>
      <c r="B681" s="210"/>
    </row>
    <row r="682" spans="1:2" ht="15" customHeight="1">
      <c r="A682" s="210"/>
      <c r="B682" s="210"/>
    </row>
    <row r="683" spans="1:2" ht="15" customHeight="1">
      <c r="A683" s="210"/>
      <c r="B683" s="210"/>
    </row>
    <row r="684" spans="1:2" ht="15" customHeight="1">
      <c r="A684" s="210"/>
      <c r="B684" s="210"/>
    </row>
    <row r="685" spans="1:2" ht="15" customHeight="1">
      <c r="A685" s="210"/>
      <c r="B685" s="210"/>
    </row>
    <row r="686" spans="1:2" ht="15" customHeight="1">
      <c r="A686" s="210"/>
      <c r="B686" s="210"/>
    </row>
    <row r="687" spans="1:2" ht="15" customHeight="1">
      <c r="A687" s="210"/>
      <c r="B687" s="210"/>
    </row>
    <row r="688" spans="1:2" ht="15" customHeight="1">
      <c r="A688" s="210"/>
      <c r="B688" s="210"/>
    </row>
    <row r="689" spans="1:2" ht="15" customHeight="1">
      <c r="A689" s="210"/>
      <c r="B689" s="210"/>
    </row>
    <row r="690" spans="1:2" ht="15" customHeight="1">
      <c r="A690" s="210"/>
      <c r="B690" s="210"/>
    </row>
    <row r="691" spans="1:2" ht="15" customHeight="1">
      <c r="A691" s="210"/>
      <c r="B691" s="210"/>
    </row>
    <row r="692" spans="1:2" ht="15" customHeight="1">
      <c r="A692" s="210"/>
      <c r="B692" s="210"/>
    </row>
    <row r="693" spans="1:2" ht="15" customHeight="1">
      <c r="A693" s="210"/>
      <c r="B693" s="210"/>
    </row>
    <row r="694" spans="1:2" ht="15" customHeight="1">
      <c r="A694" s="210"/>
      <c r="B694" s="210"/>
    </row>
    <row r="695" spans="1:2" ht="15" customHeight="1">
      <c r="A695" s="210"/>
      <c r="B695" s="210"/>
    </row>
    <row r="696" spans="1:2" ht="15" customHeight="1">
      <c r="A696" s="210"/>
      <c r="B696" s="210"/>
    </row>
    <row r="697" spans="1:2" ht="15" customHeight="1">
      <c r="A697" s="210"/>
      <c r="B697" s="210"/>
    </row>
    <row r="698" spans="1:2" ht="15" customHeight="1">
      <c r="A698" s="210"/>
      <c r="B698" s="210"/>
    </row>
    <row r="699" spans="1:2" ht="15" customHeight="1">
      <c r="A699" s="210"/>
      <c r="B699" s="210"/>
    </row>
    <row r="700" spans="1:2" ht="15" customHeight="1">
      <c r="A700" s="210"/>
      <c r="B700" s="210"/>
    </row>
    <row r="701" spans="1:2" ht="15" customHeight="1">
      <c r="A701" s="210"/>
      <c r="B701" s="210"/>
    </row>
    <row r="702" spans="1:2" ht="15" customHeight="1">
      <c r="A702" s="210"/>
      <c r="B702" s="210"/>
    </row>
    <row r="703" spans="1:2" ht="15" customHeight="1">
      <c r="A703" s="210"/>
      <c r="B703" s="210"/>
    </row>
    <row r="704" spans="1:2" ht="15" customHeight="1">
      <c r="A704" s="210"/>
      <c r="B704" s="210"/>
    </row>
    <row r="705" spans="1:2" ht="15" customHeight="1">
      <c r="A705" s="210"/>
      <c r="B705" s="210"/>
    </row>
    <row r="706" spans="1:2" ht="15" customHeight="1">
      <c r="A706" s="210"/>
      <c r="B706" s="210"/>
    </row>
    <row r="707" spans="1:2" ht="15" customHeight="1">
      <c r="A707" s="210"/>
      <c r="B707" s="210"/>
    </row>
    <row r="708" spans="1:2" ht="15" customHeight="1">
      <c r="A708" s="210"/>
      <c r="B708" s="210"/>
    </row>
    <row r="709" spans="1:2" ht="15" customHeight="1">
      <c r="A709" s="210"/>
      <c r="B709" s="210"/>
    </row>
    <row r="710" spans="1:2" ht="15" customHeight="1">
      <c r="A710" s="210"/>
      <c r="B710" s="210"/>
    </row>
    <row r="711" spans="1:2" ht="15" customHeight="1">
      <c r="A711" s="210"/>
      <c r="B711" s="210"/>
    </row>
    <row r="712" spans="1:2" ht="15" customHeight="1">
      <c r="A712" s="210"/>
      <c r="B712" s="210"/>
    </row>
    <row r="713" spans="1:2" ht="15" customHeight="1">
      <c r="A713" s="210"/>
      <c r="B713" s="210"/>
    </row>
    <row r="714" spans="1:2" ht="15" customHeight="1">
      <c r="A714" s="210"/>
      <c r="B714" s="210"/>
    </row>
    <row r="715" spans="1:2" ht="15" customHeight="1">
      <c r="A715" s="210"/>
      <c r="B715" s="210"/>
    </row>
    <row r="716" spans="1:2" ht="15" customHeight="1">
      <c r="A716" s="210"/>
      <c r="B716" s="210"/>
    </row>
    <row r="717" spans="1:2" ht="15" customHeight="1">
      <c r="A717" s="210"/>
      <c r="B717" s="210"/>
    </row>
    <row r="718" spans="1:2" ht="15" customHeight="1">
      <c r="A718" s="210"/>
      <c r="B718" s="210"/>
    </row>
    <row r="719" spans="1:2" ht="15" customHeight="1">
      <c r="A719" s="210"/>
      <c r="B719" s="210"/>
    </row>
    <row r="720" spans="1:2" ht="15" customHeight="1">
      <c r="A720" s="210"/>
      <c r="B720" s="210"/>
    </row>
    <row r="721" spans="1:2" ht="15" customHeight="1">
      <c r="A721" s="210"/>
      <c r="B721" s="210"/>
    </row>
    <row r="722" spans="1:2" ht="15" customHeight="1">
      <c r="A722" s="210"/>
      <c r="B722" s="210"/>
    </row>
    <row r="723" spans="1:2" ht="15" customHeight="1">
      <c r="A723" s="210"/>
      <c r="B723" s="210"/>
    </row>
    <row r="724" spans="1:2" ht="15" customHeight="1">
      <c r="A724" s="210"/>
      <c r="B724" s="210"/>
    </row>
    <row r="725" spans="1:2" ht="15" customHeight="1">
      <c r="A725" s="210"/>
      <c r="B725" s="210"/>
    </row>
    <row r="726" spans="1:2" ht="15" customHeight="1">
      <c r="A726" s="210"/>
      <c r="B726" s="210"/>
    </row>
    <row r="727" spans="1:2" ht="15" customHeight="1">
      <c r="A727" s="210"/>
      <c r="B727" s="210"/>
    </row>
    <row r="728" spans="1:2" ht="15" customHeight="1">
      <c r="A728" s="210"/>
      <c r="B728" s="210"/>
    </row>
    <row r="729" spans="1:2" ht="15" customHeight="1">
      <c r="A729" s="210"/>
      <c r="B729" s="210"/>
    </row>
    <row r="730" spans="1:2" ht="15" customHeight="1">
      <c r="A730" s="210"/>
      <c r="B730" s="210"/>
    </row>
    <row r="731" spans="1:2" ht="15" customHeight="1">
      <c r="A731" s="210"/>
      <c r="B731" s="210"/>
    </row>
    <row r="732" spans="1:2" ht="15" customHeight="1">
      <c r="A732" s="210"/>
      <c r="B732" s="210"/>
    </row>
    <row r="733" spans="1:2" ht="15" customHeight="1">
      <c r="A733" s="210"/>
      <c r="B733" s="210"/>
    </row>
    <row r="734" spans="1:2" ht="15" customHeight="1">
      <c r="A734" s="210"/>
      <c r="B734" s="210"/>
    </row>
    <row r="735" spans="1:2" ht="15" customHeight="1">
      <c r="A735" s="210"/>
      <c r="B735" s="210"/>
    </row>
    <row r="736" spans="1:2" ht="15" customHeight="1">
      <c r="A736" s="210"/>
      <c r="B736" s="210"/>
    </row>
    <row r="737" spans="1:2" ht="15" customHeight="1">
      <c r="A737" s="210"/>
      <c r="B737" s="210"/>
    </row>
    <row r="738" spans="1:2" ht="15" customHeight="1">
      <c r="A738" s="210"/>
      <c r="B738" s="210"/>
    </row>
    <row r="739" spans="1:2" ht="15" customHeight="1">
      <c r="A739" s="210"/>
      <c r="B739" s="210"/>
    </row>
    <row r="740" spans="1:2" ht="15" customHeight="1">
      <c r="A740" s="210"/>
      <c r="B740" s="210"/>
    </row>
    <row r="741" spans="1:2" ht="15" customHeight="1">
      <c r="A741" s="210"/>
      <c r="B741" s="210"/>
    </row>
    <row r="742" spans="1:2" ht="15" customHeight="1">
      <c r="A742" s="210"/>
      <c r="B742" s="210"/>
    </row>
    <row r="743" spans="1:2" ht="15" customHeight="1">
      <c r="A743" s="210"/>
      <c r="B743" s="210"/>
    </row>
    <row r="744" spans="1:2" ht="15" customHeight="1">
      <c r="A744" s="210"/>
      <c r="B744" s="210"/>
    </row>
    <row r="745" spans="1:2" ht="15" customHeight="1">
      <c r="A745" s="210"/>
      <c r="B745" s="210"/>
    </row>
    <row r="746" spans="1:2" ht="15" customHeight="1">
      <c r="A746" s="210"/>
      <c r="B746" s="210"/>
    </row>
    <row r="747" spans="1:2" ht="15" customHeight="1">
      <c r="A747" s="210"/>
      <c r="B747" s="210"/>
    </row>
    <row r="748" spans="1:2" ht="15" customHeight="1">
      <c r="A748" s="210"/>
      <c r="B748" s="210"/>
    </row>
    <row r="749" spans="1:2" ht="15" customHeight="1">
      <c r="A749" s="210"/>
      <c r="B749" s="210"/>
    </row>
    <row r="750" spans="1:2" ht="15" customHeight="1">
      <c r="A750" s="210"/>
      <c r="B750" s="210"/>
    </row>
    <row r="751" spans="1:2" ht="15" customHeight="1">
      <c r="A751" s="210"/>
      <c r="B751" s="210"/>
    </row>
    <row r="752" spans="1:2" ht="15" customHeight="1">
      <c r="A752" s="210"/>
      <c r="B752" s="210"/>
    </row>
    <row r="753" spans="1:2" ht="15" customHeight="1">
      <c r="A753" s="210"/>
      <c r="B753" s="210"/>
    </row>
    <row r="754" spans="1:2" ht="15" customHeight="1">
      <c r="A754" s="210"/>
      <c r="B754" s="210"/>
    </row>
    <row r="755" spans="1:2" ht="15" customHeight="1">
      <c r="A755" s="210"/>
      <c r="B755" s="210"/>
    </row>
    <row r="756" spans="1:2" ht="15" customHeight="1">
      <c r="A756" s="210"/>
      <c r="B756" s="210"/>
    </row>
    <row r="757" spans="1:2" ht="15" customHeight="1">
      <c r="A757" s="210"/>
      <c r="B757" s="210"/>
    </row>
    <row r="758" spans="1:2" ht="15" customHeight="1">
      <c r="A758" s="210"/>
      <c r="B758" s="210"/>
    </row>
    <row r="759" spans="1:2" ht="15" customHeight="1">
      <c r="A759" s="210"/>
      <c r="B759" s="210"/>
    </row>
    <row r="760" spans="1:2" ht="15" customHeight="1">
      <c r="A760" s="210"/>
      <c r="B760" s="210"/>
    </row>
    <row r="761" spans="1:2" ht="15" customHeight="1">
      <c r="A761" s="210"/>
      <c r="B761" s="210"/>
    </row>
    <row r="762" spans="1:2" ht="15" customHeight="1">
      <c r="A762" s="210"/>
      <c r="B762" s="210"/>
    </row>
    <row r="763" spans="1:2" ht="15" customHeight="1">
      <c r="A763" s="210"/>
      <c r="B763" s="210"/>
    </row>
    <row r="764" spans="1:2" ht="15" customHeight="1">
      <c r="A764" s="210"/>
      <c r="B764" s="210"/>
    </row>
    <row r="765" spans="1:2" ht="15" customHeight="1">
      <c r="A765" s="210"/>
      <c r="B765" s="210"/>
    </row>
    <row r="766" spans="1:2" ht="15" customHeight="1">
      <c r="A766" s="210"/>
      <c r="B766" s="210"/>
    </row>
    <row r="767" spans="1:2" ht="15" customHeight="1">
      <c r="A767" s="210"/>
      <c r="B767" s="210"/>
    </row>
    <row r="768" spans="1:2" ht="15" customHeight="1">
      <c r="A768" s="210"/>
      <c r="B768" s="210"/>
    </row>
    <row r="769" spans="1:2" ht="15" customHeight="1">
      <c r="A769" s="210"/>
      <c r="B769" s="210"/>
    </row>
    <row r="770" spans="1:2" ht="15" customHeight="1">
      <c r="A770" s="210"/>
      <c r="B770" s="210"/>
    </row>
    <row r="771" spans="1:2" ht="15" customHeight="1">
      <c r="A771" s="210"/>
      <c r="B771" s="210"/>
    </row>
    <row r="772" spans="1:2" ht="15" customHeight="1">
      <c r="A772" s="210"/>
      <c r="B772" s="210"/>
    </row>
    <row r="773" spans="1:2" ht="15" customHeight="1">
      <c r="A773" s="210"/>
      <c r="B773" s="210"/>
    </row>
    <row r="774" spans="1:2" ht="15" customHeight="1">
      <c r="A774" s="210"/>
      <c r="B774" s="210"/>
    </row>
    <row r="775" spans="1:2" ht="15" customHeight="1">
      <c r="A775" s="210"/>
      <c r="B775" s="210"/>
    </row>
    <row r="776" spans="1:2" ht="15" customHeight="1">
      <c r="A776" s="210"/>
      <c r="B776" s="210"/>
    </row>
    <row r="777" spans="1:2" ht="15" customHeight="1">
      <c r="A777" s="210"/>
      <c r="B777" s="210"/>
    </row>
    <row r="778" spans="1:2" ht="15" customHeight="1">
      <c r="A778" s="210"/>
      <c r="B778" s="210"/>
    </row>
    <row r="779" spans="1:2" ht="15" customHeight="1">
      <c r="A779" s="210"/>
      <c r="B779" s="210"/>
    </row>
    <row r="780" spans="1:2" ht="15" customHeight="1">
      <c r="A780" s="210"/>
      <c r="B780" s="210"/>
    </row>
    <row r="781" spans="1:2" ht="15" customHeight="1">
      <c r="A781" s="210"/>
      <c r="B781" s="210"/>
    </row>
    <row r="782" spans="1:2" ht="15" customHeight="1">
      <c r="A782" s="210"/>
      <c r="B782" s="210"/>
    </row>
    <row r="783" spans="1:2" ht="15" customHeight="1">
      <c r="A783" s="210"/>
      <c r="B783" s="210"/>
    </row>
    <row r="784" spans="1:2" ht="15" customHeight="1">
      <c r="A784" s="210"/>
      <c r="B784" s="210"/>
    </row>
    <row r="785" spans="1:2" ht="15" customHeight="1">
      <c r="A785" s="210"/>
      <c r="B785" s="210"/>
    </row>
    <row r="786" spans="1:2" ht="15" customHeight="1">
      <c r="A786" s="210"/>
      <c r="B786" s="210"/>
    </row>
    <row r="787" spans="1:2" ht="15" customHeight="1">
      <c r="A787" s="210"/>
      <c r="B787" s="210"/>
    </row>
    <row r="788" spans="1:2" ht="15" customHeight="1">
      <c r="A788" s="210"/>
      <c r="B788" s="210"/>
    </row>
    <row r="789" spans="1:2" ht="15" customHeight="1">
      <c r="A789" s="210"/>
      <c r="B789" s="210"/>
    </row>
    <row r="790" spans="1:2" ht="15" customHeight="1">
      <c r="A790" s="210"/>
      <c r="B790" s="210"/>
    </row>
    <row r="791" spans="1:2" ht="15" customHeight="1">
      <c r="A791" s="210"/>
      <c r="B791" s="210"/>
    </row>
    <row r="792" spans="1:2" ht="15" customHeight="1">
      <c r="A792" s="210"/>
      <c r="B792" s="210"/>
    </row>
    <row r="793" spans="1:2" ht="15" customHeight="1">
      <c r="A793" s="210"/>
      <c r="B793" s="210"/>
    </row>
    <row r="794" spans="1:2" ht="15" customHeight="1">
      <c r="A794" s="210"/>
      <c r="B794" s="210"/>
    </row>
    <row r="795" spans="1:2" ht="15" customHeight="1">
      <c r="A795" s="210"/>
      <c r="B795" s="210"/>
    </row>
    <row r="796" spans="1:2" ht="15" customHeight="1">
      <c r="A796" s="210"/>
      <c r="B796" s="210"/>
    </row>
    <row r="797" spans="1:2" ht="15" customHeight="1">
      <c r="A797" s="210"/>
      <c r="B797" s="210"/>
    </row>
    <row r="798" spans="1:2" ht="15" customHeight="1">
      <c r="A798" s="210"/>
      <c r="B798" s="210"/>
    </row>
    <row r="799" spans="1:2" ht="15" customHeight="1">
      <c r="A799" s="210"/>
      <c r="B799" s="210"/>
    </row>
    <row r="800" spans="1:2" ht="15" customHeight="1">
      <c r="A800" s="210"/>
      <c r="B800" s="210"/>
    </row>
    <row r="801" spans="1:2" ht="15" customHeight="1">
      <c r="A801" s="210"/>
      <c r="B801" s="210"/>
    </row>
    <row r="802" spans="1:2" ht="15" customHeight="1">
      <c r="A802" s="210"/>
      <c r="B802" s="210"/>
    </row>
    <row r="803" spans="1:2" ht="15" customHeight="1">
      <c r="A803" s="210"/>
      <c r="B803" s="210"/>
    </row>
    <row r="804" spans="1:2" ht="15" customHeight="1">
      <c r="A804" s="210"/>
      <c r="B804" s="210"/>
    </row>
    <row r="805" spans="1:2" ht="15" customHeight="1">
      <c r="A805" s="210"/>
      <c r="B805" s="210"/>
    </row>
    <row r="806" spans="1:2" ht="15" customHeight="1">
      <c r="A806" s="210"/>
      <c r="B806" s="210"/>
    </row>
    <row r="807" spans="1:2" ht="15" customHeight="1">
      <c r="A807" s="210"/>
      <c r="B807" s="210"/>
    </row>
    <row r="808" spans="1:2" ht="15" customHeight="1">
      <c r="A808" s="210"/>
      <c r="B808" s="210"/>
    </row>
    <row r="809" spans="1:2" ht="15" customHeight="1">
      <c r="A809" s="210"/>
      <c r="B809" s="210"/>
    </row>
    <row r="810" spans="1:2" ht="15" customHeight="1">
      <c r="A810" s="210"/>
      <c r="B810" s="210"/>
    </row>
    <row r="811" spans="1:2" ht="15" customHeight="1">
      <c r="A811" s="210"/>
      <c r="B811" s="210"/>
    </row>
    <row r="812" spans="1:2" ht="15" customHeight="1">
      <c r="A812" s="210"/>
      <c r="B812" s="210"/>
    </row>
    <row r="813" spans="1:2" ht="15" customHeight="1">
      <c r="A813" s="210"/>
      <c r="B813" s="210"/>
    </row>
    <row r="814" spans="1:2" ht="15" customHeight="1">
      <c r="A814" s="210"/>
      <c r="B814" s="210"/>
    </row>
    <row r="815" spans="1:2" ht="15" customHeight="1">
      <c r="A815" s="210"/>
      <c r="B815" s="210"/>
    </row>
    <row r="816" spans="1:2" ht="15" customHeight="1">
      <c r="A816" s="210"/>
      <c r="B816" s="210"/>
    </row>
    <row r="817" spans="1:2" ht="15" customHeight="1">
      <c r="A817" s="210"/>
      <c r="B817" s="210"/>
    </row>
    <row r="818" spans="1:2" ht="15" customHeight="1">
      <c r="A818" s="210"/>
      <c r="B818" s="210"/>
    </row>
    <row r="819" spans="1:2" ht="15" customHeight="1">
      <c r="A819" s="210"/>
      <c r="B819" s="210"/>
    </row>
    <row r="820" spans="1:2" ht="15" customHeight="1">
      <c r="A820" s="210"/>
      <c r="B820" s="210"/>
    </row>
    <row r="821" spans="1:2" ht="15" customHeight="1">
      <c r="A821" s="210"/>
      <c r="B821" s="210"/>
    </row>
    <row r="822" spans="1:2" ht="15" customHeight="1">
      <c r="A822" s="210"/>
      <c r="B822" s="210"/>
    </row>
    <row r="823" spans="1:2" ht="15" customHeight="1">
      <c r="A823" s="210"/>
      <c r="B823" s="210"/>
    </row>
    <row r="824" spans="1:2" ht="15" customHeight="1">
      <c r="A824" s="210"/>
      <c r="B824" s="210"/>
    </row>
    <row r="825" spans="1:2" ht="15" customHeight="1">
      <c r="A825" s="210"/>
      <c r="B825" s="210"/>
    </row>
    <row r="826" spans="1:2" ht="15" customHeight="1">
      <c r="A826" s="210"/>
      <c r="B826" s="210"/>
    </row>
    <row r="827" spans="1:2" ht="15" customHeight="1">
      <c r="A827" s="210"/>
      <c r="B827" s="210"/>
    </row>
    <row r="828" spans="1:2" ht="15" customHeight="1">
      <c r="A828" s="210"/>
      <c r="B828" s="210"/>
    </row>
    <row r="829" spans="1:2" ht="15" customHeight="1">
      <c r="A829" s="210"/>
      <c r="B829" s="210"/>
    </row>
    <row r="830" spans="1:2" ht="15" customHeight="1">
      <c r="A830" s="210"/>
      <c r="B830" s="210"/>
    </row>
    <row r="831" spans="1:2" ht="15" customHeight="1">
      <c r="A831" s="210"/>
      <c r="B831" s="210"/>
    </row>
    <row r="832" spans="1:2" ht="15" customHeight="1">
      <c r="A832" s="210"/>
      <c r="B832" s="210"/>
    </row>
    <row r="833" spans="1:2" ht="15" customHeight="1">
      <c r="A833" s="210"/>
      <c r="B833" s="210"/>
    </row>
    <row r="834" spans="1:2" ht="15" customHeight="1">
      <c r="A834" s="210"/>
      <c r="B834" s="210"/>
    </row>
    <row r="835" spans="1:2" ht="15" customHeight="1">
      <c r="A835" s="210"/>
      <c r="B835" s="210"/>
    </row>
    <row r="836" spans="1:2" ht="15" customHeight="1">
      <c r="A836" s="210"/>
      <c r="B836" s="210"/>
    </row>
    <row r="837" spans="1:2" ht="15" customHeight="1">
      <c r="A837" s="210"/>
      <c r="B837" s="210"/>
    </row>
    <row r="838" spans="1:2" ht="15" customHeight="1">
      <c r="A838" s="210"/>
      <c r="B838" s="210"/>
    </row>
    <row r="839" spans="1:2" ht="15" customHeight="1">
      <c r="A839" s="210"/>
      <c r="B839" s="210"/>
    </row>
    <row r="840" spans="1:2" ht="15" customHeight="1">
      <c r="A840" s="210"/>
      <c r="B840" s="210"/>
    </row>
    <row r="841" spans="1:2" ht="15" customHeight="1">
      <c r="A841" s="210"/>
      <c r="B841" s="210"/>
    </row>
    <row r="842" spans="1:2" ht="15" customHeight="1">
      <c r="A842" s="210"/>
      <c r="B842" s="210"/>
    </row>
    <row r="843" spans="1:2" ht="15" customHeight="1">
      <c r="A843" s="210"/>
      <c r="B843" s="210"/>
    </row>
    <row r="844" spans="1:2" ht="15" customHeight="1">
      <c r="A844" s="210"/>
      <c r="B844" s="210"/>
    </row>
    <row r="845" spans="1:2" ht="15" customHeight="1">
      <c r="A845" s="210"/>
      <c r="B845" s="210"/>
    </row>
    <row r="846" spans="1:2" ht="15" customHeight="1">
      <c r="A846" s="210"/>
      <c r="B846" s="210"/>
    </row>
    <row r="847" spans="1:2" ht="15" customHeight="1">
      <c r="A847" s="210"/>
      <c r="B847" s="210"/>
    </row>
    <row r="848" spans="1:2" ht="15" customHeight="1">
      <c r="A848" s="210"/>
      <c r="B848" s="210"/>
    </row>
    <row r="849" spans="1:2" ht="15" customHeight="1">
      <c r="A849" s="210"/>
      <c r="B849" s="210"/>
    </row>
    <row r="850" spans="1:2" ht="15" customHeight="1">
      <c r="A850" s="210"/>
      <c r="B850" s="210"/>
    </row>
    <row r="851" spans="1:2" ht="15" customHeight="1">
      <c r="A851" s="210"/>
      <c r="B851" s="210"/>
    </row>
    <row r="852" spans="1:2" ht="15" customHeight="1">
      <c r="A852" s="210"/>
      <c r="B852" s="210"/>
    </row>
    <row r="853" spans="1:2" ht="15" customHeight="1">
      <c r="A853" s="210"/>
      <c r="B853" s="210"/>
    </row>
    <row r="854" spans="1:2" ht="15" customHeight="1">
      <c r="A854" s="210"/>
      <c r="B854" s="210"/>
    </row>
    <row r="855" spans="1:2" ht="15" customHeight="1">
      <c r="A855" s="210"/>
      <c r="B855" s="210"/>
    </row>
    <row r="856" spans="1:2" ht="15" customHeight="1">
      <c r="A856" s="210"/>
      <c r="B856" s="210"/>
    </row>
    <row r="857" spans="1:2" ht="15" customHeight="1">
      <c r="A857" s="210"/>
      <c r="B857" s="210"/>
    </row>
    <row r="858" spans="1:2" ht="15" customHeight="1">
      <c r="A858" s="210"/>
      <c r="B858" s="210"/>
    </row>
    <row r="859" spans="1:2" ht="15" customHeight="1">
      <c r="A859" s="210"/>
      <c r="B859" s="210"/>
    </row>
    <row r="860" spans="1:2" ht="15" customHeight="1">
      <c r="A860" s="210"/>
      <c r="B860" s="210"/>
    </row>
    <row r="861" spans="1:2" ht="15" customHeight="1">
      <c r="A861" s="210"/>
      <c r="B861" s="210"/>
    </row>
    <row r="862" spans="1:2" ht="15" customHeight="1">
      <c r="A862" s="210"/>
      <c r="B862" s="210"/>
    </row>
    <row r="863" spans="1:2" ht="15" customHeight="1">
      <c r="A863" s="210"/>
      <c r="B863" s="210"/>
    </row>
    <row r="864" spans="1:2" ht="15" customHeight="1">
      <c r="A864" s="210"/>
      <c r="B864" s="210"/>
    </row>
    <row r="865" spans="1:2" ht="15" customHeight="1">
      <c r="A865" s="210"/>
      <c r="B865" s="210"/>
    </row>
    <row r="866" spans="1:2" ht="15" customHeight="1">
      <c r="A866" s="210"/>
      <c r="B866" s="210"/>
    </row>
    <row r="867" spans="1:2" ht="15" customHeight="1">
      <c r="A867" s="210"/>
      <c r="B867" s="210"/>
    </row>
    <row r="868" spans="1:2" ht="15" customHeight="1">
      <c r="A868" s="210"/>
      <c r="B868" s="210"/>
    </row>
    <row r="869" spans="1:2" ht="15" customHeight="1">
      <c r="A869" s="210"/>
      <c r="B869" s="210"/>
    </row>
    <row r="870" spans="1:2" ht="15" customHeight="1">
      <c r="A870" s="210"/>
      <c r="B870" s="210"/>
    </row>
    <row r="871" spans="1:2" ht="15" customHeight="1">
      <c r="A871" s="210"/>
      <c r="B871" s="210"/>
    </row>
    <row r="872" spans="1:2" ht="15" customHeight="1">
      <c r="A872" s="210"/>
      <c r="B872" s="210"/>
    </row>
    <row r="873" spans="1:2" ht="15" customHeight="1">
      <c r="A873" s="210"/>
      <c r="B873" s="210"/>
    </row>
    <row r="874" spans="1:2" ht="15" customHeight="1">
      <c r="A874" s="210"/>
      <c r="B874" s="210"/>
    </row>
    <row r="875" spans="1:2" ht="15" customHeight="1">
      <c r="A875" s="210"/>
      <c r="B875" s="210"/>
    </row>
    <row r="876" spans="1:2" ht="15" customHeight="1">
      <c r="A876" s="210"/>
      <c r="B876" s="210"/>
    </row>
    <row r="877" spans="1:2" ht="15" customHeight="1">
      <c r="A877" s="210"/>
      <c r="B877" s="210"/>
    </row>
    <row r="878" spans="1:2" ht="15" customHeight="1">
      <c r="A878" s="210"/>
      <c r="B878" s="210"/>
    </row>
    <row r="879" spans="1:2" ht="15" customHeight="1">
      <c r="A879" s="210"/>
      <c r="B879" s="210"/>
    </row>
    <row r="880" spans="1:2" ht="15" customHeight="1">
      <c r="A880" s="210"/>
      <c r="B880" s="210"/>
    </row>
    <row r="881" spans="1:2" ht="15" customHeight="1">
      <c r="A881" s="210"/>
      <c r="B881" s="210"/>
    </row>
    <row r="882" spans="1:2" ht="15" customHeight="1">
      <c r="A882" s="210"/>
      <c r="B882" s="210"/>
    </row>
    <row r="883" spans="1:2" ht="15" customHeight="1">
      <c r="A883" s="210"/>
      <c r="B883" s="210"/>
    </row>
    <row r="884" spans="1:2" ht="15" customHeight="1">
      <c r="A884" s="210"/>
      <c r="B884" s="210"/>
    </row>
    <row r="885" spans="1:2" ht="15" customHeight="1">
      <c r="A885" s="210"/>
      <c r="B885" s="210"/>
    </row>
    <row r="886" spans="1:2" ht="15" customHeight="1">
      <c r="A886" s="210"/>
      <c r="B886" s="210"/>
    </row>
    <row r="887" spans="1:2" ht="15" customHeight="1">
      <c r="A887" s="210"/>
      <c r="B887" s="210"/>
    </row>
    <row r="888" spans="1:2" ht="15" customHeight="1">
      <c r="A888" s="210"/>
      <c r="B888" s="210"/>
    </row>
    <row r="889" spans="1:2" ht="15" customHeight="1">
      <c r="A889" s="210"/>
      <c r="B889" s="210"/>
    </row>
    <row r="890" spans="1:2" ht="15" customHeight="1">
      <c r="A890" s="210"/>
      <c r="B890" s="210"/>
    </row>
    <row r="891" spans="1:2" ht="15" customHeight="1">
      <c r="A891" s="210"/>
      <c r="B891" s="210"/>
    </row>
    <row r="892" spans="1:2" ht="15" customHeight="1">
      <c r="A892" s="210"/>
      <c r="B892" s="210"/>
    </row>
    <row r="893" spans="1:2" ht="15" customHeight="1">
      <c r="A893" s="210"/>
      <c r="B893" s="210"/>
    </row>
    <row r="894" spans="1:2" ht="15" customHeight="1">
      <c r="A894" s="210"/>
      <c r="B894" s="210"/>
    </row>
    <row r="895" spans="1:2" ht="15" customHeight="1">
      <c r="A895" s="210"/>
      <c r="B895" s="210"/>
    </row>
    <row r="896" spans="1:2" ht="15" customHeight="1">
      <c r="A896" s="210"/>
      <c r="B896" s="210"/>
    </row>
    <row r="897" spans="1:2" ht="15" customHeight="1">
      <c r="A897" s="210"/>
      <c r="B897" s="210"/>
    </row>
    <row r="898" spans="1:2" ht="15" customHeight="1">
      <c r="A898" s="210"/>
      <c r="B898" s="210"/>
    </row>
    <row r="899" spans="1:2" ht="15" customHeight="1">
      <c r="A899" s="210"/>
      <c r="B899" s="210"/>
    </row>
    <row r="900" spans="1:2" ht="15" customHeight="1">
      <c r="A900" s="210"/>
      <c r="B900" s="210"/>
    </row>
    <row r="901" spans="1:2" ht="15" customHeight="1">
      <c r="A901" s="210"/>
      <c r="B901" s="210"/>
    </row>
    <row r="902" spans="1:2" ht="15" customHeight="1">
      <c r="A902" s="210"/>
      <c r="B902" s="210"/>
    </row>
    <row r="903" spans="1:2" ht="15" customHeight="1">
      <c r="A903" s="210"/>
      <c r="B903" s="210"/>
    </row>
    <row r="904" spans="1:2" ht="15" customHeight="1">
      <c r="A904" s="210"/>
      <c r="B904" s="210"/>
    </row>
    <row r="905" spans="1:2" ht="15" customHeight="1">
      <c r="A905" s="210"/>
      <c r="B905" s="210"/>
    </row>
    <row r="906" spans="1:2" ht="15" customHeight="1">
      <c r="A906" s="210"/>
      <c r="B906" s="210"/>
    </row>
    <row r="907" spans="1:2" ht="15" customHeight="1">
      <c r="A907" s="210"/>
      <c r="B907" s="210"/>
    </row>
    <row r="908" spans="1:2" ht="15" customHeight="1">
      <c r="A908" s="210"/>
      <c r="B908" s="210"/>
    </row>
    <row r="909" spans="1:2" ht="15" customHeight="1">
      <c r="A909" s="210"/>
      <c r="B909" s="210"/>
    </row>
    <row r="910" spans="1:2" ht="15" customHeight="1">
      <c r="A910" s="210"/>
      <c r="B910" s="210"/>
    </row>
    <row r="911" spans="1:2" ht="15" customHeight="1">
      <c r="A911" s="210"/>
      <c r="B911" s="210"/>
    </row>
    <row r="912" spans="1:2" ht="15" customHeight="1">
      <c r="A912" s="210"/>
      <c r="B912" s="210"/>
    </row>
    <row r="913" spans="1:2" ht="15" customHeight="1">
      <c r="A913" s="210"/>
      <c r="B913" s="210"/>
    </row>
    <row r="914" spans="1:2" ht="15" customHeight="1">
      <c r="A914" s="210"/>
      <c r="B914" s="210"/>
    </row>
    <row r="915" spans="1:2" ht="15" customHeight="1">
      <c r="A915" s="210"/>
      <c r="B915" s="210"/>
    </row>
    <row r="916" spans="1:2" ht="15" customHeight="1">
      <c r="A916" s="210"/>
      <c r="B916" s="210"/>
    </row>
    <row r="917" spans="1:2" ht="15" customHeight="1">
      <c r="A917" s="210"/>
      <c r="B917" s="210"/>
    </row>
    <row r="918" spans="1:2" ht="15" customHeight="1">
      <c r="A918" s="210"/>
      <c r="B918" s="210"/>
    </row>
    <row r="919" spans="1:2" ht="15" customHeight="1">
      <c r="A919" s="210"/>
      <c r="B919" s="210"/>
    </row>
    <row r="920" spans="1:2" ht="15" customHeight="1">
      <c r="A920" s="210"/>
      <c r="B920" s="210"/>
    </row>
    <row r="921" spans="1:2" ht="15" customHeight="1">
      <c r="A921" s="210"/>
      <c r="B921" s="210"/>
    </row>
    <row r="922" spans="1:2" ht="15" customHeight="1">
      <c r="A922" s="210"/>
      <c r="B922" s="210"/>
    </row>
    <row r="923" spans="1:2" ht="15" customHeight="1">
      <c r="A923" s="210"/>
      <c r="B923" s="210"/>
    </row>
    <row r="924" spans="1:2" ht="15" customHeight="1">
      <c r="A924" s="210"/>
      <c r="B924" s="210"/>
    </row>
    <row r="925" spans="1:2" ht="15" customHeight="1">
      <c r="A925" s="210"/>
      <c r="B925" s="210"/>
    </row>
    <row r="926" spans="1:2" ht="15" customHeight="1">
      <c r="A926" s="210"/>
      <c r="B926" s="210"/>
    </row>
    <row r="927" spans="1:2" ht="15" customHeight="1">
      <c r="A927" s="210"/>
      <c r="B927" s="210"/>
    </row>
    <row r="928" spans="1:2" ht="15" customHeight="1">
      <c r="A928" s="210"/>
      <c r="B928" s="210"/>
    </row>
    <row r="929" spans="1:2" ht="15" customHeight="1">
      <c r="A929" s="210"/>
      <c r="B929" s="210"/>
    </row>
    <row r="930" spans="1:2" ht="15" customHeight="1">
      <c r="A930" s="210"/>
      <c r="B930" s="210"/>
    </row>
    <row r="931" spans="1:2" ht="15" customHeight="1">
      <c r="A931" s="210"/>
      <c r="B931" s="210"/>
    </row>
    <row r="932" spans="1:2" ht="15" customHeight="1">
      <c r="A932" s="210"/>
      <c r="B932" s="210"/>
    </row>
    <row r="933" spans="1:2" ht="15" customHeight="1">
      <c r="A933" s="210"/>
      <c r="B933" s="210"/>
    </row>
    <row r="934" spans="1:2" ht="15" customHeight="1">
      <c r="A934" s="210"/>
      <c r="B934" s="210"/>
    </row>
    <row r="935" spans="1:2" ht="15" customHeight="1">
      <c r="A935" s="210"/>
      <c r="B935" s="210"/>
    </row>
    <row r="936" spans="1:2" ht="15" customHeight="1">
      <c r="A936" s="210"/>
      <c r="B936" s="210"/>
    </row>
    <row r="937" spans="1:2" ht="15" customHeight="1">
      <c r="A937" s="210"/>
      <c r="B937" s="210"/>
    </row>
    <row r="938" spans="1:2" ht="15" customHeight="1">
      <c r="A938" s="210"/>
      <c r="B938" s="210"/>
    </row>
    <row r="939" spans="1:2" ht="15" customHeight="1">
      <c r="A939" s="210"/>
      <c r="B939" s="210"/>
    </row>
    <row r="940" spans="1:2" ht="15" customHeight="1">
      <c r="A940" s="210"/>
      <c r="B940" s="210"/>
    </row>
    <row r="941" spans="1:2" ht="15" customHeight="1">
      <c r="A941" s="210"/>
      <c r="B941" s="210"/>
    </row>
    <row r="942" spans="1:2" ht="15" customHeight="1">
      <c r="A942" s="210"/>
      <c r="B942" s="210"/>
    </row>
    <row r="943" spans="1:2" ht="15" customHeight="1">
      <c r="A943" s="210"/>
      <c r="B943" s="210"/>
    </row>
    <row r="944" spans="1:2" ht="15" customHeight="1">
      <c r="A944" s="210"/>
      <c r="B944" s="210"/>
    </row>
    <row r="945" spans="1:2" ht="15" customHeight="1">
      <c r="A945" s="210"/>
      <c r="B945" s="210"/>
    </row>
    <row r="946" spans="1:2" ht="15" customHeight="1">
      <c r="A946" s="210"/>
      <c r="B946" s="210"/>
    </row>
    <row r="947" spans="1:2" ht="15" customHeight="1">
      <c r="A947" s="210"/>
      <c r="B947" s="210"/>
    </row>
    <row r="948" spans="1:2" ht="15" customHeight="1">
      <c r="A948" s="210"/>
      <c r="B948" s="210"/>
    </row>
    <row r="949" spans="1:2" ht="15" customHeight="1">
      <c r="A949" s="210"/>
      <c r="B949" s="210"/>
    </row>
    <row r="950" spans="1:2" ht="15" customHeight="1">
      <c r="A950" s="210"/>
      <c r="B950" s="210"/>
    </row>
    <row r="951" spans="1:2" ht="15" customHeight="1">
      <c r="A951" s="210"/>
      <c r="B951" s="210"/>
    </row>
    <row r="952" spans="1:2" ht="15" customHeight="1">
      <c r="A952" s="210"/>
      <c r="B952" s="210"/>
    </row>
    <row r="953" spans="1:2" ht="15" customHeight="1">
      <c r="A953" s="210"/>
      <c r="B953" s="210"/>
    </row>
    <row r="954" spans="1:2" ht="15" customHeight="1">
      <c r="A954" s="210"/>
      <c r="B954" s="210"/>
    </row>
    <row r="955" spans="1:2" ht="15" customHeight="1">
      <c r="A955" s="210"/>
      <c r="B955" s="210"/>
    </row>
    <row r="956" spans="1:2" ht="15" customHeight="1">
      <c r="A956" s="210"/>
      <c r="B956" s="210"/>
    </row>
    <row r="957" spans="1:2" ht="15" customHeight="1">
      <c r="A957" s="210"/>
      <c r="B957" s="210"/>
    </row>
    <row r="958" spans="1:2" ht="15" customHeight="1">
      <c r="A958" s="210"/>
      <c r="B958" s="210"/>
    </row>
    <row r="959" spans="1:2" ht="15" customHeight="1">
      <c r="A959" s="210"/>
      <c r="B959" s="210"/>
    </row>
    <row r="960" spans="1:2" ht="15" customHeight="1">
      <c r="A960" s="210"/>
      <c r="B960" s="210"/>
    </row>
    <row r="961" spans="1:2" ht="15" customHeight="1">
      <c r="A961" s="210"/>
      <c r="B961" s="210"/>
    </row>
    <row r="962" spans="1:2" ht="15" customHeight="1">
      <c r="A962" s="210"/>
      <c r="B962" s="210"/>
    </row>
    <row r="963" spans="1:2" ht="15" customHeight="1">
      <c r="A963" s="210"/>
      <c r="B963" s="210"/>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7" priority="22">
      <formula>IF(J7="不保養","true","FALSE")</formula>
    </cfRule>
  </conditionalFormatting>
  <conditionalFormatting sqref="B6:B41">
    <cfRule type="expression" dxfId="336" priority="337">
      <formula>COUNTIF(#REF!, "Yes") = 1</formula>
    </cfRule>
  </conditionalFormatting>
  <conditionalFormatting sqref="G7:G41">
    <cfRule type="expression" dxfId="335" priority="6">
      <formula>G7="未更換"</formula>
    </cfRule>
    <cfRule type="expression" dxfId="334" priority="7">
      <formula>G7="已更換"</formula>
    </cfRule>
  </conditionalFormatting>
  <conditionalFormatting sqref="G7:G41">
    <cfRule type="expression" dxfId="333" priority="5">
      <formula>G7="已PM未更換"</formula>
    </cfRule>
  </conditionalFormatting>
  <conditionalFormatting sqref="E1">
    <cfRule type="expression" dxfId="332" priority="2">
      <formula>COUNTIF($A5:$A5, "Yes") = 1</formula>
    </cfRule>
  </conditionalFormatting>
  <conditionalFormatting sqref="A1 F1">
    <cfRule type="expression" dxfId="331" priority="3">
      <formula>COUNTIF(#REF!, "Yes") = 1</formula>
    </cfRule>
  </conditionalFormatting>
  <conditionalFormatting sqref="B1">
    <cfRule type="expression" dxfId="330" priority="4">
      <formula>COUNTIF($A4:$A4, "Yes") = 1</formula>
    </cfRule>
  </conditionalFormatting>
  <conditionalFormatting sqref="G1">
    <cfRule type="expression" dxfId="329"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1732</v>
      </c>
      <c r="B1" s="35"/>
      <c r="C1" s="36"/>
      <c r="D1" s="37"/>
      <c r="G1" s="220">
        <v>25</v>
      </c>
      <c r="H1" s="220">
        <v>26</v>
      </c>
      <c r="I1" s="220">
        <v>27</v>
      </c>
      <c r="J1" s="220">
        <v>28</v>
      </c>
      <c r="K1" s="220">
        <v>29</v>
      </c>
      <c r="L1" s="220">
        <v>30</v>
      </c>
      <c r="M1" s="220">
        <v>31</v>
      </c>
      <c r="N1" s="220">
        <v>1</v>
      </c>
      <c r="O1" s="220">
        <v>2</v>
      </c>
    </row>
    <row r="2" spans="1:15" ht="15.6">
      <c r="A2" s="39" t="s">
        <v>761</v>
      </c>
      <c r="B2" s="40" t="s">
        <v>762</v>
      </c>
      <c r="C2" s="41" t="s">
        <v>1733</v>
      </c>
      <c r="D2" s="42" t="s">
        <v>1734</v>
      </c>
      <c r="G2" s="220"/>
      <c r="H2" s="220"/>
      <c r="I2" s="220"/>
      <c r="J2" s="220"/>
      <c r="K2" s="220"/>
      <c r="L2" s="220"/>
      <c r="M2" s="220" t="s">
        <v>4125</v>
      </c>
      <c r="N2" s="220" t="s">
        <v>4125</v>
      </c>
      <c r="O2" s="220" t="s">
        <v>4125</v>
      </c>
    </row>
    <row r="3" spans="1:15">
      <c r="B3" s="44" t="e">
        <f>VLOOKUP($A3,門市主檔!$A:$C,2,FALSE)</f>
        <v>#N/A</v>
      </c>
      <c r="C3" s="45"/>
      <c r="D3" s="45" t="s">
        <v>1732</v>
      </c>
    </row>
    <row r="4" spans="1:15">
      <c r="B4" s="44" t="e">
        <f>VLOOKUP($A4,門市主檔!$A:$C,2,FALSE)</f>
        <v>#N/A</v>
      </c>
      <c r="C4" s="45"/>
      <c r="D4" s="45" t="s">
        <v>1732</v>
      </c>
    </row>
    <row r="5" spans="1:15">
      <c r="B5" s="44" t="e">
        <f>VLOOKUP($A5,門市主檔!$A:$C,2,FALSE)</f>
        <v>#N/A</v>
      </c>
      <c r="C5" s="45"/>
      <c r="D5" s="45" t="s">
        <v>1732</v>
      </c>
    </row>
    <row r="6" spans="1:15">
      <c r="B6" s="44" t="e">
        <f>VLOOKUP($A6,門市主檔!$A:$C,2,FALSE)</f>
        <v>#N/A</v>
      </c>
      <c r="C6" s="45"/>
      <c r="D6" s="45" t="s">
        <v>1732</v>
      </c>
    </row>
    <row r="7" spans="1:15">
      <c r="B7" s="44" t="e">
        <f>VLOOKUP($A7,門市主檔!$A:$C,2,FALSE)</f>
        <v>#N/A</v>
      </c>
      <c r="C7" s="45"/>
      <c r="D7" s="45" t="s">
        <v>1732</v>
      </c>
    </row>
    <row r="8" spans="1:15">
      <c r="B8" s="44" t="e">
        <f>VLOOKUP($A8,門市主檔!$A:$C,2,FALSE)</f>
        <v>#N/A</v>
      </c>
      <c r="C8" s="45"/>
      <c r="D8" s="45" t="s">
        <v>1732</v>
      </c>
    </row>
    <row r="9" spans="1:15">
      <c r="B9" s="44" t="e">
        <f>VLOOKUP($A9,門市主檔!$A:$C,2,FALSE)</f>
        <v>#N/A</v>
      </c>
      <c r="C9" s="45"/>
      <c r="D9" s="45" t="s">
        <v>1732</v>
      </c>
    </row>
    <row r="10" spans="1:15">
      <c r="B10" s="44" t="e">
        <f>VLOOKUP($A10,門市主檔!$A:$C,2,FALSE)</f>
        <v>#N/A</v>
      </c>
      <c r="C10" s="45"/>
      <c r="D10" s="45" t="s">
        <v>1732</v>
      </c>
    </row>
    <row r="11" spans="1:15">
      <c r="B11" s="44" t="e">
        <f>VLOOKUP($A11,門市主檔!$A:$C,2,FALSE)</f>
        <v>#N/A</v>
      </c>
      <c r="C11" s="45"/>
      <c r="D11" s="45" t="s">
        <v>1732</v>
      </c>
    </row>
    <row r="12" spans="1:15">
      <c r="B12" s="44" t="e">
        <f>VLOOKUP($A12,門市主檔!$A:$C,2,FALSE)</f>
        <v>#N/A</v>
      </c>
      <c r="C12" s="45"/>
      <c r="D12" s="45" t="s">
        <v>1732</v>
      </c>
    </row>
    <row r="13" spans="1:15">
      <c r="B13" s="44" t="e">
        <f>VLOOKUP($A13,門市主檔!$A:$C,2,FALSE)</f>
        <v>#N/A</v>
      </c>
      <c r="C13" s="45"/>
      <c r="D13" s="45" t="s">
        <v>1732</v>
      </c>
    </row>
    <row r="14" spans="1:15">
      <c r="B14" s="44" t="e">
        <f>VLOOKUP($A14,門市主檔!$A:$C,2,FALSE)</f>
        <v>#N/A</v>
      </c>
      <c r="C14" s="45"/>
      <c r="D14" s="45" t="s">
        <v>1732</v>
      </c>
    </row>
    <row r="15" spans="1:15">
      <c r="B15" s="44" t="e">
        <f>VLOOKUP($A15,門市主檔!$A:$C,2,FALSE)</f>
        <v>#N/A</v>
      </c>
      <c r="C15" s="45"/>
      <c r="D15" s="45" t="s">
        <v>1735</v>
      </c>
    </row>
    <row r="17" spans="1:4">
      <c r="A17" s="34" t="s">
        <v>1736</v>
      </c>
      <c r="B17" s="35"/>
      <c r="C17" s="36"/>
      <c r="D17" s="37"/>
    </row>
    <row r="18" spans="1:4">
      <c r="A18" s="46" t="s">
        <v>761</v>
      </c>
      <c r="B18" s="47" t="s">
        <v>762</v>
      </c>
      <c r="C18" s="48" t="s">
        <v>1733</v>
      </c>
      <c r="D18" s="49" t="s">
        <v>1734</v>
      </c>
    </row>
    <row r="19" spans="1:4">
      <c r="A19" s="43">
        <v>5341</v>
      </c>
      <c r="B19" s="44" t="s">
        <v>5227</v>
      </c>
      <c r="C19" s="45"/>
      <c r="D19" s="43" t="s">
        <v>1736</v>
      </c>
    </row>
    <row r="20" spans="1:4">
      <c r="A20" s="38">
        <v>5352</v>
      </c>
      <c r="B20" s="50" t="s">
        <v>5229</v>
      </c>
      <c r="C20" s="246"/>
      <c r="D20" s="43" t="s">
        <v>1736</v>
      </c>
    </row>
    <row r="21" spans="1:4">
      <c r="A21" s="38"/>
      <c r="B21" s="50"/>
      <c r="C21" s="38"/>
      <c r="D21" s="43" t="s">
        <v>1736</v>
      </c>
    </row>
    <row r="22" spans="1:4">
      <c r="C22" s="45"/>
      <c r="D22" s="43" t="s">
        <v>1736</v>
      </c>
    </row>
    <row r="23" spans="1:4">
      <c r="C23" s="45"/>
      <c r="D23" s="43" t="s">
        <v>1736</v>
      </c>
    </row>
    <row r="24" spans="1:4">
      <c r="C24" s="45"/>
      <c r="D24" s="43"/>
    </row>
    <row r="25" spans="1:4">
      <c r="A25" s="34" t="s">
        <v>1737</v>
      </c>
      <c r="B25" s="35"/>
      <c r="C25" s="36"/>
      <c r="D25" s="37"/>
    </row>
    <row r="26" spans="1:4">
      <c r="A26" s="39" t="s">
        <v>761</v>
      </c>
      <c r="B26" s="40" t="s">
        <v>762</v>
      </c>
      <c r="C26" s="41" t="s">
        <v>1733</v>
      </c>
      <c r="D26" s="42" t="s">
        <v>1734</v>
      </c>
    </row>
    <row r="27" spans="1:4">
      <c r="B27" s="44" t="e">
        <f>VLOOKUP($A27,門市主檔!$A:$C,2,FALSE)</f>
        <v>#N/A</v>
      </c>
      <c r="C27" s="45"/>
      <c r="D27" s="45" t="s">
        <v>1737</v>
      </c>
    </row>
    <row r="30" spans="1:4">
      <c r="A30" s="34" t="s">
        <v>1738</v>
      </c>
      <c r="B30" s="35"/>
      <c r="C30" s="36"/>
      <c r="D30" s="37"/>
    </row>
    <row r="31" spans="1:4">
      <c r="A31" s="39" t="s">
        <v>761</v>
      </c>
      <c r="B31" s="40" t="s">
        <v>762</v>
      </c>
      <c r="C31" s="41" t="s">
        <v>1733</v>
      </c>
      <c r="D31" s="42" t="s">
        <v>1734</v>
      </c>
    </row>
    <row r="32" spans="1:4" ht="15.6">
      <c r="A32" s="38"/>
      <c r="B32" s="44" t="e">
        <f>VLOOKUP($A32,門市主檔!$A:$C,2,FALSE)</f>
        <v>#N/A</v>
      </c>
      <c r="C32" s="98"/>
      <c r="D32" s="45" t="s">
        <v>1738</v>
      </c>
    </row>
    <row r="33" spans="2:4" ht="15.6">
      <c r="B33" s="44" t="e">
        <f>VLOOKUP($A33,門市主檔!$A:$C,2,FALSE)</f>
        <v>#N/A</v>
      </c>
      <c r="C33" s="51"/>
      <c r="D33" s="45" t="s">
        <v>1739</v>
      </c>
    </row>
    <row r="34" spans="2:4" ht="15.6">
      <c r="B34" s="44" t="e">
        <f>VLOOKUP($A34,門市主檔!$A:$C,2,FALSE)</f>
        <v>#N/A</v>
      </c>
      <c r="C34" s="51"/>
      <c r="D34" s="45" t="s">
        <v>1739</v>
      </c>
    </row>
    <row r="35" spans="2:4" ht="15.6">
      <c r="B35" s="44" t="e">
        <f>VLOOKUP($A35,門市主檔!$A:$C,2,FALSE)</f>
        <v>#N/A</v>
      </c>
      <c r="C35" s="51"/>
      <c r="D35" s="45" t="s">
        <v>1739</v>
      </c>
    </row>
    <row r="36" spans="2:4" ht="15.6">
      <c r="B36" s="44" t="e">
        <f>VLOOKUP($A36,門市主檔!$A:$C,2,FALSE)</f>
        <v>#N/A</v>
      </c>
      <c r="C36" s="51"/>
      <c r="D36" s="45" t="s">
        <v>1739</v>
      </c>
    </row>
    <row r="37" spans="2:4" ht="15.6">
      <c r="B37" s="44" t="e">
        <f>VLOOKUP($A37,門市主檔!$A:$C,2,FALSE)</f>
        <v>#N/A</v>
      </c>
      <c r="C37" s="51"/>
      <c r="D37" s="45" t="s">
        <v>1739</v>
      </c>
    </row>
    <row r="38" spans="2:4" ht="15.6">
      <c r="B38" s="44" t="e">
        <f>VLOOKUP($A38,門市主檔!$A:$C,2,FALSE)</f>
        <v>#N/A</v>
      </c>
      <c r="C38" s="51"/>
      <c r="D38" s="45" t="s">
        <v>1739</v>
      </c>
    </row>
    <row r="39" spans="2:4" ht="15.6">
      <c r="B39" s="44" t="e">
        <f>VLOOKUP($A39,門市主檔!$A:$C,2,FALSE)</f>
        <v>#N/A</v>
      </c>
      <c r="C39" s="51"/>
      <c r="D39" s="45" t="s">
        <v>1739</v>
      </c>
    </row>
    <row r="40" spans="2:4" ht="15.6">
      <c r="B40" s="44" t="e">
        <f>VLOOKUP($A40,門市主檔!$A:$C,2,FALSE)</f>
        <v>#N/A</v>
      </c>
      <c r="C40" s="51"/>
      <c r="D40" s="45" t="s">
        <v>1739</v>
      </c>
    </row>
    <row r="41" spans="2:4" ht="15.6">
      <c r="B41" s="44" t="e">
        <f>VLOOKUP($A41,門市主檔!$A:$C,2,FALSE)</f>
        <v>#N/A</v>
      </c>
      <c r="C41" s="51"/>
      <c r="D41" s="45" t="s">
        <v>1739</v>
      </c>
    </row>
    <row r="42" spans="2:4" ht="15.6">
      <c r="B42" s="44" t="e">
        <f>VLOOKUP($A42,門市主檔!$A:$C,2,FALSE)</f>
        <v>#N/A</v>
      </c>
      <c r="C42" s="51"/>
      <c r="D42" s="45" t="s">
        <v>1739</v>
      </c>
    </row>
    <row r="43" spans="2:4" ht="15.6">
      <c r="B43" s="44" t="e">
        <f>VLOOKUP($A43,門市主檔!$A:$C,2,FALSE)</f>
        <v>#N/A</v>
      </c>
      <c r="C43" s="51"/>
      <c r="D43" s="45" t="s">
        <v>1739</v>
      </c>
    </row>
    <row r="44" spans="2:4" ht="15.6">
      <c r="B44" s="44" t="e">
        <f>VLOOKUP($A44,門市主檔!$A:$C,2,FALSE)</f>
        <v>#N/A</v>
      </c>
      <c r="C44" s="51"/>
      <c r="D44" s="45" t="s">
        <v>1739</v>
      </c>
    </row>
    <row r="45" spans="2:4" ht="15.6">
      <c r="B45" s="44" t="e">
        <f>VLOOKUP($A45,門市主檔!$A:$C,2,FALSE)</f>
        <v>#N/A</v>
      </c>
      <c r="C45" s="51"/>
      <c r="D45" s="45" t="s">
        <v>1739</v>
      </c>
    </row>
    <row r="46" spans="2:4" ht="15.6">
      <c r="B46" s="44" t="e">
        <f>VLOOKUP($A46,門市主檔!$A:$C,2,FALSE)</f>
        <v>#N/A</v>
      </c>
      <c r="C46" s="51"/>
      <c r="D46" s="45" t="s">
        <v>1739</v>
      </c>
    </row>
    <row r="47" spans="2:4" ht="15.6">
      <c r="B47" s="44" t="e">
        <f>VLOOKUP($A47,門市主檔!$A:$C,2,FALSE)</f>
        <v>#N/A</v>
      </c>
      <c r="C47" s="51"/>
      <c r="D47" s="45" t="s">
        <v>1739</v>
      </c>
    </row>
    <row r="48" spans="2:4" ht="15.6">
      <c r="B48" s="44" t="e">
        <f>VLOOKUP($A48,門市主檔!$A:$C,2,FALSE)</f>
        <v>#N/A</v>
      </c>
      <c r="C48" s="51"/>
      <c r="D48" s="45" t="s">
        <v>1739</v>
      </c>
    </row>
    <row r="49" spans="2:4" ht="15.6">
      <c r="B49" s="44" t="e">
        <f>VLOOKUP($A49,門市主檔!$A:$C,2,FALSE)</f>
        <v>#N/A</v>
      </c>
      <c r="C49" s="51"/>
      <c r="D49" s="45" t="s">
        <v>1739</v>
      </c>
    </row>
    <row r="50" spans="2:4" ht="15.6">
      <c r="B50" s="44" t="e">
        <f>VLOOKUP($A50,門市主檔!$A:$C,2,FALSE)</f>
        <v>#N/A</v>
      </c>
      <c r="C50" s="51"/>
      <c r="D50" s="45" t="s">
        <v>1739</v>
      </c>
    </row>
    <row r="51" spans="2:4" ht="15.6">
      <c r="B51" s="44" t="e">
        <f>VLOOKUP($A51,門市主檔!$A:$C,2,FALSE)</f>
        <v>#N/A</v>
      </c>
      <c r="C51" s="51"/>
      <c r="D51" s="45" t="s">
        <v>1739</v>
      </c>
    </row>
    <row r="52" spans="2:4" ht="15.6">
      <c r="B52" s="44" t="e">
        <f>VLOOKUP($A52,門市主檔!$A:$C,2,FALSE)</f>
        <v>#N/A</v>
      </c>
      <c r="C52" s="51"/>
      <c r="D52" s="45" t="s">
        <v>1739</v>
      </c>
    </row>
    <row r="53" spans="2:4" ht="15.6">
      <c r="B53" s="44" t="e">
        <f>VLOOKUP($A53,門市主檔!$A:$C,2,FALSE)</f>
        <v>#N/A</v>
      </c>
      <c r="C53" s="51"/>
      <c r="D53" s="45" t="s">
        <v>1739</v>
      </c>
    </row>
    <row r="54" spans="2:4" ht="15.6">
      <c r="B54" s="44" t="e">
        <f>VLOOKUP($A54,門市主檔!$A:$C,2,FALSE)</f>
        <v>#N/A</v>
      </c>
      <c r="C54" s="51"/>
      <c r="D54" s="45" t="s">
        <v>1739</v>
      </c>
    </row>
    <row r="55" spans="2:4" ht="15.6">
      <c r="B55" s="44" t="e">
        <f>VLOOKUP($A55,門市主檔!$A:$C,2,FALSE)</f>
        <v>#N/A</v>
      </c>
      <c r="C55" s="51"/>
      <c r="D55" s="45" t="s">
        <v>1739</v>
      </c>
    </row>
    <row r="56" spans="2:4" ht="15.6">
      <c r="B56" s="44" t="e">
        <f>VLOOKUP($A56,門市主檔!$A:$C,2,FALSE)</f>
        <v>#N/A</v>
      </c>
      <c r="C56" s="51"/>
      <c r="D56" s="45" t="s">
        <v>1739</v>
      </c>
    </row>
    <row r="57" spans="2:4" ht="15.6">
      <c r="B57" s="44" t="e">
        <f>VLOOKUP($A57,門市主檔!$A:$C,2,FALSE)</f>
        <v>#N/A</v>
      </c>
      <c r="C57" s="51"/>
      <c r="D57" s="45" t="s">
        <v>1739</v>
      </c>
    </row>
    <row r="58" spans="2:4" ht="15.6">
      <c r="B58" s="44" t="e">
        <f>VLOOKUP($A58,門市主檔!$A:$C,2,FALSE)</f>
        <v>#N/A</v>
      </c>
      <c r="C58" s="51"/>
      <c r="D58" s="45" t="s">
        <v>1739</v>
      </c>
    </row>
    <row r="59" spans="2:4" ht="15.6">
      <c r="B59" s="44" t="e">
        <f>VLOOKUP($A59,門市主檔!$A:$C,2,FALSE)</f>
        <v>#N/A</v>
      </c>
      <c r="C59" s="51"/>
      <c r="D59" s="45" t="s">
        <v>1739</v>
      </c>
    </row>
    <row r="60" spans="2:4" ht="15.6">
      <c r="B60" s="44" t="e">
        <f>VLOOKUP($A60,門市主檔!$A:$C,2,FALSE)</f>
        <v>#N/A</v>
      </c>
      <c r="C60" s="51"/>
      <c r="D60" s="45" t="s">
        <v>1739</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H221" sqref="H221"/>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4061</v>
      </c>
      <c r="B1" s="6" t="s">
        <v>761</v>
      </c>
      <c r="C1" s="7" t="s">
        <v>762</v>
      </c>
      <c r="D1" s="6" t="s">
        <v>1378</v>
      </c>
      <c r="E1" s="6" t="s">
        <v>1379</v>
      </c>
      <c r="F1" s="6" t="s">
        <v>1380</v>
      </c>
      <c r="G1" s="6" t="s">
        <v>1381</v>
      </c>
      <c r="H1" s="6" t="s">
        <v>1382</v>
      </c>
      <c r="I1" s="6" t="s">
        <v>1383</v>
      </c>
      <c r="J1" s="6" t="s">
        <v>1384</v>
      </c>
      <c r="K1" s="8" t="s">
        <v>1385</v>
      </c>
      <c r="L1" s="9" t="s">
        <v>1386</v>
      </c>
      <c r="M1" s="8" t="s">
        <v>1387</v>
      </c>
      <c r="N1" s="10" t="s">
        <v>1388</v>
      </c>
      <c r="O1" s="11" t="s">
        <v>1389</v>
      </c>
      <c r="P1" s="11" t="s">
        <v>1390</v>
      </c>
      <c r="Q1" s="11" t="s">
        <v>1391</v>
      </c>
      <c r="R1" s="12" t="s">
        <v>1392</v>
      </c>
      <c r="S1" s="12" t="s">
        <v>1393</v>
      </c>
      <c r="T1" s="12" t="s">
        <v>1392</v>
      </c>
      <c r="U1" s="13" t="s">
        <v>1394</v>
      </c>
      <c r="V1" s="14" t="s">
        <v>1395</v>
      </c>
      <c r="W1" s="14" t="s">
        <v>1396</v>
      </c>
      <c r="X1" s="14" t="s">
        <v>1397</v>
      </c>
      <c r="Y1" s="14" t="s">
        <v>4105</v>
      </c>
      <c r="Z1" s="10" t="s">
        <v>1398</v>
      </c>
      <c r="AA1" s="15" t="s">
        <v>1399</v>
      </c>
      <c r="AB1" s="15" t="s">
        <v>4084</v>
      </c>
      <c r="AC1" s="15" t="s">
        <v>4091</v>
      </c>
      <c r="AD1" s="15"/>
      <c r="AE1" s="15" t="s">
        <v>4081</v>
      </c>
      <c r="AF1" s="15" t="s">
        <v>4082</v>
      </c>
    </row>
    <row r="2" spans="1:32" ht="15">
      <c r="A2" s="6">
        <v>1</v>
      </c>
      <c r="B2" s="6">
        <v>3752</v>
      </c>
      <c r="C2" s="17" t="s">
        <v>4050</v>
      </c>
      <c r="D2" s="6" t="s">
        <v>1159</v>
      </c>
      <c r="E2" s="6" t="s">
        <v>1400</v>
      </c>
      <c r="F2" s="6" t="s">
        <v>1401</v>
      </c>
      <c r="G2" s="6" t="s">
        <v>4066</v>
      </c>
      <c r="H2" s="105" t="s">
        <v>1425</v>
      </c>
      <c r="I2" s="17" t="s">
        <v>1217</v>
      </c>
      <c r="J2" s="18" t="s">
        <v>1441</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4042</v>
      </c>
      <c r="AB2" s="109" t="str">
        <f>VLOOKUP(B2,門市主檔!A:B,2,FALSE)</f>
        <v>板橋豫章店</v>
      </c>
      <c r="AC2" s="109" t="s">
        <v>4042</v>
      </c>
      <c r="AD2" s="109"/>
    </row>
    <row r="3" spans="1:32" ht="15">
      <c r="A3" s="6">
        <v>2</v>
      </c>
      <c r="B3" s="6">
        <v>4406</v>
      </c>
      <c r="C3" s="17" t="s">
        <v>388</v>
      </c>
      <c r="D3" s="6" t="s">
        <v>1173</v>
      </c>
      <c r="E3" s="6" t="s">
        <v>1400</v>
      </c>
      <c r="F3" s="6" t="s">
        <v>1401</v>
      </c>
      <c r="G3" s="6" t="s">
        <v>4062</v>
      </c>
      <c r="H3" s="105" t="s">
        <v>1406</v>
      </c>
      <c r="I3" s="17" t="s">
        <v>1227</v>
      </c>
      <c r="J3" s="18" t="s">
        <v>1413</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4116</v>
      </c>
      <c r="D4" s="6" t="s">
        <v>1169</v>
      </c>
      <c r="E4" s="6" t="s">
        <v>1400</v>
      </c>
      <c r="F4" s="6" t="s">
        <v>1401</v>
      </c>
      <c r="G4" s="6" t="s">
        <v>4063</v>
      </c>
      <c r="H4" s="105" t="s">
        <v>4064</v>
      </c>
      <c r="I4" s="17" t="s">
        <v>1204</v>
      </c>
      <c r="J4" s="18" t="s">
        <v>1408</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67</v>
      </c>
      <c r="D5" s="6" t="s">
        <v>1159</v>
      </c>
      <c r="E5" s="6" t="s">
        <v>1400</v>
      </c>
      <c r="F5" s="6" t="s">
        <v>1401</v>
      </c>
      <c r="G5" s="6" t="s">
        <v>4063</v>
      </c>
      <c r="H5" s="105" t="s">
        <v>4064</v>
      </c>
      <c r="I5" s="17" t="s">
        <v>1205</v>
      </c>
      <c r="J5" s="18" t="s">
        <v>1435</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1436</v>
      </c>
      <c r="D6" s="6" t="s">
        <v>1159</v>
      </c>
      <c r="E6" s="6" t="s">
        <v>1400</v>
      </c>
      <c r="F6" s="6" t="s">
        <v>1401</v>
      </c>
      <c r="G6" s="6" t="s">
        <v>4063</v>
      </c>
      <c r="H6" s="105" t="s">
        <v>4064</v>
      </c>
      <c r="I6" s="17" t="s">
        <v>1206</v>
      </c>
      <c r="J6" s="18" t="s">
        <v>1437</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73</v>
      </c>
      <c r="D7" s="6" t="s">
        <v>1173</v>
      </c>
      <c r="E7" s="6" t="s">
        <v>1400</v>
      </c>
      <c r="F7" s="6" t="s">
        <v>1401</v>
      </c>
      <c r="G7" s="6" t="s">
        <v>4063</v>
      </c>
      <c r="H7" s="105" t="s">
        <v>4064</v>
      </c>
      <c r="I7" s="17" t="s">
        <v>1207</v>
      </c>
      <c r="J7" s="18" t="s">
        <v>1409</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127</v>
      </c>
      <c r="D8" s="6" t="s">
        <v>1159</v>
      </c>
      <c r="E8" s="6" t="s">
        <v>1400</v>
      </c>
      <c r="F8" s="6" t="s">
        <v>1401</v>
      </c>
      <c r="G8" s="6" t="s">
        <v>4063</v>
      </c>
      <c r="H8" s="105" t="s">
        <v>4064</v>
      </c>
      <c r="I8" s="17" t="s">
        <v>1210</v>
      </c>
      <c r="J8" s="18" t="s">
        <v>1438</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4049</v>
      </c>
      <c r="D9" s="6" t="s">
        <v>1173</v>
      </c>
      <c r="E9" s="6" t="s">
        <v>1400</v>
      </c>
      <c r="F9" s="6" t="s">
        <v>1401</v>
      </c>
      <c r="G9" s="6" t="s">
        <v>4063</v>
      </c>
      <c r="H9" s="105" t="s">
        <v>4064</v>
      </c>
      <c r="I9" s="17" t="s">
        <v>1214</v>
      </c>
      <c r="J9" s="18" t="s">
        <v>1410</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268</v>
      </c>
      <c r="D10" s="6" t="s">
        <v>1173</v>
      </c>
      <c r="E10" s="6" t="s">
        <v>1400</v>
      </c>
      <c r="F10" s="6" t="s">
        <v>1401</v>
      </c>
      <c r="G10" s="6" t="s">
        <v>4063</v>
      </c>
      <c r="H10" s="105" t="s">
        <v>4064</v>
      </c>
      <c r="I10" s="17" t="s">
        <v>1220</v>
      </c>
      <c r="J10" s="18" t="s">
        <v>1411</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272</v>
      </c>
      <c r="D11" s="6" t="s">
        <v>1159</v>
      </c>
      <c r="E11" s="6" t="s">
        <v>1400</v>
      </c>
      <c r="F11" s="6" t="s">
        <v>1401</v>
      </c>
      <c r="G11" s="6" t="s">
        <v>4063</v>
      </c>
      <c r="H11" s="105" t="s">
        <v>4064</v>
      </c>
      <c r="I11" s="17" t="s">
        <v>1221</v>
      </c>
      <c r="J11" s="18" t="s">
        <v>1419</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275</v>
      </c>
      <c r="D12" s="6" t="s">
        <v>1159</v>
      </c>
      <c r="E12" s="6" t="s">
        <v>1400</v>
      </c>
      <c r="F12" s="6" t="s">
        <v>1401</v>
      </c>
      <c r="G12" s="6" t="s">
        <v>4063</v>
      </c>
      <c r="H12" s="6" t="s">
        <v>4064</v>
      </c>
      <c r="I12" s="17" t="s">
        <v>1222</v>
      </c>
      <c r="J12" s="18" t="s">
        <v>1420</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480</v>
      </c>
      <c r="D13" s="6" t="s">
        <v>1159</v>
      </c>
      <c r="E13" s="6" t="s">
        <v>1400</v>
      </c>
      <c r="F13" s="6" t="s">
        <v>1401</v>
      </c>
      <c r="G13" s="6" t="s">
        <v>4063</v>
      </c>
      <c r="H13" s="105" t="s">
        <v>4064</v>
      </c>
      <c r="I13" s="17" t="s">
        <v>1229</v>
      </c>
      <c r="J13" s="18" t="s">
        <v>1421</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0" t="s">
        <v>6952</v>
      </c>
      <c r="AE13" s="115"/>
      <c r="AF13" s="115"/>
    </row>
    <row r="14" spans="1:32" ht="15">
      <c r="A14" s="6">
        <v>13</v>
      </c>
      <c r="B14" s="6">
        <v>4917</v>
      </c>
      <c r="C14" s="17" t="s">
        <v>558</v>
      </c>
      <c r="D14" s="6" t="s">
        <v>1169</v>
      </c>
      <c r="E14" s="6" t="s">
        <v>1400</v>
      </c>
      <c r="F14" s="6" t="s">
        <v>1401</v>
      </c>
      <c r="G14" s="6" t="s">
        <v>4063</v>
      </c>
      <c r="H14" s="105" t="s">
        <v>4064</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0" t="s">
        <v>6952</v>
      </c>
    </row>
    <row r="15" spans="1:32" ht="15">
      <c r="A15" s="6">
        <v>14</v>
      </c>
      <c r="B15" s="6" t="s">
        <v>34</v>
      </c>
      <c r="C15" s="17" t="s">
        <v>653</v>
      </c>
      <c r="D15" s="6" t="s">
        <v>1169</v>
      </c>
      <c r="E15" s="6" t="s">
        <v>1400</v>
      </c>
      <c r="F15" s="6" t="s">
        <v>1401</v>
      </c>
      <c r="G15" s="6" t="s">
        <v>4063</v>
      </c>
      <c r="H15" s="105" t="s">
        <v>4064</v>
      </c>
      <c r="I15" s="17" t="s">
        <v>1237</v>
      </c>
      <c r="J15" s="18" t="s">
        <v>1424</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162</v>
      </c>
      <c r="D16" s="6" t="s">
        <v>1159</v>
      </c>
      <c r="E16" s="6" t="s">
        <v>1400</v>
      </c>
      <c r="F16" s="6" t="s">
        <v>1401</v>
      </c>
      <c r="G16" s="6" t="s">
        <v>4065</v>
      </c>
      <c r="H16" s="105" t="s">
        <v>1434</v>
      </c>
      <c r="I16" s="17" t="s">
        <v>1212</v>
      </c>
      <c r="J16" s="18" t="s">
        <v>1414</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164</v>
      </c>
      <c r="D17" s="6" t="s">
        <v>1173</v>
      </c>
      <c r="E17" s="6" t="s">
        <v>1400</v>
      </c>
      <c r="F17" s="6" t="s">
        <v>1401</v>
      </c>
      <c r="G17" s="6" t="s">
        <v>4065</v>
      </c>
      <c r="H17" s="105" t="s">
        <v>1434</v>
      </c>
      <c r="I17" s="17" t="s">
        <v>1213</v>
      </c>
      <c r="J17" s="18" t="s">
        <v>1439</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197</v>
      </c>
      <c r="D18" s="6" t="s">
        <v>1169</v>
      </c>
      <c r="E18" s="6" t="s">
        <v>1400</v>
      </c>
      <c r="F18" s="6" t="s">
        <v>1401</v>
      </c>
      <c r="G18" s="6" t="s">
        <v>4065</v>
      </c>
      <c r="H18" s="105" t="s">
        <v>1434</v>
      </c>
      <c r="I18" s="17" t="s">
        <v>1216</v>
      </c>
      <c r="J18" s="18" t="s">
        <v>1415</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1416</v>
      </c>
      <c r="D19" s="6" t="s">
        <v>1159</v>
      </c>
      <c r="E19" s="6" t="s">
        <v>1400</v>
      </c>
      <c r="F19" s="6" t="s">
        <v>1401</v>
      </c>
      <c r="G19" s="6" t="s">
        <v>4065</v>
      </c>
      <c r="H19" s="105" t="s">
        <v>1434</v>
      </c>
      <c r="I19" s="17" t="s">
        <v>1218</v>
      </c>
      <c r="J19" s="18" t="s">
        <v>1417</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245</v>
      </c>
      <c r="D20" s="6" t="s">
        <v>1159</v>
      </c>
      <c r="E20" s="6" t="s">
        <v>1400</v>
      </c>
      <c r="F20" s="6" t="s">
        <v>1401</v>
      </c>
      <c r="G20" s="6" t="s">
        <v>4065</v>
      </c>
      <c r="H20" s="105" t="s">
        <v>1434</v>
      </c>
      <c r="I20" s="17" t="s">
        <v>1219</v>
      </c>
      <c r="J20" s="18" t="s">
        <v>1418</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319</v>
      </c>
      <c r="D21" s="6" t="s">
        <v>1173</v>
      </c>
      <c r="E21" s="6" t="s">
        <v>1400</v>
      </c>
      <c r="F21" s="6" t="s">
        <v>1401</v>
      </c>
      <c r="G21" s="6" t="s">
        <v>4065</v>
      </c>
      <c r="H21" s="105" t="s">
        <v>1434</v>
      </c>
      <c r="I21" s="17" t="s">
        <v>1226</v>
      </c>
      <c r="J21" s="18" t="s">
        <v>1412</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575</v>
      </c>
      <c r="D22" s="6" t="s">
        <v>1159</v>
      </c>
      <c r="E22" s="6" t="s">
        <v>1400</v>
      </c>
      <c r="F22" s="6" t="s">
        <v>1401</v>
      </c>
      <c r="G22" s="6" t="s">
        <v>4065</v>
      </c>
      <c r="H22" s="105" t="s">
        <v>1434</v>
      </c>
      <c r="I22" s="17" t="s">
        <v>1231</v>
      </c>
      <c r="J22" s="18" t="s">
        <v>1442</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0" t="s">
        <v>6952</v>
      </c>
    </row>
    <row r="23" spans="1:30" ht="15">
      <c r="A23" s="6">
        <v>22</v>
      </c>
      <c r="B23" s="6" t="s">
        <v>29</v>
      </c>
      <c r="C23" s="17" t="s">
        <v>636</v>
      </c>
      <c r="D23" s="6" t="s">
        <v>1159</v>
      </c>
      <c r="E23" s="6" t="s">
        <v>1400</v>
      </c>
      <c r="F23" s="6" t="s">
        <v>1401</v>
      </c>
      <c r="G23" s="6" t="s">
        <v>4065</v>
      </c>
      <c r="H23" s="105" t="s">
        <v>1434</v>
      </c>
      <c r="I23" s="17" t="s">
        <v>1232</v>
      </c>
      <c r="J23" s="18" t="s">
        <v>1422</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0" t="s">
        <v>6952</v>
      </c>
    </row>
    <row r="24" spans="1:30" ht="15">
      <c r="A24" s="6">
        <v>23</v>
      </c>
      <c r="B24" s="6" t="s">
        <v>30</v>
      </c>
      <c r="C24" s="17" t="s">
        <v>637</v>
      </c>
      <c r="D24" s="6" t="s">
        <v>1169</v>
      </c>
      <c r="E24" s="6" t="s">
        <v>1400</v>
      </c>
      <c r="F24" s="6" t="s">
        <v>1401</v>
      </c>
      <c r="G24" s="6" t="s">
        <v>4065</v>
      </c>
      <c r="H24" s="105" t="s">
        <v>1434</v>
      </c>
      <c r="I24" s="17" t="s">
        <v>1233</v>
      </c>
      <c r="J24" s="18" t="s">
        <v>1423</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644</v>
      </c>
      <c r="D25" s="6" t="s">
        <v>1169</v>
      </c>
      <c r="E25" s="6" t="s">
        <v>1400</v>
      </c>
      <c r="F25" s="6" t="s">
        <v>1401</v>
      </c>
      <c r="G25" s="6" t="s">
        <v>4065</v>
      </c>
      <c r="H25" s="105" t="s">
        <v>1434</v>
      </c>
      <c r="I25" s="17" t="s">
        <v>1235</v>
      </c>
      <c r="J25" s="18" t="s">
        <v>1443</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0" t="s">
        <v>6952</v>
      </c>
    </row>
    <row r="26" spans="1:30" ht="15">
      <c r="A26" s="6">
        <v>25</v>
      </c>
      <c r="B26" s="6" t="s">
        <v>35</v>
      </c>
      <c r="C26" s="17" t="s">
        <v>718</v>
      </c>
      <c r="D26" s="6" t="s">
        <v>1158</v>
      </c>
      <c r="E26" s="6" t="s">
        <v>1400</v>
      </c>
      <c r="F26" s="6" t="s">
        <v>1401</v>
      </c>
      <c r="G26" s="6" t="s">
        <v>4065</v>
      </c>
      <c r="H26" s="105" t="s">
        <v>1434</v>
      </c>
      <c r="I26" s="17" t="s">
        <v>1238</v>
      </c>
      <c r="J26" s="18" t="s">
        <v>1402</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97</v>
      </c>
      <c r="D27" s="6" t="s">
        <v>1159</v>
      </c>
      <c r="E27" s="6" t="s">
        <v>1400</v>
      </c>
      <c r="F27" s="6" t="s">
        <v>1401</v>
      </c>
      <c r="G27" s="6" t="s">
        <v>4066</v>
      </c>
      <c r="H27" s="105" t="s">
        <v>1425</v>
      </c>
      <c r="I27" s="17" t="s">
        <v>1208</v>
      </c>
      <c r="J27" s="18" t="s">
        <v>1432</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99</v>
      </c>
      <c r="D28" s="6" t="s">
        <v>1159</v>
      </c>
      <c r="E28" s="6" t="s">
        <v>1400</v>
      </c>
      <c r="F28" s="6" t="s">
        <v>1401</v>
      </c>
      <c r="G28" s="6" t="s">
        <v>4066</v>
      </c>
      <c r="H28" s="105" t="s">
        <v>1425</v>
      </c>
      <c r="I28" s="17" t="s">
        <v>1209</v>
      </c>
      <c r="J28" s="18" t="s">
        <v>1426</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152</v>
      </c>
      <c r="D29" s="6" t="s">
        <v>1159</v>
      </c>
      <c r="E29" s="6" t="s">
        <v>1400</v>
      </c>
      <c r="F29" s="6" t="s">
        <v>1401</v>
      </c>
      <c r="G29" s="6" t="s">
        <v>4066</v>
      </c>
      <c r="H29" s="105" t="s">
        <v>1425</v>
      </c>
      <c r="I29" s="17" t="s">
        <v>1211</v>
      </c>
      <c r="J29" s="18" t="s">
        <v>1433</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0" t="s">
        <v>6952</v>
      </c>
    </row>
    <row r="30" spans="1:30" ht="15">
      <c r="A30" s="6">
        <v>29</v>
      </c>
      <c r="B30" s="6">
        <v>3416</v>
      </c>
      <c r="C30" s="17" t="s">
        <v>4046</v>
      </c>
      <c r="D30" s="6" t="s">
        <v>1169</v>
      </c>
      <c r="E30" s="6" t="s">
        <v>1400</v>
      </c>
      <c r="F30" s="6" t="s">
        <v>1401</v>
      </c>
      <c r="G30" s="6" t="s">
        <v>4066</v>
      </c>
      <c r="H30" s="105" t="s">
        <v>1425</v>
      </c>
      <c r="I30" s="17" t="s">
        <v>1215</v>
      </c>
      <c r="J30" s="18" t="s">
        <v>1440</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278</v>
      </c>
      <c r="D31" s="6" t="s">
        <v>1169</v>
      </c>
      <c r="E31" s="6" t="s">
        <v>1400</v>
      </c>
      <c r="F31" s="6" t="s">
        <v>1401</v>
      </c>
      <c r="G31" s="6" t="s">
        <v>4066</v>
      </c>
      <c r="H31" s="105" t="s">
        <v>1425</v>
      </c>
      <c r="I31" s="17" t="s">
        <v>1223</v>
      </c>
      <c r="J31" s="18" t="s">
        <v>1427</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295</v>
      </c>
      <c r="D32" s="6" t="s">
        <v>1173</v>
      </c>
      <c r="E32" s="6" t="s">
        <v>1400</v>
      </c>
      <c r="F32" s="6" t="s">
        <v>1401</v>
      </c>
      <c r="G32" s="6" t="s">
        <v>4066</v>
      </c>
      <c r="H32" s="105" t="s">
        <v>1425</v>
      </c>
      <c r="I32" s="17" t="s">
        <v>1224</v>
      </c>
      <c r="J32" s="18" t="s">
        <v>1407</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313</v>
      </c>
      <c r="D33" s="6" t="s">
        <v>1159</v>
      </c>
      <c r="E33" s="6" t="s">
        <v>1400</v>
      </c>
      <c r="F33" s="6" t="s">
        <v>1401</v>
      </c>
      <c r="G33" s="6" t="s">
        <v>4066</v>
      </c>
      <c r="H33" s="105" t="s">
        <v>1425</v>
      </c>
      <c r="I33" s="17" t="s">
        <v>1225</v>
      </c>
      <c r="J33" s="18" t="s">
        <v>1428</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394</v>
      </c>
      <c r="D34" s="6" t="s">
        <v>1159</v>
      </c>
      <c r="E34" s="6" t="s">
        <v>1400</v>
      </c>
      <c r="F34" s="6" t="s">
        <v>1401</v>
      </c>
      <c r="G34" s="6" t="s">
        <v>4066</v>
      </c>
      <c r="H34" s="105" t="s">
        <v>1425</v>
      </c>
      <c r="I34" s="17" t="s">
        <v>1228</v>
      </c>
      <c r="J34" s="18" t="s">
        <v>1429</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639</v>
      </c>
      <c r="D35" s="6" t="s">
        <v>1159</v>
      </c>
      <c r="E35" s="6" t="s">
        <v>1400</v>
      </c>
      <c r="F35" s="6" t="s">
        <v>1401</v>
      </c>
      <c r="G35" s="6" t="s">
        <v>4066</v>
      </c>
      <c r="H35" s="105" t="s">
        <v>1425</v>
      </c>
      <c r="I35" s="17" t="s">
        <v>1234</v>
      </c>
      <c r="J35" s="18" t="s">
        <v>1430</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648</v>
      </c>
      <c r="D36" s="6" t="s">
        <v>1169</v>
      </c>
      <c r="E36" s="6" t="s">
        <v>1400</v>
      </c>
      <c r="F36" s="6" t="s">
        <v>1401</v>
      </c>
      <c r="G36" s="6" t="s">
        <v>4066</v>
      </c>
      <c r="H36" s="105" t="s">
        <v>1425</v>
      </c>
      <c r="I36" s="17" t="s">
        <v>1236</v>
      </c>
      <c r="J36" s="18" t="s">
        <v>1431</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0" t="s">
        <v>6952</v>
      </c>
    </row>
    <row r="37" spans="1:32" ht="15.6">
      <c r="A37" s="6">
        <v>36</v>
      </c>
      <c r="B37" s="6">
        <v>2237</v>
      </c>
      <c r="C37" s="17" t="s">
        <v>75</v>
      </c>
      <c r="D37" s="6" t="s">
        <v>1159</v>
      </c>
      <c r="E37" s="6" t="s">
        <v>1444</v>
      </c>
      <c r="F37" s="6" t="s">
        <v>1591</v>
      </c>
      <c r="G37" s="6" t="s">
        <v>4070</v>
      </c>
      <c r="H37" s="105" t="s">
        <v>1598</v>
      </c>
      <c r="I37" s="17" t="s">
        <v>1248</v>
      </c>
      <c r="J37" s="18" t="s">
        <v>1599</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540</v>
      </c>
      <c r="D38" s="6" t="s">
        <v>1159</v>
      </c>
      <c r="E38" s="6" t="s">
        <v>1444</v>
      </c>
      <c r="F38" s="6" t="s">
        <v>1591</v>
      </c>
      <c r="G38" s="6" t="s">
        <v>4070</v>
      </c>
      <c r="H38" s="105" t="s">
        <v>1598</v>
      </c>
      <c r="I38" s="17" t="s">
        <v>1249</v>
      </c>
      <c r="J38" s="18" t="s">
        <v>1607</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0" t="s">
        <v>6952</v>
      </c>
      <c r="AE38" s="106" t="s">
        <v>13</v>
      </c>
      <c r="AF38" s="10">
        <f>COUNTIF(V:V,AE38)</f>
        <v>30</v>
      </c>
    </row>
    <row r="39" spans="1:32" ht="15.6">
      <c r="A39" s="6">
        <v>38</v>
      </c>
      <c r="B39" s="6">
        <v>5080</v>
      </c>
      <c r="C39" s="17" t="s">
        <v>582</v>
      </c>
      <c r="D39" s="6" t="s">
        <v>1173</v>
      </c>
      <c r="E39" s="6" t="s">
        <v>1444</v>
      </c>
      <c r="F39" s="6" t="s">
        <v>1591</v>
      </c>
      <c r="G39" s="6" t="s">
        <v>4070</v>
      </c>
      <c r="H39" s="105" t="s">
        <v>1598</v>
      </c>
      <c r="I39" s="17" t="s">
        <v>1250</v>
      </c>
      <c r="J39" s="18" t="s">
        <v>1480</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0" t="s">
        <v>6952</v>
      </c>
      <c r="AE39" s="106" t="s">
        <v>14</v>
      </c>
      <c r="AF39" s="10">
        <f>COUNTIF(V:V,AE39)</f>
        <v>3</v>
      </c>
    </row>
    <row r="40" spans="1:32" ht="15.6">
      <c r="A40" s="6">
        <v>39</v>
      </c>
      <c r="B40" s="6">
        <v>3359</v>
      </c>
      <c r="C40" s="17" t="s">
        <v>179</v>
      </c>
      <c r="D40" s="6" t="s">
        <v>1169</v>
      </c>
      <c r="E40" s="6" t="s">
        <v>1444</v>
      </c>
      <c r="F40" s="6" t="s">
        <v>1507</v>
      </c>
      <c r="G40" s="6" t="s">
        <v>1162</v>
      </c>
      <c r="H40" s="105" t="s">
        <v>1551</v>
      </c>
      <c r="I40" s="17" t="s">
        <v>1182</v>
      </c>
      <c r="J40" s="18" t="s">
        <v>1553</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4042</v>
      </c>
      <c r="AB40" s="109" t="str">
        <f>VLOOKUP(B40,門市主檔!A:B,2,FALSE)</f>
        <v>三重金陵店</v>
      </c>
      <c r="AC40" s="109" t="s">
        <v>4042</v>
      </c>
      <c r="AD40" s="109"/>
      <c r="AE40" s="106" t="s">
        <v>15</v>
      </c>
      <c r="AF40" s="116">
        <f>COUNTIF(V:V,AE40)</f>
        <v>35</v>
      </c>
    </row>
    <row r="41" spans="1:32" ht="15">
      <c r="A41" s="6">
        <v>40</v>
      </c>
      <c r="B41" s="6">
        <v>3601</v>
      </c>
      <c r="C41" s="17" t="s">
        <v>203</v>
      </c>
      <c r="D41" s="6" t="s">
        <v>1173</v>
      </c>
      <c r="E41" s="6" t="s">
        <v>1444</v>
      </c>
      <c r="F41" s="6" t="s">
        <v>1507</v>
      </c>
      <c r="G41" s="6" t="s">
        <v>1162</v>
      </c>
      <c r="H41" s="105" t="s">
        <v>1551</v>
      </c>
      <c r="I41" s="17" t="s">
        <v>1184</v>
      </c>
      <c r="J41" s="18" t="s">
        <v>1491</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0" t="s">
        <v>6952</v>
      </c>
      <c r="AE41" s="108" t="s">
        <v>4083</v>
      </c>
      <c r="AF41" s="10">
        <f>SUM(AF29:AF40)</f>
        <v>140</v>
      </c>
    </row>
    <row r="42" spans="1:32" ht="15">
      <c r="A42" s="6">
        <v>41</v>
      </c>
      <c r="B42" s="6">
        <v>3627</v>
      </c>
      <c r="C42" s="17" t="s">
        <v>209</v>
      </c>
      <c r="D42" s="6" t="s">
        <v>1159</v>
      </c>
      <c r="E42" s="6" t="s">
        <v>1444</v>
      </c>
      <c r="F42" s="6" t="s">
        <v>1507</v>
      </c>
      <c r="G42" s="6" t="s">
        <v>1162</v>
      </c>
      <c r="H42" s="105" t="s">
        <v>1551</v>
      </c>
      <c r="I42" s="17" t="s">
        <v>1186</v>
      </c>
      <c r="J42" s="18" t="s">
        <v>1554</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253</v>
      </c>
      <c r="D43" s="6" t="s">
        <v>1169</v>
      </c>
      <c r="E43" s="6" t="s">
        <v>1444</v>
      </c>
      <c r="F43" s="6" t="s">
        <v>1507</v>
      </c>
      <c r="G43" s="6" t="s">
        <v>1162</v>
      </c>
      <c r="H43" s="105" t="s">
        <v>1551</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483</v>
      </c>
      <c r="D44" s="6" t="s">
        <v>1159</v>
      </c>
      <c r="E44" s="6" t="s">
        <v>1444</v>
      </c>
      <c r="F44" s="6" t="s">
        <v>1507</v>
      </c>
      <c r="G44" s="6" t="s">
        <v>1162</v>
      </c>
      <c r="H44" s="105" t="s">
        <v>1551</v>
      </c>
      <c r="I44" s="17" t="s">
        <v>1258</v>
      </c>
      <c r="J44" s="18" t="s">
        <v>1560</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574</v>
      </c>
      <c r="D45" s="6" t="s">
        <v>1159</v>
      </c>
      <c r="E45" s="6" t="s">
        <v>1444</v>
      </c>
      <c r="F45" s="6" t="s">
        <v>1507</v>
      </c>
      <c r="G45" s="6" t="s">
        <v>1162</v>
      </c>
      <c r="H45" s="105" t="s">
        <v>1551</v>
      </c>
      <c r="I45" s="17" t="s">
        <v>1261</v>
      </c>
      <c r="J45" s="18" t="s">
        <v>1561</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1562</v>
      </c>
      <c r="D46" s="6" t="s">
        <v>1159</v>
      </c>
      <c r="E46" s="6" t="s">
        <v>1444</v>
      </c>
      <c r="F46" s="6" t="s">
        <v>1507</v>
      </c>
      <c r="G46" s="6" t="s">
        <v>1162</v>
      </c>
      <c r="H46" s="105" t="s">
        <v>1551</v>
      </c>
      <c r="I46" s="17" t="s">
        <v>1198</v>
      </c>
      <c r="J46" s="18" t="s">
        <v>1563</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1564</v>
      </c>
      <c r="D47" s="6" t="s">
        <v>1169</v>
      </c>
      <c r="E47" s="6" t="s">
        <v>1444</v>
      </c>
      <c r="F47" s="6" t="s">
        <v>1507</v>
      </c>
      <c r="G47" s="6" t="s">
        <v>1162</v>
      </c>
      <c r="H47" s="105" t="s">
        <v>1551</v>
      </c>
      <c r="I47" s="17" t="s">
        <v>1199</v>
      </c>
      <c r="J47" s="18" t="s">
        <v>1565</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4106</v>
      </c>
      <c r="D48" s="6" t="s">
        <v>1173</v>
      </c>
      <c r="E48" s="6" t="s">
        <v>1444</v>
      </c>
      <c r="F48" s="6" t="s">
        <v>1507</v>
      </c>
      <c r="G48" s="6" t="s">
        <v>1162</v>
      </c>
      <c r="H48" s="105" t="s">
        <v>1551</v>
      </c>
      <c r="I48" s="17" t="s">
        <v>1200</v>
      </c>
      <c r="J48" s="18" t="s">
        <v>1497</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4143</v>
      </c>
      <c r="D49" s="6" t="s">
        <v>1159</v>
      </c>
      <c r="E49" s="6" t="s">
        <v>1444</v>
      </c>
      <c r="F49" s="6" t="s">
        <v>1507</v>
      </c>
      <c r="G49" s="6" t="s">
        <v>1314</v>
      </c>
      <c r="H49" s="105" t="s">
        <v>1523</v>
      </c>
      <c r="I49" s="17" t="s">
        <v>1190</v>
      </c>
      <c r="J49" s="18" t="s">
        <v>1541</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4117</v>
      </c>
      <c r="D50" s="6" t="s">
        <v>1159</v>
      </c>
      <c r="E50" s="6" t="s">
        <v>1444</v>
      </c>
      <c r="F50" s="6" t="s">
        <v>1507</v>
      </c>
      <c r="G50" s="6" t="s">
        <v>1314</v>
      </c>
      <c r="H50" s="105" t="s">
        <v>1523</v>
      </c>
      <c r="I50" s="17" t="s">
        <v>1191</v>
      </c>
      <c r="J50" s="18" t="s">
        <v>1542</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4086</v>
      </c>
      <c r="D51" s="6" t="s">
        <v>1173</v>
      </c>
      <c r="E51" s="6" t="s">
        <v>1444</v>
      </c>
      <c r="F51" s="6" t="s">
        <v>1507</v>
      </c>
      <c r="G51" s="6" t="s">
        <v>1314</v>
      </c>
      <c r="H51" s="105" t="s">
        <v>1523</v>
      </c>
      <c r="I51" s="17" t="s">
        <v>1192</v>
      </c>
      <c r="J51" s="18" t="s">
        <v>4090</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1543</v>
      </c>
      <c r="D52" s="6" t="s">
        <v>1159</v>
      </c>
      <c r="E52" s="6" t="s">
        <v>1444</v>
      </c>
      <c r="F52" s="6" t="s">
        <v>1507</v>
      </c>
      <c r="G52" s="6" t="s">
        <v>1314</v>
      </c>
      <c r="H52" s="105" t="s">
        <v>1523</v>
      </c>
      <c r="I52" s="17" t="s">
        <v>1333</v>
      </c>
      <c r="J52" s="18" t="s">
        <v>1544</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308</v>
      </c>
      <c r="D53" s="6" t="s">
        <v>1169</v>
      </c>
      <c r="E53" s="6" t="s">
        <v>1444</v>
      </c>
      <c r="F53" s="6" t="s">
        <v>1507</v>
      </c>
      <c r="G53" s="6" t="s">
        <v>1314</v>
      </c>
      <c r="H53" s="105" t="s">
        <v>1523</v>
      </c>
      <c r="I53" s="17" t="s">
        <v>1334</v>
      </c>
      <c r="J53" s="18" t="s">
        <v>1545</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330</v>
      </c>
      <c r="D54" s="6" t="s">
        <v>1173</v>
      </c>
      <c r="E54" s="6" t="s">
        <v>1444</v>
      </c>
      <c r="F54" s="6" t="s">
        <v>1507</v>
      </c>
      <c r="G54" s="6" t="s">
        <v>1314</v>
      </c>
      <c r="H54" s="105" t="s">
        <v>1523</v>
      </c>
      <c r="I54" s="17" t="s">
        <v>1340</v>
      </c>
      <c r="J54" s="18" t="s">
        <v>1492</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1495</v>
      </c>
      <c r="D55" s="6" t="s">
        <v>1173</v>
      </c>
      <c r="E55" s="6" t="s">
        <v>1444</v>
      </c>
      <c r="F55" s="6" t="s">
        <v>1507</v>
      </c>
      <c r="G55" s="6" t="s">
        <v>1314</v>
      </c>
      <c r="H55" s="105" t="s">
        <v>1523</v>
      </c>
      <c r="I55" s="17" t="s">
        <v>1194</v>
      </c>
      <c r="J55" s="18" t="s">
        <v>1496</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634</v>
      </c>
      <c r="D56" s="6" t="s">
        <v>1159</v>
      </c>
      <c r="E56" s="6" t="s">
        <v>1444</v>
      </c>
      <c r="F56" s="6" t="s">
        <v>1507</v>
      </c>
      <c r="G56" s="6" t="s">
        <v>1314</v>
      </c>
      <c r="H56" s="105" t="s">
        <v>1523</v>
      </c>
      <c r="I56" s="17" t="s">
        <v>1197</v>
      </c>
      <c r="J56" s="18" t="s">
        <v>1549</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641</v>
      </c>
      <c r="D57" s="6" t="s">
        <v>1159</v>
      </c>
      <c r="E57" s="6" t="s">
        <v>1444</v>
      </c>
      <c r="F57" s="6" t="s">
        <v>1507</v>
      </c>
      <c r="G57" s="6" t="s">
        <v>1314</v>
      </c>
      <c r="H57" s="105" t="s">
        <v>1523</v>
      </c>
      <c r="I57" s="17" t="s">
        <v>1201</v>
      </c>
      <c r="J57" s="18" t="s">
        <v>1550</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649</v>
      </c>
      <c r="D58" s="6" t="s">
        <v>1173</v>
      </c>
      <c r="E58" s="6" t="s">
        <v>1444</v>
      </c>
      <c r="F58" s="6" t="s">
        <v>1507</v>
      </c>
      <c r="G58" s="6" t="s">
        <v>1314</v>
      </c>
      <c r="H58" s="105" t="s">
        <v>1523</v>
      </c>
      <c r="I58" s="17" t="s">
        <v>1265</v>
      </c>
      <c r="J58" s="18" t="s">
        <v>1498</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86</v>
      </c>
      <c r="D59" s="6" t="s">
        <v>1169</v>
      </c>
      <c r="E59" s="6" t="s">
        <v>1444</v>
      </c>
      <c r="F59" s="6" t="s">
        <v>1507</v>
      </c>
      <c r="G59" s="6" t="s">
        <v>1165</v>
      </c>
      <c r="H59" s="105" t="s">
        <v>1653</v>
      </c>
      <c r="I59" s="17" t="s">
        <v>1170</v>
      </c>
      <c r="J59" s="18" t="s">
        <v>1568</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0" t="s">
        <v>6952</v>
      </c>
    </row>
    <row r="60" spans="1:30" ht="15">
      <c r="A60" s="6">
        <v>59</v>
      </c>
      <c r="B60" s="6">
        <v>3623</v>
      </c>
      <c r="C60" s="17" t="s">
        <v>207</v>
      </c>
      <c r="D60" s="6" t="s">
        <v>1173</v>
      </c>
      <c r="E60" s="6" t="s">
        <v>1444</v>
      </c>
      <c r="F60" s="6" t="s">
        <v>1507</v>
      </c>
      <c r="G60" s="6" t="s">
        <v>1165</v>
      </c>
      <c r="H60" s="105" t="s">
        <v>1653</v>
      </c>
      <c r="I60" s="17" t="s">
        <v>1185</v>
      </c>
      <c r="J60" s="18" t="s">
        <v>1465</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316</v>
      </c>
      <c r="D61" s="6" t="s">
        <v>1173</v>
      </c>
      <c r="E61" s="6" t="s">
        <v>1444</v>
      </c>
      <c r="F61" s="6" t="s">
        <v>1507</v>
      </c>
      <c r="G61" s="6" t="s">
        <v>1165</v>
      </c>
      <c r="H61" s="105" t="s">
        <v>1653</v>
      </c>
      <c r="I61" s="17" t="s">
        <v>1336</v>
      </c>
      <c r="J61" s="18" t="s">
        <v>1504</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370</v>
      </c>
      <c r="D62" s="6" t="s">
        <v>1159</v>
      </c>
      <c r="E62" s="6" t="s">
        <v>1444</v>
      </c>
      <c r="F62" s="6" t="s">
        <v>1507</v>
      </c>
      <c r="G62" s="6" t="s">
        <v>1165</v>
      </c>
      <c r="H62" s="105" t="s">
        <v>1653</v>
      </c>
      <c r="I62" s="17" t="s">
        <v>1344</v>
      </c>
      <c r="J62" s="18" t="s">
        <v>1587</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382</v>
      </c>
      <c r="D63" s="6" t="s">
        <v>1173</v>
      </c>
      <c r="E63" s="6" t="s">
        <v>1444</v>
      </c>
      <c r="F63" s="6" t="s">
        <v>1507</v>
      </c>
      <c r="G63" s="6" t="s">
        <v>1165</v>
      </c>
      <c r="H63" s="105" t="s">
        <v>1653</v>
      </c>
      <c r="I63" s="17" t="s">
        <v>1345</v>
      </c>
      <c r="J63" s="18" t="s">
        <v>1467</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385</v>
      </c>
      <c r="D64" s="6" t="s">
        <v>1169</v>
      </c>
      <c r="E64" s="6" t="s">
        <v>1444</v>
      </c>
      <c r="F64" s="6" t="s">
        <v>1507</v>
      </c>
      <c r="G64" s="6" t="s">
        <v>1165</v>
      </c>
      <c r="H64" s="105" t="s">
        <v>1653</v>
      </c>
      <c r="I64" s="17" t="s">
        <v>1253</v>
      </c>
      <c r="J64" s="18" t="s">
        <v>1588</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469</v>
      </c>
      <c r="D65" s="6" t="s">
        <v>1159</v>
      </c>
      <c r="E65" s="6" t="s">
        <v>1444</v>
      </c>
      <c r="F65" s="6" t="s">
        <v>1507</v>
      </c>
      <c r="G65" s="6" t="s">
        <v>1165</v>
      </c>
      <c r="H65" s="105" t="s">
        <v>1653</v>
      </c>
      <c r="I65" s="17" t="s">
        <v>1257</v>
      </c>
      <c r="J65" s="18" t="s">
        <v>1576</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572</v>
      </c>
      <c r="D66" s="6" t="s">
        <v>1173</v>
      </c>
      <c r="E66" s="6" t="s">
        <v>1444</v>
      </c>
      <c r="F66" s="6" t="s">
        <v>1507</v>
      </c>
      <c r="G66" s="6" t="s">
        <v>1165</v>
      </c>
      <c r="H66" s="105" t="s">
        <v>1653</v>
      </c>
      <c r="I66" s="17" t="s">
        <v>1260</v>
      </c>
      <c r="J66" s="18" t="s">
        <v>1505</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0" t="s">
        <v>6952</v>
      </c>
    </row>
    <row r="67" spans="1:30" ht="15">
      <c r="A67" s="6">
        <v>66</v>
      </c>
      <c r="B67" s="6" t="s">
        <v>27</v>
      </c>
      <c r="C67" s="17" t="s">
        <v>5022</v>
      </c>
      <c r="D67" s="6" t="s">
        <v>1159</v>
      </c>
      <c r="E67" s="6" t="s">
        <v>1444</v>
      </c>
      <c r="F67" s="6" t="s">
        <v>1507</v>
      </c>
      <c r="G67" s="6" t="s">
        <v>1165</v>
      </c>
      <c r="H67" s="105" t="s">
        <v>1653</v>
      </c>
      <c r="I67" s="17" t="s">
        <v>1202</v>
      </c>
      <c r="J67" s="18" t="s">
        <v>1521</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4107</v>
      </c>
      <c r="D68" s="6" t="s">
        <v>1159</v>
      </c>
      <c r="E68" s="6" t="s">
        <v>1444</v>
      </c>
      <c r="F68" s="6" t="s">
        <v>1507</v>
      </c>
      <c r="G68" s="6" t="s">
        <v>1165</v>
      </c>
      <c r="H68" s="105" t="s">
        <v>1653</v>
      </c>
      <c r="I68" s="17" t="s">
        <v>1264</v>
      </c>
      <c r="J68" s="18" t="s">
        <v>1577</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85</v>
      </c>
      <c r="D69" s="6" t="s">
        <v>1159</v>
      </c>
      <c r="E69" s="6" t="s">
        <v>1444</v>
      </c>
      <c r="F69" s="6" t="s">
        <v>1507</v>
      </c>
      <c r="G69" s="6" t="s">
        <v>1181</v>
      </c>
      <c r="H69" s="105" t="s">
        <v>1578</v>
      </c>
      <c r="I69" s="17" t="s">
        <v>1168</v>
      </c>
      <c r="J69" s="18" t="s">
        <v>1510</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89</v>
      </c>
      <c r="D70" s="6" t="s">
        <v>1159</v>
      </c>
      <c r="E70" s="6" t="s">
        <v>1444</v>
      </c>
      <c r="F70" s="6" t="s">
        <v>1507</v>
      </c>
      <c r="G70" s="6" t="s">
        <v>1181</v>
      </c>
      <c r="H70" s="105" t="s">
        <v>1578</v>
      </c>
      <c r="I70" s="17" t="s">
        <v>1171</v>
      </c>
      <c r="J70" s="18" t="s">
        <v>1580</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4112</v>
      </c>
      <c r="D71" s="6" t="s">
        <v>1169</v>
      </c>
      <c r="E71" s="6" t="s">
        <v>1444</v>
      </c>
      <c r="F71" s="6" t="s">
        <v>1507</v>
      </c>
      <c r="G71" s="6" t="s">
        <v>1181</v>
      </c>
      <c r="H71" s="105" t="s">
        <v>1578</v>
      </c>
      <c r="I71" s="17" t="s">
        <v>1176</v>
      </c>
      <c r="J71" s="18" t="s">
        <v>1511</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1462</v>
      </c>
      <c r="D72" s="6" t="s">
        <v>1173</v>
      </c>
      <c r="E72" s="6" t="s">
        <v>1444</v>
      </c>
      <c r="F72" s="6" t="s">
        <v>1507</v>
      </c>
      <c r="G72" s="6" t="s">
        <v>1181</v>
      </c>
      <c r="H72" s="105" t="s">
        <v>1578</v>
      </c>
      <c r="I72" s="17" t="s">
        <v>1178</v>
      </c>
      <c r="J72" s="18" t="s">
        <v>1463</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1583</v>
      </c>
      <c r="D73" s="6" t="s">
        <v>1159</v>
      </c>
      <c r="E73" s="6" t="s">
        <v>1444</v>
      </c>
      <c r="F73" s="6" t="s">
        <v>1507</v>
      </c>
      <c r="G73" s="6" t="s">
        <v>1181</v>
      </c>
      <c r="H73" s="105" t="s">
        <v>1578</v>
      </c>
      <c r="I73" s="17" t="s">
        <v>1188</v>
      </c>
      <c r="J73" s="18" t="s">
        <v>1584</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279</v>
      </c>
      <c r="D74" s="6" t="s">
        <v>1159</v>
      </c>
      <c r="E74" s="6" t="s">
        <v>1444</v>
      </c>
      <c r="F74" s="6" t="s">
        <v>1507</v>
      </c>
      <c r="G74" s="6" t="s">
        <v>1181</v>
      </c>
      <c r="H74" s="105" t="s">
        <v>1578</v>
      </c>
      <c r="I74" s="17" t="s">
        <v>1329</v>
      </c>
      <c r="J74" s="18" t="s">
        <v>1516</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0" t="s">
        <v>6952</v>
      </c>
    </row>
    <row r="75" spans="1:30" ht="15">
      <c r="A75" s="6">
        <v>74</v>
      </c>
      <c r="B75" s="6">
        <v>4083</v>
      </c>
      <c r="C75" s="17" t="s">
        <v>1517</v>
      </c>
      <c r="D75" s="6" t="s">
        <v>1159</v>
      </c>
      <c r="E75" s="6" t="s">
        <v>1444</v>
      </c>
      <c r="F75" s="6" t="s">
        <v>1507</v>
      </c>
      <c r="G75" s="6" t="s">
        <v>1181</v>
      </c>
      <c r="H75" s="105" t="s">
        <v>1578</v>
      </c>
      <c r="I75" s="17" t="s">
        <v>1331</v>
      </c>
      <c r="J75" s="18" t="s">
        <v>1518</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1572</v>
      </c>
      <c r="D76" s="6" t="s">
        <v>1159</v>
      </c>
      <c r="E76" s="6" t="s">
        <v>1444</v>
      </c>
      <c r="F76" s="6" t="s">
        <v>1507</v>
      </c>
      <c r="G76" s="6" t="s">
        <v>1181</v>
      </c>
      <c r="H76" s="105" t="s">
        <v>1578</v>
      </c>
      <c r="I76" s="17" t="s">
        <v>1335</v>
      </c>
      <c r="J76" s="18" t="s">
        <v>1573</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324</v>
      </c>
      <c r="D77" s="6" t="s">
        <v>1159</v>
      </c>
      <c r="E77" s="6" t="s">
        <v>1444</v>
      </c>
      <c r="F77" s="6" t="s">
        <v>1507</v>
      </c>
      <c r="G77" s="6" t="s">
        <v>1181</v>
      </c>
      <c r="H77" s="105" t="s">
        <v>1578</v>
      </c>
      <c r="I77" s="17" t="s">
        <v>1337</v>
      </c>
      <c r="J77" s="18" t="s">
        <v>1519</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652</v>
      </c>
      <c r="D78" s="6" t="s">
        <v>1173</v>
      </c>
      <c r="E78" s="6" t="s">
        <v>1444</v>
      </c>
      <c r="F78" s="6" t="s">
        <v>1507</v>
      </c>
      <c r="G78" s="6" t="s">
        <v>1181</v>
      </c>
      <c r="H78" s="105" t="s">
        <v>1578</v>
      </c>
      <c r="I78" s="17" t="s">
        <v>1266</v>
      </c>
      <c r="J78" s="18" t="s">
        <v>1471</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72</v>
      </c>
      <c r="D79" s="6" t="s">
        <v>1159</v>
      </c>
      <c r="E79" s="6" t="s">
        <v>1444</v>
      </c>
      <c r="F79" s="6" t="s">
        <v>1507</v>
      </c>
      <c r="G79" s="6" t="s">
        <v>1160</v>
      </c>
      <c r="H79" s="105" t="s">
        <v>1539</v>
      </c>
      <c r="I79" s="17" t="s">
        <v>1164</v>
      </c>
      <c r="J79" s="18" t="s">
        <v>1579</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1538</v>
      </c>
      <c r="D80" s="6" t="s">
        <v>1159</v>
      </c>
      <c r="E80" s="6" t="s">
        <v>1444</v>
      </c>
      <c r="F80" s="6" t="s">
        <v>1507</v>
      </c>
      <c r="G80" s="6" t="s">
        <v>1160</v>
      </c>
      <c r="H80" s="105" t="s">
        <v>1539</v>
      </c>
      <c r="I80" s="17" t="s">
        <v>1166</v>
      </c>
      <c r="J80" s="18" t="s">
        <v>1540</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4087</v>
      </c>
      <c r="D81" s="6" t="s">
        <v>1159</v>
      </c>
      <c r="E81" s="6" t="s">
        <v>1444</v>
      </c>
      <c r="F81" s="6" t="s">
        <v>1507</v>
      </c>
      <c r="G81" s="6" t="s">
        <v>1160</v>
      </c>
      <c r="H81" s="105" t="s">
        <v>1539</v>
      </c>
      <c r="I81" s="17" t="s">
        <v>1172</v>
      </c>
      <c r="J81" s="18" t="s">
        <v>1581</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180</v>
      </c>
      <c r="D82" s="6" t="s">
        <v>1159</v>
      </c>
      <c r="E82" s="6" t="s">
        <v>1444</v>
      </c>
      <c r="F82" s="6" t="s">
        <v>1507</v>
      </c>
      <c r="G82" s="6" t="s">
        <v>1160</v>
      </c>
      <c r="H82" s="105" t="s">
        <v>1539</v>
      </c>
      <c r="I82" s="17" t="s">
        <v>1183</v>
      </c>
      <c r="J82" s="18" t="s">
        <v>1582</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243</v>
      </c>
      <c r="D83" s="6" t="s">
        <v>1159</v>
      </c>
      <c r="E83" s="6" t="s">
        <v>1444</v>
      </c>
      <c r="F83" s="6" t="s">
        <v>1507</v>
      </c>
      <c r="G83" s="6" t="s">
        <v>1160</v>
      </c>
      <c r="H83" s="105" t="s">
        <v>1539</v>
      </c>
      <c r="I83" s="17" t="s">
        <v>1193</v>
      </c>
      <c r="J83" s="18" t="s">
        <v>1585</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269</v>
      </c>
      <c r="D84" s="6" t="s">
        <v>1159</v>
      </c>
      <c r="E84" s="6" t="s">
        <v>1444</v>
      </c>
      <c r="F84" s="6" t="s">
        <v>1507</v>
      </c>
      <c r="G84" s="6" t="s">
        <v>1160</v>
      </c>
      <c r="H84" s="105" t="s">
        <v>1539</v>
      </c>
      <c r="I84" s="17" t="s">
        <v>1252</v>
      </c>
      <c r="J84" s="18" t="s">
        <v>1515</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325</v>
      </c>
      <c r="D85" s="6" t="s">
        <v>1159</v>
      </c>
      <c r="E85" s="6" t="s">
        <v>1444</v>
      </c>
      <c r="F85" s="6" t="s">
        <v>1507</v>
      </c>
      <c r="G85" s="6" t="s">
        <v>1160</v>
      </c>
      <c r="H85" s="105" t="s">
        <v>1539</v>
      </c>
      <c r="I85" s="17" t="s">
        <v>1338</v>
      </c>
      <c r="J85" s="18" t="s">
        <v>1546</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327</v>
      </c>
      <c r="D86" s="6" t="s">
        <v>1169</v>
      </c>
      <c r="E86" s="6" t="s">
        <v>1444</v>
      </c>
      <c r="F86" s="6" t="s">
        <v>1507</v>
      </c>
      <c r="G86" s="6" t="s">
        <v>1160</v>
      </c>
      <c r="H86" s="105" t="s">
        <v>1539</v>
      </c>
      <c r="I86" s="17" t="s">
        <v>1339</v>
      </c>
      <c r="J86" s="18" t="s">
        <v>1586</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1493</v>
      </c>
      <c r="D87" s="6" t="s">
        <v>1173</v>
      </c>
      <c r="E87" s="6" t="s">
        <v>1444</v>
      </c>
      <c r="F87" s="6" t="s">
        <v>1507</v>
      </c>
      <c r="G87" s="6" t="s">
        <v>1160</v>
      </c>
      <c r="H87" s="105" t="s">
        <v>1539</v>
      </c>
      <c r="I87" s="17" t="s">
        <v>1341</v>
      </c>
      <c r="J87" s="18" t="s">
        <v>1494</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0" t="s">
        <v>6952</v>
      </c>
    </row>
    <row r="88" spans="1:30" ht="15">
      <c r="A88" s="6">
        <v>87</v>
      </c>
      <c r="B88" s="6" t="s">
        <v>37</v>
      </c>
      <c r="C88" s="17" t="s">
        <v>645</v>
      </c>
      <c r="D88" s="6" t="s">
        <v>1159</v>
      </c>
      <c r="E88" s="6" t="s">
        <v>1444</v>
      </c>
      <c r="F88" s="6" t="s">
        <v>1507</v>
      </c>
      <c r="G88" s="6" t="s">
        <v>1160</v>
      </c>
      <c r="H88" s="105" t="s">
        <v>1539</v>
      </c>
      <c r="I88" s="17" t="s">
        <v>1263</v>
      </c>
      <c r="J88" s="18" t="s">
        <v>1537</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56</v>
      </c>
      <c r="D89" s="6" t="s">
        <v>1159</v>
      </c>
      <c r="E89" s="6" t="s">
        <v>1444</v>
      </c>
      <c r="F89" s="6" t="s">
        <v>1507</v>
      </c>
      <c r="G89" s="6" t="s">
        <v>1189</v>
      </c>
      <c r="H89" s="105" t="s">
        <v>1488</v>
      </c>
      <c r="I89" s="17" t="s">
        <v>1163</v>
      </c>
      <c r="J89" s="18" t="s">
        <v>1509</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1512</v>
      </c>
      <c r="D90" s="6" t="s">
        <v>1173</v>
      </c>
      <c r="E90" s="6" t="s">
        <v>1444</v>
      </c>
      <c r="F90" s="6" t="s">
        <v>1507</v>
      </c>
      <c r="G90" s="6" t="s">
        <v>1189</v>
      </c>
      <c r="H90" s="105" t="s">
        <v>1488</v>
      </c>
      <c r="I90" s="17" t="s">
        <v>1177</v>
      </c>
      <c r="J90" s="18" t="s">
        <v>1513</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144</v>
      </c>
      <c r="D91" s="6" t="s">
        <v>1159</v>
      </c>
      <c r="E91" s="6" t="s">
        <v>1444</v>
      </c>
      <c r="F91" s="6" t="s">
        <v>1507</v>
      </c>
      <c r="G91" s="6" t="s">
        <v>1189</v>
      </c>
      <c r="H91" s="105" t="s">
        <v>1488</v>
      </c>
      <c r="I91" s="17" t="s">
        <v>1180</v>
      </c>
      <c r="J91" s="18" t="s">
        <v>1514</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360</v>
      </c>
      <c r="D92" s="6" t="s">
        <v>1159</v>
      </c>
      <c r="E92" s="6" t="s">
        <v>1444</v>
      </c>
      <c r="F92" s="6" t="s">
        <v>1507</v>
      </c>
      <c r="G92" s="6" t="s">
        <v>1189</v>
      </c>
      <c r="H92" s="105" t="s">
        <v>1488</v>
      </c>
      <c r="I92" s="17" t="s">
        <v>1343</v>
      </c>
      <c r="J92" s="18" t="s">
        <v>1520</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431</v>
      </c>
      <c r="D93" s="6" t="s">
        <v>1173</v>
      </c>
      <c r="E93" s="6" t="s">
        <v>1444</v>
      </c>
      <c r="F93" s="6" t="s">
        <v>1507</v>
      </c>
      <c r="G93" s="6" t="s">
        <v>1189</v>
      </c>
      <c r="H93" s="105" t="s">
        <v>1488</v>
      </c>
      <c r="I93" s="17" t="s">
        <v>1254</v>
      </c>
      <c r="J93" s="18" t="s">
        <v>1468</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438</v>
      </c>
      <c r="D94" s="6" t="s">
        <v>1173</v>
      </c>
      <c r="E94" s="6" t="s">
        <v>1444</v>
      </c>
      <c r="F94" s="6" t="s">
        <v>1507</v>
      </c>
      <c r="G94" s="6" t="s">
        <v>1189</v>
      </c>
      <c r="H94" s="105" t="s">
        <v>1488</v>
      </c>
      <c r="I94" s="17" t="s">
        <v>1255</v>
      </c>
      <c r="J94" s="18" t="s">
        <v>1589</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446</v>
      </c>
      <c r="D95" s="6" t="s">
        <v>1159</v>
      </c>
      <c r="E95" s="6" t="s">
        <v>1444</v>
      </c>
      <c r="F95" s="6" t="s">
        <v>1507</v>
      </c>
      <c r="G95" s="6" t="s">
        <v>1189</v>
      </c>
      <c r="H95" s="105" t="s">
        <v>1488</v>
      </c>
      <c r="I95" s="17" t="s">
        <v>1256</v>
      </c>
      <c r="J95" s="18" t="s">
        <v>1575</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527</v>
      </c>
      <c r="D96" s="6" t="s">
        <v>1173</v>
      </c>
      <c r="E96" s="6" t="s">
        <v>1444</v>
      </c>
      <c r="F96" s="6" t="s">
        <v>1507</v>
      </c>
      <c r="G96" s="6" t="s">
        <v>1189</v>
      </c>
      <c r="H96" s="105" t="s">
        <v>1488</v>
      </c>
      <c r="I96" s="17" t="s">
        <v>1259</v>
      </c>
      <c r="J96" s="18" t="s">
        <v>1469</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4118</v>
      </c>
      <c r="D97" s="6" t="s">
        <v>1173</v>
      </c>
      <c r="E97" s="6" t="s">
        <v>1444</v>
      </c>
      <c r="F97" s="6" t="s">
        <v>1507</v>
      </c>
      <c r="G97" s="6" t="s">
        <v>1189</v>
      </c>
      <c r="H97" s="105" t="s">
        <v>1488</v>
      </c>
      <c r="I97" s="17" t="s">
        <v>1196</v>
      </c>
      <c r="J97" s="18" t="s">
        <v>1548</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4097</v>
      </c>
      <c r="D98" s="6" t="s">
        <v>1159</v>
      </c>
      <c r="E98" s="6" t="s">
        <v>1444</v>
      </c>
      <c r="F98" s="6" t="s">
        <v>1507</v>
      </c>
      <c r="G98" s="6" t="s">
        <v>1189</v>
      </c>
      <c r="H98" s="105" t="s">
        <v>1488</v>
      </c>
      <c r="I98" s="17" t="s">
        <v>1203</v>
      </c>
      <c r="J98" s="18" t="s">
        <v>1590</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54</v>
      </c>
      <c r="D99" s="6" t="s">
        <v>1159</v>
      </c>
      <c r="E99" s="6" t="s">
        <v>1444</v>
      </c>
      <c r="F99" s="6" t="s">
        <v>1507</v>
      </c>
      <c r="G99" s="6" t="s">
        <v>4067</v>
      </c>
      <c r="H99" s="105" t="s">
        <v>1566</v>
      </c>
      <c r="I99" s="17" t="s">
        <v>1161</v>
      </c>
      <c r="J99" s="18" t="s">
        <v>1567</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0" t="s">
        <v>6952</v>
      </c>
    </row>
    <row r="100" spans="1:30" ht="15">
      <c r="A100" s="6">
        <v>99</v>
      </c>
      <c r="B100" s="6">
        <v>2259</v>
      </c>
      <c r="C100" s="17" t="s">
        <v>1458</v>
      </c>
      <c r="D100" s="6" t="s">
        <v>1173</v>
      </c>
      <c r="E100" s="6" t="s">
        <v>1444</v>
      </c>
      <c r="F100" s="6" t="s">
        <v>1507</v>
      </c>
      <c r="G100" s="6" t="s">
        <v>4067</v>
      </c>
      <c r="H100" s="105" t="s">
        <v>1566</v>
      </c>
      <c r="I100" s="17" t="s">
        <v>1167</v>
      </c>
      <c r="J100" s="18" t="s">
        <v>1460</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0" t="s">
        <v>6952</v>
      </c>
    </row>
    <row r="101" spans="1:30" ht="15">
      <c r="A101" s="6">
        <v>100</v>
      </c>
      <c r="B101" s="6">
        <v>2399</v>
      </c>
      <c r="C101" s="17" t="s">
        <v>96</v>
      </c>
      <c r="D101" s="6" t="s">
        <v>1169</v>
      </c>
      <c r="E101" s="6" t="s">
        <v>1444</v>
      </c>
      <c r="F101" s="6" t="s">
        <v>1507</v>
      </c>
      <c r="G101" s="6" t="s">
        <v>4067</v>
      </c>
      <c r="H101" s="105" t="s">
        <v>1566</v>
      </c>
      <c r="I101" s="17" t="s">
        <v>1175</v>
      </c>
      <c r="J101" s="18" t="s">
        <v>1461</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135</v>
      </c>
      <c r="D102" s="6" t="s">
        <v>1173</v>
      </c>
      <c r="E102" s="6" t="s">
        <v>1444</v>
      </c>
      <c r="F102" s="6" t="s">
        <v>1507</v>
      </c>
      <c r="G102" s="6" t="s">
        <v>4067</v>
      </c>
      <c r="H102" s="105" t="s">
        <v>1566</v>
      </c>
      <c r="I102" s="17" t="s">
        <v>1179</v>
      </c>
      <c r="J102" s="18" t="s">
        <v>1464</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4099</v>
      </c>
      <c r="D103" s="6" t="s">
        <v>1159</v>
      </c>
      <c r="E103" s="6" t="s">
        <v>1444</v>
      </c>
      <c r="F103" s="6" t="s">
        <v>1507</v>
      </c>
      <c r="G103" s="6" t="s">
        <v>4067</v>
      </c>
      <c r="H103" s="105" t="s">
        <v>1566</v>
      </c>
      <c r="I103" s="17" t="s">
        <v>1187</v>
      </c>
      <c r="J103" s="18" t="s">
        <v>1569</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293</v>
      </c>
      <c r="D104" s="6" t="s">
        <v>1159</v>
      </c>
      <c r="E104" s="6" t="s">
        <v>1444</v>
      </c>
      <c r="F104" s="6" t="s">
        <v>1507</v>
      </c>
      <c r="G104" s="6" t="s">
        <v>4067</v>
      </c>
      <c r="H104" s="105" t="s">
        <v>1566</v>
      </c>
      <c r="I104" s="17" t="s">
        <v>1330</v>
      </c>
      <c r="J104" s="18" t="s">
        <v>1570</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0" t="s">
        <v>6952</v>
      </c>
    </row>
    <row r="105" spans="1:30" ht="15">
      <c r="A105" s="6">
        <v>104</v>
      </c>
      <c r="B105" s="6">
        <v>4084</v>
      </c>
      <c r="C105" s="17" t="s">
        <v>305</v>
      </c>
      <c r="D105" s="6" t="s">
        <v>1169</v>
      </c>
      <c r="E105" s="6" t="s">
        <v>1444</v>
      </c>
      <c r="F105" s="6" t="s">
        <v>1507</v>
      </c>
      <c r="G105" s="6" t="s">
        <v>4067</v>
      </c>
      <c r="H105" s="105" t="s">
        <v>1566</v>
      </c>
      <c r="I105" s="17" t="s">
        <v>1332</v>
      </c>
      <c r="J105" s="18" t="s">
        <v>1571</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0" t="s">
        <v>6952</v>
      </c>
    </row>
    <row r="106" spans="1:30" ht="15">
      <c r="A106" s="6">
        <v>105</v>
      </c>
      <c r="B106" s="6">
        <v>4260</v>
      </c>
      <c r="C106" s="17" t="s">
        <v>346</v>
      </c>
      <c r="D106" s="6" t="s">
        <v>1173</v>
      </c>
      <c r="E106" s="6" t="s">
        <v>1444</v>
      </c>
      <c r="F106" s="6" t="s">
        <v>1507</v>
      </c>
      <c r="G106" s="6" t="s">
        <v>4067</v>
      </c>
      <c r="H106" s="105" t="s">
        <v>1566</v>
      </c>
      <c r="I106" s="17" t="s">
        <v>1342</v>
      </c>
      <c r="J106" s="18" t="s">
        <v>1466</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632</v>
      </c>
      <c r="D107" s="6" t="s">
        <v>1159</v>
      </c>
      <c r="E107" s="6" t="s">
        <v>1444</v>
      </c>
      <c r="F107" s="6" t="s">
        <v>1507</v>
      </c>
      <c r="G107" s="6" t="s">
        <v>4067</v>
      </c>
      <c r="H107" s="105" t="s">
        <v>1566</v>
      </c>
      <c r="I107" s="17" t="s">
        <v>1195</v>
      </c>
      <c r="J107" s="18" t="s">
        <v>1547</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635</v>
      </c>
      <c r="D108" s="6" t="s">
        <v>1173</v>
      </c>
      <c r="E108" s="6" t="s">
        <v>1444</v>
      </c>
      <c r="F108" s="6" t="s">
        <v>1507</v>
      </c>
      <c r="G108" s="6" t="s">
        <v>4067</v>
      </c>
      <c r="H108" s="105" t="s">
        <v>1566</v>
      </c>
      <c r="I108" s="17" t="s">
        <v>1262</v>
      </c>
      <c r="J108" s="18" t="s">
        <v>1470</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0" t="s">
        <v>6952</v>
      </c>
    </row>
    <row r="109" spans="1:30" ht="15">
      <c r="A109" s="6">
        <v>108</v>
      </c>
      <c r="B109" s="23">
        <v>2535</v>
      </c>
      <c r="C109" s="17" t="s">
        <v>106</v>
      </c>
      <c r="D109" s="6" t="s">
        <v>1173</v>
      </c>
      <c r="E109" s="6" t="s">
        <v>1444</v>
      </c>
      <c r="F109" s="6" t="s">
        <v>1591</v>
      </c>
      <c r="G109" s="6" t="s">
        <v>1247</v>
      </c>
      <c r="H109" s="105" t="s">
        <v>1459</v>
      </c>
      <c r="I109" s="17" t="s">
        <v>1270</v>
      </c>
      <c r="J109" s="18" t="s">
        <v>1474</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4102</v>
      </c>
      <c r="D110" s="6" t="s">
        <v>1173</v>
      </c>
      <c r="E110" s="6" t="s">
        <v>1444</v>
      </c>
      <c r="F110" s="6" t="s">
        <v>1591</v>
      </c>
      <c r="G110" s="6" t="s">
        <v>4075</v>
      </c>
      <c r="H110" s="105" t="s">
        <v>4076</v>
      </c>
      <c r="I110" s="17" t="s">
        <v>1269</v>
      </c>
      <c r="J110" s="18" t="s">
        <v>1473</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4111</v>
      </c>
      <c r="D111" s="6" t="s">
        <v>1169</v>
      </c>
      <c r="E111" s="6" t="s">
        <v>1444</v>
      </c>
      <c r="F111" s="6" t="s">
        <v>1591</v>
      </c>
      <c r="G111" s="6" t="s">
        <v>4075</v>
      </c>
      <c r="H111" s="105" t="s">
        <v>4076</v>
      </c>
      <c r="I111" s="17" t="s">
        <v>1272</v>
      </c>
      <c r="J111" s="18" t="s">
        <v>1619</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90</v>
      </c>
      <c r="D112" s="6" t="s">
        <v>1173</v>
      </c>
      <c r="E112" s="6" t="s">
        <v>1444</v>
      </c>
      <c r="F112" s="6" t="s">
        <v>1617</v>
      </c>
      <c r="G112" s="6" t="s">
        <v>4079</v>
      </c>
      <c r="H112" s="105" t="s">
        <v>1483</v>
      </c>
      <c r="I112" s="17" t="s">
        <v>1268</v>
      </c>
      <c r="J112" s="18" t="s">
        <v>1484</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169</v>
      </c>
      <c r="D113" s="6" t="s">
        <v>1169</v>
      </c>
      <c r="E113" s="6" t="s">
        <v>1444</v>
      </c>
      <c r="F113" s="6" t="s">
        <v>1617</v>
      </c>
      <c r="G113" s="6" t="s">
        <v>4079</v>
      </c>
      <c r="H113" s="105" t="s">
        <v>1483</v>
      </c>
      <c r="I113" s="17" t="s">
        <v>1273</v>
      </c>
      <c r="J113" s="18" t="s">
        <v>1620</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235</v>
      </c>
      <c r="D114" s="6" t="s">
        <v>1169</v>
      </c>
      <c r="E114" s="6" t="s">
        <v>1444</v>
      </c>
      <c r="F114" s="6" t="s">
        <v>1617</v>
      </c>
      <c r="G114" s="6" t="s">
        <v>4079</v>
      </c>
      <c r="H114" s="105" t="s">
        <v>1483</v>
      </c>
      <c r="I114" s="17" t="s">
        <v>1274</v>
      </c>
      <c r="J114" s="18" t="s">
        <v>1621</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262</v>
      </c>
      <c r="D115" s="6" t="s">
        <v>1159</v>
      </c>
      <c r="E115" s="6" t="s">
        <v>1444</v>
      </c>
      <c r="F115" s="6" t="s">
        <v>1617</v>
      </c>
      <c r="G115" s="6" t="s">
        <v>4079</v>
      </c>
      <c r="H115" s="105" t="s">
        <v>1483</v>
      </c>
      <c r="I115" s="17" t="s">
        <v>1275</v>
      </c>
      <c r="J115" s="18" t="s">
        <v>1622</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362</v>
      </c>
      <c r="D116" s="6" t="s">
        <v>1159</v>
      </c>
      <c r="E116" s="6" t="s">
        <v>1444</v>
      </c>
      <c r="F116" s="6" t="s">
        <v>1617</v>
      </c>
      <c r="G116" s="6" t="s">
        <v>4079</v>
      </c>
      <c r="H116" s="105" t="s">
        <v>1483</v>
      </c>
      <c r="I116" s="17" t="s">
        <v>1276</v>
      </c>
      <c r="J116" s="18" t="s">
        <v>1625</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524</v>
      </c>
      <c r="D117" s="6" t="s">
        <v>1159</v>
      </c>
      <c r="E117" s="6" t="s">
        <v>1444</v>
      </c>
      <c r="F117" s="6" t="s">
        <v>1617</v>
      </c>
      <c r="G117" s="6" t="s">
        <v>4079</v>
      </c>
      <c r="H117" s="105" t="s">
        <v>1483</v>
      </c>
      <c r="I117" s="17" t="s">
        <v>1277</v>
      </c>
      <c r="J117" s="18" t="s">
        <v>1628</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0" t="s">
        <v>6952</v>
      </c>
    </row>
    <row r="118" spans="1:30" ht="15">
      <c r="A118" s="6">
        <v>117</v>
      </c>
      <c r="B118" s="6">
        <v>4819</v>
      </c>
      <c r="C118" s="17" t="s">
        <v>530</v>
      </c>
      <c r="D118" s="6" t="s">
        <v>1173</v>
      </c>
      <c r="E118" s="6" t="s">
        <v>1444</v>
      </c>
      <c r="F118" s="6" t="s">
        <v>1617</v>
      </c>
      <c r="G118" s="6" t="s">
        <v>4079</v>
      </c>
      <c r="H118" s="105" t="s">
        <v>1483</v>
      </c>
      <c r="I118" s="17" t="s">
        <v>1278</v>
      </c>
      <c r="J118" s="18" t="s">
        <v>1487</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0" t="s">
        <v>6952</v>
      </c>
    </row>
    <row r="119" spans="1:30" ht="15">
      <c r="A119" s="6">
        <v>118</v>
      </c>
      <c r="B119" s="6">
        <v>5003</v>
      </c>
      <c r="C119" s="17" t="s">
        <v>578</v>
      </c>
      <c r="D119" s="6" t="s">
        <v>1173</v>
      </c>
      <c r="E119" s="6" t="s">
        <v>1444</v>
      </c>
      <c r="F119" s="6" t="s">
        <v>1617</v>
      </c>
      <c r="G119" s="6" t="s">
        <v>4079</v>
      </c>
      <c r="H119" s="105" t="s">
        <v>1483</v>
      </c>
      <c r="I119" s="17" t="s">
        <v>1279</v>
      </c>
      <c r="J119" s="18" t="s">
        <v>1506</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0" t="s">
        <v>6952</v>
      </c>
    </row>
    <row r="120" spans="1:30" ht="15">
      <c r="A120" s="6">
        <v>119</v>
      </c>
      <c r="B120" s="6" t="s">
        <v>4080</v>
      </c>
      <c r="C120" s="17" t="s">
        <v>4092</v>
      </c>
      <c r="J120" s="18" t="s">
        <v>1474</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541</v>
      </c>
      <c r="D121" s="6" t="s">
        <v>1173</v>
      </c>
      <c r="E121" s="6" t="s">
        <v>1444</v>
      </c>
      <c r="F121" s="6" t="s">
        <v>1591</v>
      </c>
      <c r="G121" s="6" t="s">
        <v>4070</v>
      </c>
      <c r="H121" s="105" t="s">
        <v>1598</v>
      </c>
      <c r="I121" s="17" t="s">
        <v>1280</v>
      </c>
      <c r="J121" s="18" t="s">
        <v>1478</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0" t="s">
        <v>6952</v>
      </c>
    </row>
    <row r="122" spans="1:30" ht="15">
      <c r="A122" s="6">
        <v>121</v>
      </c>
      <c r="B122" s="6">
        <v>2267</v>
      </c>
      <c r="C122" s="17" t="s">
        <v>79</v>
      </c>
      <c r="D122" s="6" t="s">
        <v>1173</v>
      </c>
      <c r="E122" s="6" t="s">
        <v>1444</v>
      </c>
      <c r="F122" s="6" t="s">
        <v>1591</v>
      </c>
      <c r="G122" s="6" t="s">
        <v>4070</v>
      </c>
      <c r="H122" s="105" t="s">
        <v>1598</v>
      </c>
      <c r="I122" s="17" t="s">
        <v>1294</v>
      </c>
      <c r="J122" s="18" t="s">
        <v>1600</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555</v>
      </c>
      <c r="D123" s="6" t="s">
        <v>1173</v>
      </c>
      <c r="E123" s="6" t="s">
        <v>1444</v>
      </c>
      <c r="F123" s="6" t="s">
        <v>1591</v>
      </c>
      <c r="G123" s="6" t="s">
        <v>4070</v>
      </c>
      <c r="H123" s="105" t="s">
        <v>1598</v>
      </c>
      <c r="I123" s="17" t="s">
        <v>1295</v>
      </c>
      <c r="J123" s="18" t="s">
        <v>1479</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0" t="s">
        <v>6952</v>
      </c>
    </row>
    <row r="124" spans="1:30" ht="15">
      <c r="A124" s="6">
        <v>123</v>
      </c>
      <c r="B124" s="6">
        <v>3751</v>
      </c>
      <c r="C124" s="17" t="s">
        <v>229</v>
      </c>
      <c r="D124" s="6" t="s">
        <v>1159</v>
      </c>
      <c r="E124" s="6" t="s">
        <v>1444</v>
      </c>
      <c r="F124" s="6" t="s">
        <v>1591</v>
      </c>
      <c r="G124" s="6" t="s">
        <v>4071</v>
      </c>
      <c r="H124" s="105" t="s">
        <v>1592</v>
      </c>
      <c r="I124" s="17" t="s">
        <v>1300</v>
      </c>
      <c r="J124" s="18" t="s">
        <v>1594</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4042</v>
      </c>
      <c r="AB124" s="109" t="str">
        <f>VLOOKUP(B124,門市主檔!A:B,2,FALSE)</f>
        <v>淡水真理大</v>
      </c>
      <c r="AC124" s="109" t="s">
        <v>4042</v>
      </c>
      <c r="AD124" s="109"/>
    </row>
    <row r="125" spans="1:30" ht="15">
      <c r="A125" s="6">
        <v>124</v>
      </c>
      <c r="B125" s="6">
        <v>5101</v>
      </c>
      <c r="C125" s="17" t="s">
        <v>584</v>
      </c>
      <c r="D125" s="6" t="s">
        <v>1173</v>
      </c>
      <c r="E125" s="6" t="s">
        <v>1444</v>
      </c>
      <c r="F125" s="6" t="s">
        <v>1445</v>
      </c>
      <c r="G125" s="6" t="s">
        <v>1174</v>
      </c>
      <c r="H125" s="105" t="s">
        <v>1508</v>
      </c>
      <c r="I125" s="17" t="s">
        <v>1312</v>
      </c>
      <c r="J125" s="18" t="s">
        <v>1457</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0" t="s">
        <v>6952</v>
      </c>
    </row>
    <row r="126" spans="1:30" ht="15">
      <c r="A126" s="6">
        <v>125</v>
      </c>
      <c r="B126" s="6">
        <v>2749</v>
      </c>
      <c r="C126" s="17" t="s">
        <v>128</v>
      </c>
      <c r="D126" s="6" t="s">
        <v>1159</v>
      </c>
      <c r="E126" s="6" t="s">
        <v>1444</v>
      </c>
      <c r="F126" s="6" t="s">
        <v>1591</v>
      </c>
      <c r="G126" s="6" t="s">
        <v>4070</v>
      </c>
      <c r="H126" s="105" t="s">
        <v>1598</v>
      </c>
      <c r="I126" s="17" t="s">
        <v>1297</v>
      </c>
      <c r="J126" s="18" t="s">
        <v>1601</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356</v>
      </c>
      <c r="D127" s="6" t="s">
        <v>1159</v>
      </c>
      <c r="E127" s="6" t="s">
        <v>1444</v>
      </c>
      <c r="F127" s="6" t="s">
        <v>1591</v>
      </c>
      <c r="G127" s="6" t="s">
        <v>4070</v>
      </c>
      <c r="H127" s="105" t="s">
        <v>1598</v>
      </c>
      <c r="I127" s="17" t="s">
        <v>1303</v>
      </c>
      <c r="J127" s="18" t="s">
        <v>1595</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416</v>
      </c>
      <c r="D128" s="6" t="s">
        <v>1281</v>
      </c>
      <c r="E128" s="6" t="s">
        <v>1444</v>
      </c>
      <c r="F128" s="6" t="s">
        <v>1591</v>
      </c>
      <c r="G128" s="6" t="s">
        <v>4070</v>
      </c>
      <c r="H128" s="105" t="s">
        <v>1598</v>
      </c>
      <c r="I128" s="17" t="s">
        <v>1304</v>
      </c>
      <c r="J128" s="18" t="s">
        <v>1603</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428</v>
      </c>
      <c r="D129" s="6" t="s">
        <v>1173</v>
      </c>
      <c r="E129" s="6" t="s">
        <v>1444</v>
      </c>
      <c r="F129" s="6" t="s">
        <v>1591</v>
      </c>
      <c r="G129" s="6" t="s">
        <v>4070</v>
      </c>
      <c r="H129" s="105" t="s">
        <v>1598</v>
      </c>
      <c r="I129" s="17" t="s">
        <v>1305</v>
      </c>
      <c r="J129" s="18" t="s">
        <v>1477</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0" t="s">
        <v>6952</v>
      </c>
    </row>
    <row r="130" spans="1:30" ht="15">
      <c r="A130" s="6">
        <v>129</v>
      </c>
      <c r="B130" s="6">
        <v>4739</v>
      </c>
      <c r="C130" s="17" t="s">
        <v>502</v>
      </c>
      <c r="D130" s="6" t="s">
        <v>1281</v>
      </c>
      <c r="E130" s="6" t="s">
        <v>1444</v>
      </c>
      <c r="F130" s="6" t="s">
        <v>1591</v>
      </c>
      <c r="G130" s="6" t="s">
        <v>4070</v>
      </c>
      <c r="H130" s="105" t="s">
        <v>1598</v>
      </c>
      <c r="I130" s="17" t="s">
        <v>1308</v>
      </c>
      <c r="J130" s="18" t="s">
        <v>1605</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88</v>
      </c>
      <c r="D131" s="6" t="s">
        <v>1173</v>
      </c>
      <c r="E131" s="6" t="s">
        <v>1444</v>
      </c>
      <c r="F131" s="6" t="s">
        <v>1591</v>
      </c>
      <c r="G131" s="6" t="s">
        <v>4071</v>
      </c>
      <c r="H131" s="105" t="s">
        <v>1592</v>
      </c>
      <c r="I131" s="17" t="s">
        <v>1296</v>
      </c>
      <c r="J131" s="18" t="s">
        <v>1472</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0" t="s">
        <v>6952</v>
      </c>
    </row>
    <row r="132" spans="1:30" ht="15">
      <c r="A132" s="6">
        <v>131</v>
      </c>
      <c r="B132" s="6">
        <v>2897</v>
      </c>
      <c r="C132" s="17" t="s">
        <v>143</v>
      </c>
      <c r="D132" s="6" t="s">
        <v>1159</v>
      </c>
      <c r="E132" s="6" t="s">
        <v>1444</v>
      </c>
      <c r="F132" s="6" t="s">
        <v>1591</v>
      </c>
      <c r="G132" s="6" t="s">
        <v>4071</v>
      </c>
      <c r="H132" s="105" t="s">
        <v>1592</v>
      </c>
      <c r="I132" s="17" t="s">
        <v>1299</v>
      </c>
      <c r="J132" s="18" t="s">
        <v>1593</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1475</v>
      </c>
      <c r="D133" s="6" t="s">
        <v>1173</v>
      </c>
      <c r="E133" s="6" t="s">
        <v>1444</v>
      </c>
      <c r="F133" s="6" t="s">
        <v>1591</v>
      </c>
      <c r="G133" s="6" t="s">
        <v>4071</v>
      </c>
      <c r="H133" s="105" t="s">
        <v>1592</v>
      </c>
      <c r="I133" s="17" t="s">
        <v>1301</v>
      </c>
      <c r="J133" s="18" t="s">
        <v>1476</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314</v>
      </c>
      <c r="D134" s="6" t="s">
        <v>1159</v>
      </c>
      <c r="E134" s="6" t="s">
        <v>1444</v>
      </c>
      <c r="F134" s="6" t="s">
        <v>1591</v>
      </c>
      <c r="G134" s="6" t="s">
        <v>4071</v>
      </c>
      <c r="H134" s="105" t="s">
        <v>1592</v>
      </c>
      <c r="I134" s="17" t="s">
        <v>1302</v>
      </c>
      <c r="J134" s="18" t="s">
        <v>1602</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0" t="s">
        <v>6952</v>
      </c>
    </row>
    <row r="135" spans="1:30" ht="15">
      <c r="A135" s="6">
        <v>134</v>
      </c>
      <c r="B135" s="6">
        <v>4541</v>
      </c>
      <c r="C135" s="17" t="s">
        <v>432</v>
      </c>
      <c r="D135" s="6" t="s">
        <v>1173</v>
      </c>
      <c r="E135" s="6" t="s">
        <v>1444</v>
      </c>
      <c r="F135" s="6" t="s">
        <v>1591</v>
      </c>
      <c r="G135" s="6" t="s">
        <v>4071</v>
      </c>
      <c r="H135" s="105" t="s">
        <v>1592</v>
      </c>
      <c r="I135" s="17" t="s">
        <v>1306</v>
      </c>
      <c r="J135" s="18" t="s">
        <v>1596</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475</v>
      </c>
      <c r="D136" s="6" t="s">
        <v>1169</v>
      </c>
      <c r="E136" s="6" t="s">
        <v>1444</v>
      </c>
      <c r="F136" s="6" t="s">
        <v>1591</v>
      </c>
      <c r="G136" s="6" t="s">
        <v>4071</v>
      </c>
      <c r="H136" s="105" t="s">
        <v>1592</v>
      </c>
      <c r="I136" s="17" t="s">
        <v>1307</v>
      </c>
      <c r="J136" s="18" t="s">
        <v>1604</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522</v>
      </c>
      <c r="D137" s="6" t="s">
        <v>1159</v>
      </c>
      <c r="E137" s="6" t="s">
        <v>1444</v>
      </c>
      <c r="F137" s="6" t="s">
        <v>1591</v>
      </c>
      <c r="G137" s="6" t="s">
        <v>4071</v>
      </c>
      <c r="H137" s="105" t="s">
        <v>1592</v>
      </c>
      <c r="I137" s="17" t="s">
        <v>1309</v>
      </c>
      <c r="J137" s="18" t="s">
        <v>1606</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525</v>
      </c>
      <c r="D138" s="6" t="s">
        <v>1169</v>
      </c>
      <c r="E138" s="6" t="s">
        <v>1444</v>
      </c>
      <c r="F138" s="6" t="s">
        <v>1591</v>
      </c>
      <c r="G138" s="6" t="s">
        <v>4071</v>
      </c>
      <c r="H138" s="105" t="s">
        <v>1592</v>
      </c>
      <c r="I138" s="17" t="s">
        <v>1310</v>
      </c>
      <c r="J138" s="18" t="s">
        <v>1597</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0" t="s">
        <v>6952</v>
      </c>
    </row>
    <row r="139" spans="1:30" ht="15">
      <c r="A139" s="6">
        <v>138</v>
      </c>
      <c r="B139" s="6">
        <v>5060</v>
      </c>
      <c r="C139" s="17" t="s">
        <v>580</v>
      </c>
      <c r="D139" s="6" t="s">
        <v>1281</v>
      </c>
      <c r="E139" s="6" t="s">
        <v>1444</v>
      </c>
      <c r="F139" s="6" t="s">
        <v>1591</v>
      </c>
      <c r="G139" s="6" t="s">
        <v>4071</v>
      </c>
      <c r="H139" s="105" t="s">
        <v>1592</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0" t="s">
        <v>6952</v>
      </c>
    </row>
    <row r="140" spans="1:30" ht="15">
      <c r="A140" s="6">
        <v>139</v>
      </c>
      <c r="B140" s="6" t="s">
        <v>42</v>
      </c>
      <c r="C140" s="17" t="s">
        <v>1481</v>
      </c>
      <c r="D140" s="6" t="s">
        <v>1173</v>
      </c>
      <c r="E140" s="6" t="s">
        <v>1444</v>
      </c>
      <c r="F140" s="6" t="s">
        <v>1591</v>
      </c>
      <c r="G140" s="6" t="s">
        <v>4071</v>
      </c>
      <c r="H140" s="105" t="s">
        <v>1592</v>
      </c>
      <c r="I140" s="17" t="s">
        <v>1313</v>
      </c>
      <c r="J140" s="18" t="s">
        <v>1482</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0" t="s">
        <v>6952</v>
      </c>
    </row>
    <row r="141" spans="1:30" ht="15">
      <c r="A141" s="6">
        <v>140</v>
      </c>
      <c r="B141" s="6" t="s">
        <v>43</v>
      </c>
      <c r="C141" s="17" t="s">
        <v>728</v>
      </c>
      <c r="D141" s="6" t="s">
        <v>1158</v>
      </c>
      <c r="E141" s="6" t="s">
        <v>1444</v>
      </c>
      <c r="F141" s="6" t="s">
        <v>1591</v>
      </c>
      <c r="G141" s="6" t="s">
        <v>4068</v>
      </c>
      <c r="H141" s="105" t="s">
        <v>4069</v>
      </c>
      <c r="I141" s="17" t="s">
        <v>1328</v>
      </c>
      <c r="J141" s="18" t="s">
        <v>1448</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1522</v>
      </c>
      <c r="D142" s="6" t="s">
        <v>1169</v>
      </c>
      <c r="E142" s="6" t="s">
        <v>1444</v>
      </c>
      <c r="F142" s="6" t="s">
        <v>1591</v>
      </c>
      <c r="G142" s="6" t="s">
        <v>1608</v>
      </c>
      <c r="H142" s="105" t="s">
        <v>1499</v>
      </c>
      <c r="I142" s="17" t="s">
        <v>1315</v>
      </c>
      <c r="J142" s="18" t="s">
        <v>1524</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4109</v>
      </c>
      <c r="D143" s="6" t="s">
        <v>1173</v>
      </c>
      <c r="E143" s="6" t="s">
        <v>1444</v>
      </c>
      <c r="F143" s="6" t="s">
        <v>1591</v>
      </c>
      <c r="G143" s="6" t="s">
        <v>1608</v>
      </c>
      <c r="H143" s="105" t="s">
        <v>1499</v>
      </c>
      <c r="I143" s="17" t="s">
        <v>1316</v>
      </c>
      <c r="J143" s="18" t="s">
        <v>1501</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148</v>
      </c>
      <c r="D144" s="6" t="s">
        <v>1159</v>
      </c>
      <c r="E144" s="6" t="s">
        <v>1444</v>
      </c>
      <c r="F144" s="6" t="s">
        <v>1591</v>
      </c>
      <c r="G144" s="6" t="s">
        <v>1608</v>
      </c>
      <c r="H144" s="105" t="s">
        <v>1499</v>
      </c>
      <c r="I144" s="17" t="s">
        <v>1317</v>
      </c>
      <c r="J144" s="18" t="s">
        <v>1525</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188</v>
      </c>
      <c r="D145" s="6" t="s">
        <v>1173</v>
      </c>
      <c r="E145" s="6" t="s">
        <v>1444</v>
      </c>
      <c r="F145" s="6" t="s">
        <v>1591</v>
      </c>
      <c r="G145" s="6" t="s">
        <v>1608</v>
      </c>
      <c r="H145" s="105" t="s">
        <v>1499</v>
      </c>
      <c r="I145" s="17" t="s">
        <v>1318</v>
      </c>
      <c r="J145" s="18" t="s">
        <v>1502</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0" t="s">
        <v>6952</v>
      </c>
    </row>
    <row r="146" spans="1:32" ht="15">
      <c r="A146" s="6">
        <v>145</v>
      </c>
      <c r="B146" s="6">
        <v>3929</v>
      </c>
      <c r="C146" s="17" t="s">
        <v>1527</v>
      </c>
      <c r="D146" s="6" t="s">
        <v>1173</v>
      </c>
      <c r="E146" s="6" t="s">
        <v>1444</v>
      </c>
      <c r="F146" s="6" t="s">
        <v>1591</v>
      </c>
      <c r="G146" s="6" t="s">
        <v>1608</v>
      </c>
      <c r="H146" s="105" t="s">
        <v>1499</v>
      </c>
      <c r="I146" s="17" t="s">
        <v>1320</v>
      </c>
      <c r="J146" s="18" t="s">
        <v>1528</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4108</v>
      </c>
      <c r="D147" s="6" t="s">
        <v>1159</v>
      </c>
      <c r="E147" s="6" t="s">
        <v>1444</v>
      </c>
      <c r="F147" s="6" t="s">
        <v>1591</v>
      </c>
      <c r="G147" s="6" t="s">
        <v>1608</v>
      </c>
      <c r="H147" s="105" t="s">
        <v>1499</v>
      </c>
      <c r="I147" s="17" t="s">
        <v>1323</v>
      </c>
      <c r="J147" s="18" t="s">
        <v>1531</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559</v>
      </c>
      <c r="D148" s="6" t="s">
        <v>1159</v>
      </c>
      <c r="E148" s="6" t="s">
        <v>1444</v>
      </c>
      <c r="F148" s="6" t="s">
        <v>1591</v>
      </c>
      <c r="G148" s="6" t="s">
        <v>1608</v>
      </c>
      <c r="H148" s="105" t="s">
        <v>1499</v>
      </c>
      <c r="I148" s="17" t="s">
        <v>1325</v>
      </c>
      <c r="J148" s="18" t="s">
        <v>1533</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0" t="s">
        <v>6952</v>
      </c>
    </row>
    <row r="149" spans="1:32" ht="15">
      <c r="A149" s="6">
        <v>148</v>
      </c>
      <c r="B149" s="6">
        <v>5082</v>
      </c>
      <c r="C149" s="17" t="s">
        <v>583</v>
      </c>
      <c r="D149" s="6" t="s">
        <v>1169</v>
      </c>
      <c r="E149" s="6" t="s">
        <v>1444</v>
      </c>
      <c r="F149" s="6" t="s">
        <v>1591</v>
      </c>
      <c r="G149" s="6" t="s">
        <v>1608</v>
      </c>
      <c r="H149" s="105" t="s">
        <v>1499</v>
      </c>
      <c r="I149" s="17" t="s">
        <v>1326</v>
      </c>
      <c r="J149" s="18" t="s">
        <v>1534</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0" t="s">
        <v>6952</v>
      </c>
    </row>
    <row r="150" spans="1:32" ht="15">
      <c r="A150" s="6">
        <v>149</v>
      </c>
      <c r="B150" s="6">
        <v>5197</v>
      </c>
      <c r="C150" s="17" t="s">
        <v>4043</v>
      </c>
      <c r="D150" s="6" t="s">
        <v>1173</v>
      </c>
      <c r="E150" s="6" t="s">
        <v>1444</v>
      </c>
      <c r="F150" s="6" t="s">
        <v>1591</v>
      </c>
      <c r="G150" s="6" t="s">
        <v>1608</v>
      </c>
      <c r="H150" s="105" t="s">
        <v>1499</v>
      </c>
      <c r="I150" s="17" t="s">
        <v>4074</v>
      </c>
      <c r="J150" s="18" t="s">
        <v>4052</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254</v>
      </c>
      <c r="D151" s="6" t="s">
        <v>1159</v>
      </c>
      <c r="E151" s="6" t="s">
        <v>1444</v>
      </c>
      <c r="F151" s="6" t="s">
        <v>1591</v>
      </c>
      <c r="G151" s="6" t="s">
        <v>4075</v>
      </c>
      <c r="H151" s="105" t="s">
        <v>4076</v>
      </c>
      <c r="I151" s="17" t="s">
        <v>1319</v>
      </c>
      <c r="J151" s="18" t="s">
        <v>1526</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1529</v>
      </c>
      <c r="D152" s="6" t="s">
        <v>1159</v>
      </c>
      <c r="E152" s="6" t="s">
        <v>1444</v>
      </c>
      <c r="F152" s="6" t="s">
        <v>1591</v>
      </c>
      <c r="G152" s="6" t="s">
        <v>4075</v>
      </c>
      <c r="H152" s="105" t="s">
        <v>4076</v>
      </c>
      <c r="I152" s="17" t="s">
        <v>1321</v>
      </c>
      <c r="J152" s="18" t="s">
        <v>1530</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311</v>
      </c>
      <c r="D153" s="6" t="s">
        <v>1173</v>
      </c>
      <c r="E153" s="6" t="s">
        <v>1444</v>
      </c>
      <c r="F153" s="6" t="s">
        <v>1591</v>
      </c>
      <c r="G153" s="6" t="s">
        <v>4075</v>
      </c>
      <c r="H153" s="105" t="s">
        <v>4076</v>
      </c>
      <c r="I153" s="17" t="s">
        <v>1322</v>
      </c>
      <c r="J153" s="18" t="s">
        <v>1503</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454</v>
      </c>
      <c r="D154" s="6" t="s">
        <v>1159</v>
      </c>
      <c r="E154" s="6" t="s">
        <v>1444</v>
      </c>
      <c r="F154" s="6" t="s">
        <v>1591</v>
      </c>
      <c r="G154" s="6" t="s">
        <v>4075</v>
      </c>
      <c r="H154" s="105" t="s">
        <v>4076</v>
      </c>
      <c r="I154" s="17" t="s">
        <v>1324</v>
      </c>
      <c r="J154" s="18" t="s">
        <v>1532</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1535</v>
      </c>
      <c r="D155" s="6" t="s">
        <v>1169</v>
      </c>
      <c r="E155" s="6" t="s">
        <v>1444</v>
      </c>
      <c r="F155" s="6" t="s">
        <v>1591</v>
      </c>
      <c r="G155" s="6" t="s">
        <v>4075</v>
      </c>
      <c r="H155" s="105" t="s">
        <v>4076</v>
      </c>
      <c r="I155" s="17" t="s">
        <v>1327</v>
      </c>
      <c r="J155" s="18" t="s">
        <v>1536</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87</v>
      </c>
      <c r="D156" s="6" t="s">
        <v>1159</v>
      </c>
      <c r="E156" s="6" t="s">
        <v>1444</v>
      </c>
      <c r="F156" s="6" t="s">
        <v>1445</v>
      </c>
      <c r="G156" s="6" t="s">
        <v>1267</v>
      </c>
      <c r="H156" s="105" t="s">
        <v>1609</v>
      </c>
      <c r="I156" s="17" t="s">
        <v>1239</v>
      </c>
      <c r="J156" s="18" t="s">
        <v>1610</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101</v>
      </c>
      <c r="D157" s="6" t="s">
        <v>1173</v>
      </c>
      <c r="E157" s="6" t="s">
        <v>1444</v>
      </c>
      <c r="F157" s="6" t="s">
        <v>1445</v>
      </c>
      <c r="G157" s="6" t="s">
        <v>1267</v>
      </c>
      <c r="H157" s="105" t="s">
        <v>1609</v>
      </c>
      <c r="I157" s="17" t="s">
        <v>1240</v>
      </c>
      <c r="J157" s="18" t="s">
        <v>1500</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345</v>
      </c>
      <c r="D158" s="6" t="s">
        <v>1159</v>
      </c>
      <c r="E158" s="6" t="s">
        <v>1444</v>
      </c>
      <c r="F158" s="6" t="s">
        <v>1445</v>
      </c>
      <c r="G158" s="6" t="s">
        <v>1267</v>
      </c>
      <c r="H158" s="105" t="s">
        <v>1609</v>
      </c>
      <c r="I158" s="17" t="s">
        <v>1243</v>
      </c>
      <c r="J158" s="18" t="s">
        <v>1613</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427</v>
      </c>
      <c r="D159" s="6" t="s">
        <v>1169</v>
      </c>
      <c r="E159" s="6" t="s">
        <v>1444</v>
      </c>
      <c r="F159" s="6" t="s">
        <v>1445</v>
      </c>
      <c r="G159" s="6" t="s">
        <v>1267</v>
      </c>
      <c r="H159" s="105" t="s">
        <v>1609</v>
      </c>
      <c r="I159" s="17" t="s">
        <v>1244</v>
      </c>
      <c r="J159" s="18" t="s">
        <v>1614</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516</v>
      </c>
      <c r="D160" s="6" t="s">
        <v>1169</v>
      </c>
      <c r="E160" s="6" t="s">
        <v>1444</v>
      </c>
      <c r="F160" s="6" t="s">
        <v>1445</v>
      </c>
      <c r="G160" s="6" t="s">
        <v>1267</v>
      </c>
      <c r="H160" s="105" t="s">
        <v>1609</v>
      </c>
      <c r="I160" s="17" t="s">
        <v>1245</v>
      </c>
      <c r="J160" s="18" t="s">
        <v>1615</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581</v>
      </c>
      <c r="D161" s="6" t="s">
        <v>1169</v>
      </c>
      <c r="E161" s="6" t="s">
        <v>1444</v>
      </c>
      <c r="F161" s="6" t="s">
        <v>1445</v>
      </c>
      <c r="G161" s="6" t="s">
        <v>1267</v>
      </c>
      <c r="H161" s="105" t="s">
        <v>1609</v>
      </c>
      <c r="I161" s="17" t="s">
        <v>1246</v>
      </c>
      <c r="J161" s="18" t="s">
        <v>1616</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0" t="s">
        <v>6952</v>
      </c>
      <c r="AE161" s="106" t="s">
        <v>9</v>
      </c>
      <c r="AF161" s="10">
        <f t="shared" si="9"/>
        <v>8</v>
      </c>
    </row>
    <row r="162" spans="1:32" ht="15.6">
      <c r="A162" s="6">
        <v>161</v>
      </c>
      <c r="B162" s="6">
        <v>3458</v>
      </c>
      <c r="C162" s="17" t="s">
        <v>189</v>
      </c>
      <c r="D162" s="6" t="s">
        <v>1159</v>
      </c>
      <c r="E162" s="6" t="s">
        <v>1444</v>
      </c>
      <c r="F162" s="6" t="s">
        <v>1617</v>
      </c>
      <c r="G162" s="6" t="s">
        <v>4079</v>
      </c>
      <c r="H162" s="105" t="s">
        <v>1483</v>
      </c>
      <c r="I162" s="17" t="s">
        <v>1241</v>
      </c>
      <c r="J162" s="18" t="s">
        <v>1611</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341</v>
      </c>
      <c r="D163" s="6" t="s">
        <v>1159</v>
      </c>
      <c r="E163" s="6" t="s">
        <v>1444</v>
      </c>
      <c r="F163" s="6" t="s">
        <v>1617</v>
      </c>
      <c r="G163" s="6" t="s">
        <v>4079</v>
      </c>
      <c r="H163" s="105" t="s">
        <v>1483</v>
      </c>
      <c r="I163" s="17" t="s">
        <v>1242</v>
      </c>
      <c r="J163" s="18" t="s">
        <v>1612</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170</v>
      </c>
      <c r="D164" s="6" t="s">
        <v>1281</v>
      </c>
      <c r="E164" s="6" t="s">
        <v>1444</v>
      </c>
      <c r="F164" s="6" t="s">
        <v>1617</v>
      </c>
      <c r="G164" s="6" t="s">
        <v>4077</v>
      </c>
      <c r="H164" s="105" t="s">
        <v>4078</v>
      </c>
      <c r="I164" s="17" t="s">
        <v>1282</v>
      </c>
      <c r="J164" s="18" t="s">
        <v>1633</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4042</v>
      </c>
      <c r="AB164" s="109" t="str">
        <f>VLOOKUP(B164,門市主檔!A:B,2,FALSE)</f>
        <v>北縣醒吾店</v>
      </c>
      <c r="AC164" s="109" t="s">
        <v>4042</v>
      </c>
      <c r="AD164" s="109"/>
    </row>
    <row r="165" spans="1:32" ht="15">
      <c r="A165" s="6">
        <v>164</v>
      </c>
      <c r="B165" s="6" t="s">
        <v>41</v>
      </c>
      <c r="C165" s="17" t="s">
        <v>730</v>
      </c>
      <c r="D165" s="6" t="s">
        <v>1158</v>
      </c>
      <c r="E165" s="6" t="s">
        <v>1444</v>
      </c>
      <c r="F165" s="6" t="s">
        <v>1617</v>
      </c>
      <c r="G165" s="6" t="s">
        <v>1271</v>
      </c>
      <c r="H165" s="105" t="s">
        <v>1446</v>
      </c>
      <c r="I165" s="17" t="s">
        <v>1293</v>
      </c>
      <c r="J165" s="18" t="s">
        <v>1450</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1452</v>
      </c>
      <c r="C166" s="17" t="s">
        <v>1453</v>
      </c>
      <c r="D166" s="6" t="s">
        <v>1158</v>
      </c>
      <c r="E166" s="6" t="s">
        <v>1444</v>
      </c>
      <c r="F166" s="6" t="s">
        <v>1617</v>
      </c>
      <c r="G166" s="6" t="s">
        <v>1271</v>
      </c>
      <c r="H166" s="105" t="s">
        <v>1446</v>
      </c>
      <c r="I166" s="17" t="s">
        <v>1454</v>
      </c>
      <c r="J166" s="18" t="s">
        <v>1455</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250</v>
      </c>
      <c r="D167" s="6" t="s">
        <v>1169</v>
      </c>
      <c r="E167" s="6" t="s">
        <v>1444</v>
      </c>
      <c r="F167" s="6" t="s">
        <v>1617</v>
      </c>
      <c r="G167" s="6" t="s">
        <v>4077</v>
      </c>
      <c r="H167" s="105" t="s">
        <v>4078</v>
      </c>
      <c r="I167" s="17" t="s">
        <v>1283</v>
      </c>
      <c r="J167" s="18" t="s">
        <v>1634</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299</v>
      </c>
      <c r="D168" s="6" t="s">
        <v>1159</v>
      </c>
      <c r="E168" s="6" t="s">
        <v>1444</v>
      </c>
      <c r="F168" s="6" t="s">
        <v>1617</v>
      </c>
      <c r="G168" s="6" t="s">
        <v>4077</v>
      </c>
      <c r="H168" s="105" t="s">
        <v>4078</v>
      </c>
      <c r="I168" s="17" t="s">
        <v>1284</v>
      </c>
      <c r="J168" s="18" t="s">
        <v>1635</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315</v>
      </c>
      <c r="D169" s="6" t="s">
        <v>1173</v>
      </c>
      <c r="E169" s="6" t="s">
        <v>1444</v>
      </c>
      <c r="F169" s="6" t="s">
        <v>1617</v>
      </c>
      <c r="G169" s="6" t="s">
        <v>4077</v>
      </c>
      <c r="H169" s="105" t="s">
        <v>4078</v>
      </c>
      <c r="I169" s="17" t="s">
        <v>1285</v>
      </c>
      <c r="J169" s="18" t="s">
        <v>1485</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350</v>
      </c>
      <c r="D170" s="6" t="s">
        <v>1169</v>
      </c>
      <c r="E170" s="6" t="s">
        <v>1444</v>
      </c>
      <c r="F170" s="6" t="s">
        <v>1617</v>
      </c>
      <c r="G170" s="6" t="s">
        <v>4077</v>
      </c>
      <c r="H170" s="105" t="s">
        <v>4078</v>
      </c>
      <c r="I170" s="17" t="s">
        <v>1286</v>
      </c>
      <c r="J170" s="18" t="s">
        <v>1636</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365</v>
      </c>
      <c r="D171" s="6" t="s">
        <v>1169</v>
      </c>
      <c r="E171" s="6" t="s">
        <v>1444</v>
      </c>
      <c r="F171" s="6" t="s">
        <v>1617</v>
      </c>
      <c r="G171" s="6" t="s">
        <v>4077</v>
      </c>
      <c r="H171" s="105" t="s">
        <v>4078</v>
      </c>
      <c r="I171" s="17" t="s">
        <v>1287</v>
      </c>
      <c r="J171" s="18" t="s">
        <v>1637</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407</v>
      </c>
      <c r="D172" s="6" t="s">
        <v>1169</v>
      </c>
      <c r="E172" s="6" t="s">
        <v>1444</v>
      </c>
      <c r="F172" s="6" t="s">
        <v>1617</v>
      </c>
      <c r="G172" s="6" t="s">
        <v>4077</v>
      </c>
      <c r="H172" s="105" t="s">
        <v>4078</v>
      </c>
      <c r="I172" s="17" t="s">
        <v>1288</v>
      </c>
      <c r="J172" s="18" t="s">
        <v>1638</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418</v>
      </c>
      <c r="D173" s="6" t="s">
        <v>1159</v>
      </c>
      <c r="E173" s="6" t="s">
        <v>1444</v>
      </c>
      <c r="F173" s="6" t="s">
        <v>1617</v>
      </c>
      <c r="G173" s="6" t="s">
        <v>4077</v>
      </c>
      <c r="H173" s="105" t="s">
        <v>4078</v>
      </c>
      <c r="I173" s="17" t="s">
        <v>1289</v>
      </c>
      <c r="J173" s="18" t="s">
        <v>1639</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430</v>
      </c>
      <c r="D174" s="6" t="s">
        <v>1169</v>
      </c>
      <c r="E174" s="6" t="s">
        <v>1444</v>
      </c>
      <c r="F174" s="6" t="s">
        <v>1617</v>
      </c>
      <c r="G174" s="6" t="s">
        <v>4077</v>
      </c>
      <c r="H174" s="105" t="s">
        <v>4078</v>
      </c>
      <c r="I174" s="17" t="s">
        <v>1290</v>
      </c>
      <c r="J174" s="18" t="s">
        <v>1640</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536</v>
      </c>
      <c r="D175" s="6" t="s">
        <v>1159</v>
      </c>
      <c r="E175" s="6" t="s">
        <v>1444</v>
      </c>
      <c r="F175" s="6" t="s">
        <v>1617</v>
      </c>
      <c r="G175" s="6" t="s">
        <v>4077</v>
      </c>
      <c r="H175" s="105" t="s">
        <v>4078</v>
      </c>
      <c r="I175" s="17" t="s">
        <v>1292</v>
      </c>
      <c r="J175" s="18" t="s">
        <v>1641</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491</v>
      </c>
      <c r="D176" s="6" t="s">
        <v>1173</v>
      </c>
      <c r="E176" s="6" t="s">
        <v>1444</v>
      </c>
      <c r="F176" s="6" t="s">
        <v>1617</v>
      </c>
      <c r="G176" s="6" t="s">
        <v>1355</v>
      </c>
      <c r="H176" s="105" t="s">
        <v>4053</v>
      </c>
      <c r="I176" s="17" t="s">
        <v>1291</v>
      </c>
      <c r="J176" s="18" t="s">
        <v>1486</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161</v>
      </c>
      <c r="D177" s="6" t="s">
        <v>1169</v>
      </c>
      <c r="E177" s="6" t="s">
        <v>1444</v>
      </c>
      <c r="F177" s="6" t="s">
        <v>1617</v>
      </c>
      <c r="G177" s="6" t="s">
        <v>1351</v>
      </c>
      <c r="H177" s="105" t="s">
        <v>1456</v>
      </c>
      <c r="I177" s="17" t="s">
        <v>1346</v>
      </c>
      <c r="J177" s="18" t="s">
        <v>1654</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4042</v>
      </c>
      <c r="AB177" s="109" t="str">
        <f>VLOOKUP(B177,門市主檔!A:B,2,FALSE)</f>
        <v>北縣黎明店</v>
      </c>
      <c r="AC177" s="109" t="s">
        <v>4042</v>
      </c>
      <c r="AD177" s="270" t="s">
        <v>6952</v>
      </c>
    </row>
    <row r="178" spans="1:30" ht="15">
      <c r="A178" s="6">
        <v>177</v>
      </c>
      <c r="B178" s="6">
        <v>3606</v>
      </c>
      <c r="C178" s="17" t="s">
        <v>205</v>
      </c>
      <c r="D178" s="6" t="s">
        <v>1159</v>
      </c>
      <c r="E178" s="6" t="s">
        <v>1444</v>
      </c>
      <c r="F178" s="6" t="s">
        <v>1617</v>
      </c>
      <c r="G178" s="6" t="s">
        <v>1351</v>
      </c>
      <c r="H178" s="105" t="s">
        <v>1456</v>
      </c>
      <c r="I178" s="17" t="s">
        <v>1347</v>
      </c>
      <c r="J178" s="18" t="s">
        <v>1655</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473</v>
      </c>
      <c r="D179" s="6" t="s">
        <v>1159</v>
      </c>
      <c r="E179" s="6" t="s">
        <v>1444</v>
      </c>
      <c r="F179" s="6" t="s">
        <v>1617</v>
      </c>
      <c r="G179" s="6" t="s">
        <v>1351</v>
      </c>
      <c r="H179" s="105" t="s">
        <v>1456</v>
      </c>
      <c r="I179" s="17" t="s">
        <v>1348</v>
      </c>
      <c r="J179" s="18" t="s">
        <v>1656</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244</v>
      </c>
      <c r="D180" s="6" t="s">
        <v>1169</v>
      </c>
      <c r="E180" s="6" t="s">
        <v>1444</v>
      </c>
      <c r="F180" s="6" t="s">
        <v>1591</v>
      </c>
      <c r="G180" s="6" t="s">
        <v>1298</v>
      </c>
      <c r="H180" s="105" t="s">
        <v>1618</v>
      </c>
      <c r="I180" s="17" t="s">
        <v>1646</v>
      </c>
      <c r="J180" s="18" t="s">
        <v>1647</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4042</v>
      </c>
      <c r="AB180" s="109" t="str">
        <f>VLOOKUP(B180,門市主檔!A:B,2,FALSE)</f>
        <v>北縣輔園店</v>
      </c>
      <c r="AC180" s="109" t="s">
        <v>4042</v>
      </c>
      <c r="AD180" s="109"/>
    </row>
    <row r="181" spans="1:30" ht="15">
      <c r="A181" s="6">
        <v>180</v>
      </c>
      <c r="B181" s="6" t="s">
        <v>46</v>
      </c>
      <c r="C181" s="17" t="s">
        <v>727</v>
      </c>
      <c r="D181" s="6" t="s">
        <v>1158</v>
      </c>
      <c r="E181" s="6" t="s">
        <v>1444</v>
      </c>
      <c r="F181" s="6" t="s">
        <v>1591</v>
      </c>
      <c r="G181" s="6" t="s">
        <v>4068</v>
      </c>
      <c r="H181" s="105" t="s">
        <v>4069</v>
      </c>
      <c r="I181" s="17" t="s">
        <v>1375</v>
      </c>
      <c r="J181" s="18" t="s">
        <v>1447</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742</v>
      </c>
      <c r="D182" s="6" t="s">
        <v>1158</v>
      </c>
      <c r="E182" s="6" t="s">
        <v>1444</v>
      </c>
      <c r="F182" s="6" t="s">
        <v>1591</v>
      </c>
      <c r="G182" s="6" t="s">
        <v>4068</v>
      </c>
      <c r="H182" s="105" t="s">
        <v>4069</v>
      </c>
      <c r="I182" s="17" t="s">
        <v>1376</v>
      </c>
      <c r="J182" s="18" t="s">
        <v>1451</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4044</v>
      </c>
      <c r="C183" s="17" t="s">
        <v>4045</v>
      </c>
      <c r="D183" s="6" t="s">
        <v>1158</v>
      </c>
      <c r="E183" s="6" t="s">
        <v>1444</v>
      </c>
      <c r="F183" s="6" t="s">
        <v>1591</v>
      </c>
      <c r="G183" s="6" t="s">
        <v>4068</v>
      </c>
      <c r="H183" s="105" t="s">
        <v>4069</v>
      </c>
      <c r="J183" s="18" t="s">
        <v>4051</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63</v>
      </c>
      <c r="D184" s="6" t="s">
        <v>1173</v>
      </c>
      <c r="E184" s="6" t="s">
        <v>1444</v>
      </c>
      <c r="F184" s="6" t="s">
        <v>1591</v>
      </c>
      <c r="G184" s="6" t="s">
        <v>1298</v>
      </c>
      <c r="H184" s="105" t="s">
        <v>1618</v>
      </c>
      <c r="I184" s="17" t="s">
        <v>1349</v>
      </c>
      <c r="J184" s="18" t="s">
        <v>1489</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126</v>
      </c>
      <c r="D185" s="6" t="s">
        <v>1173</v>
      </c>
      <c r="E185" s="6" t="s">
        <v>1444</v>
      </c>
      <c r="F185" s="6" t="s">
        <v>1591</v>
      </c>
      <c r="G185" s="6" t="s">
        <v>1298</v>
      </c>
      <c r="H185" s="105" t="s">
        <v>1618</v>
      </c>
      <c r="I185" s="17" t="s">
        <v>1352</v>
      </c>
      <c r="J185" s="18" t="s">
        <v>1490</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284</v>
      </c>
      <c r="D186" s="6" t="s">
        <v>1159</v>
      </c>
      <c r="E186" s="6" t="s">
        <v>1444</v>
      </c>
      <c r="F186" s="6" t="s">
        <v>1591</v>
      </c>
      <c r="G186" s="6" t="s">
        <v>1298</v>
      </c>
      <c r="H186" s="105" t="s">
        <v>1618</v>
      </c>
      <c r="I186" s="17" t="s">
        <v>1360</v>
      </c>
      <c r="J186" s="18" t="s">
        <v>1630</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329</v>
      </c>
      <c r="D187" s="6" t="s">
        <v>1159</v>
      </c>
      <c r="E187" s="6" t="s">
        <v>1444</v>
      </c>
      <c r="F187" s="6" t="s">
        <v>1591</v>
      </c>
      <c r="G187" s="6" t="s">
        <v>1298</v>
      </c>
      <c r="H187" s="105" t="s">
        <v>1618</v>
      </c>
      <c r="I187" s="17" t="s">
        <v>1365</v>
      </c>
      <c r="J187" s="18" t="s">
        <v>1624</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638</v>
      </c>
      <c r="D188" s="6" t="s">
        <v>1169</v>
      </c>
      <c r="E188" s="6" t="s">
        <v>1444</v>
      </c>
      <c r="F188" s="6" t="s">
        <v>1591</v>
      </c>
      <c r="G188" s="6" t="s">
        <v>1298</v>
      </c>
      <c r="H188" s="105" t="s">
        <v>1618</v>
      </c>
      <c r="I188" s="17" t="s">
        <v>1373</v>
      </c>
      <c r="J188" s="18" t="s">
        <v>1631</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640</v>
      </c>
      <c r="D189" s="6" t="s">
        <v>1169</v>
      </c>
      <c r="E189" s="6" t="s">
        <v>1444</v>
      </c>
      <c r="F189" s="6" t="s">
        <v>1591</v>
      </c>
      <c r="G189" s="6" t="s">
        <v>1298</v>
      </c>
      <c r="H189" s="105" t="s">
        <v>1618</v>
      </c>
      <c r="I189" s="17" t="s">
        <v>1374</v>
      </c>
      <c r="J189" s="18" t="s">
        <v>1632</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154</v>
      </c>
      <c r="D190" s="6" t="s">
        <v>1159</v>
      </c>
      <c r="E190" s="6" t="s">
        <v>1444</v>
      </c>
      <c r="F190" s="6" t="s">
        <v>1591</v>
      </c>
      <c r="G190" s="6" t="s">
        <v>1247</v>
      </c>
      <c r="H190" s="105" t="s">
        <v>1459</v>
      </c>
      <c r="I190" s="17" t="s">
        <v>1353</v>
      </c>
      <c r="J190" s="18" t="s">
        <v>1642</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4100</v>
      </c>
      <c r="D191" s="6" t="s">
        <v>1159</v>
      </c>
      <c r="E191" s="6" t="s">
        <v>1444</v>
      </c>
      <c r="F191" s="6" t="s">
        <v>1591</v>
      </c>
      <c r="G191" s="6" t="s">
        <v>1247</v>
      </c>
      <c r="H191" s="105" t="s">
        <v>1459</v>
      </c>
      <c r="I191" s="17" t="s">
        <v>1354</v>
      </c>
      <c r="J191" s="18" t="s">
        <v>1643</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182</v>
      </c>
      <c r="D192" s="6" t="s">
        <v>1169</v>
      </c>
      <c r="E192" s="6" t="s">
        <v>1444</v>
      </c>
      <c r="F192" s="6" t="s">
        <v>1591</v>
      </c>
      <c r="G192" s="6" t="s">
        <v>1247</v>
      </c>
      <c r="H192" s="105" t="s">
        <v>1459</v>
      </c>
      <c r="I192" s="17" t="s">
        <v>1356</v>
      </c>
      <c r="J192" s="18" t="s">
        <v>1629</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236</v>
      </c>
      <c r="D193" s="6" t="s">
        <v>1169</v>
      </c>
      <c r="E193" s="6" t="s">
        <v>1444</v>
      </c>
      <c r="F193" s="6" t="s">
        <v>1591</v>
      </c>
      <c r="G193" s="6" t="s">
        <v>1247</v>
      </c>
      <c r="H193" s="105" t="s">
        <v>1459</v>
      </c>
      <c r="I193" s="17" t="s">
        <v>1358</v>
      </c>
      <c r="J193" s="18" t="s">
        <v>1645</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0" t="s">
        <v>6952</v>
      </c>
    </row>
    <row r="194" spans="1:30" ht="15">
      <c r="A194" s="6">
        <v>193</v>
      </c>
      <c r="B194" s="6">
        <v>3999</v>
      </c>
      <c r="C194" s="17" t="s">
        <v>282</v>
      </c>
      <c r="D194" s="6" t="s">
        <v>1159</v>
      </c>
      <c r="E194" s="6" t="s">
        <v>1444</v>
      </c>
      <c r="F194" s="6" t="s">
        <v>1591</v>
      </c>
      <c r="G194" s="6" t="s">
        <v>1247</v>
      </c>
      <c r="H194" s="105" t="s">
        <v>1459</v>
      </c>
      <c r="I194" s="17" t="s">
        <v>1359</v>
      </c>
      <c r="J194" s="18" t="s">
        <v>1623</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292</v>
      </c>
      <c r="D195" s="6" t="s">
        <v>1159</v>
      </c>
      <c r="E195" s="6" t="s">
        <v>1444</v>
      </c>
      <c r="F195" s="6" t="s">
        <v>1591</v>
      </c>
      <c r="G195" s="6" t="s">
        <v>1247</v>
      </c>
      <c r="H195" s="105" t="s">
        <v>1459</v>
      </c>
      <c r="I195" s="17" t="s">
        <v>1361</v>
      </c>
      <c r="J195" s="18" t="s">
        <v>1648</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318</v>
      </c>
      <c r="D196" s="6" t="s">
        <v>1159</v>
      </c>
      <c r="E196" s="6" t="s">
        <v>1444</v>
      </c>
      <c r="F196" s="6" t="s">
        <v>1591</v>
      </c>
      <c r="G196" s="6" t="s">
        <v>1247</v>
      </c>
      <c r="H196" s="105" t="s">
        <v>1459</v>
      </c>
      <c r="I196" s="17" t="s">
        <v>1363</v>
      </c>
      <c r="J196" s="18" t="s">
        <v>1649</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579</v>
      </c>
      <c r="D197" s="6" t="s">
        <v>1173</v>
      </c>
      <c r="E197" s="6" t="s">
        <v>1444</v>
      </c>
      <c r="F197" s="6" t="s">
        <v>1591</v>
      </c>
      <c r="G197" s="6" t="s">
        <v>1247</v>
      </c>
      <c r="H197" s="105" t="s">
        <v>1459</v>
      </c>
      <c r="I197" s="17" t="s">
        <v>1372</v>
      </c>
      <c r="J197" s="18" t="s">
        <v>900</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0" t="s">
        <v>6952</v>
      </c>
    </row>
    <row r="198" spans="1:30" ht="15">
      <c r="A198" s="6">
        <v>197</v>
      </c>
      <c r="B198" s="6">
        <v>2362</v>
      </c>
      <c r="C198" s="17" t="s">
        <v>93</v>
      </c>
      <c r="D198" s="6" t="s">
        <v>1159</v>
      </c>
      <c r="E198" s="6" t="s">
        <v>1444</v>
      </c>
      <c r="F198" s="6" t="s">
        <v>1591</v>
      </c>
      <c r="G198" s="6" t="s">
        <v>4072</v>
      </c>
      <c r="H198" s="105" t="s">
        <v>4073</v>
      </c>
      <c r="I198" s="17" t="s">
        <v>1350</v>
      </c>
      <c r="J198" s="18" t="s">
        <v>1552</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215</v>
      </c>
      <c r="D199" s="6" t="s">
        <v>1159</v>
      </c>
      <c r="E199" s="6" t="s">
        <v>1444</v>
      </c>
      <c r="F199" s="6" t="s">
        <v>1591</v>
      </c>
      <c r="G199" s="6" t="s">
        <v>4072</v>
      </c>
      <c r="H199" s="105" t="s">
        <v>4073</v>
      </c>
      <c r="I199" s="17" t="s">
        <v>1357</v>
      </c>
      <c r="J199" s="18" t="s">
        <v>1644</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312</v>
      </c>
      <c r="D200" s="6" t="s">
        <v>1159</v>
      </c>
      <c r="E200" s="6" t="s">
        <v>1444</v>
      </c>
      <c r="F200" s="6" t="s">
        <v>1591</v>
      </c>
      <c r="G200" s="6" t="s">
        <v>4072</v>
      </c>
      <c r="H200" s="105" t="s">
        <v>4073</v>
      </c>
      <c r="I200" s="17" t="s">
        <v>1362</v>
      </c>
      <c r="J200" s="18" t="s">
        <v>1555</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326</v>
      </c>
      <c r="D201" s="6" t="s">
        <v>1169</v>
      </c>
      <c r="E201" s="6" t="s">
        <v>1444</v>
      </c>
      <c r="F201" s="6" t="s">
        <v>1591</v>
      </c>
      <c r="G201" s="6" t="s">
        <v>4072</v>
      </c>
      <c r="H201" s="105" t="s">
        <v>4073</v>
      </c>
      <c r="I201" s="17" t="s">
        <v>1364</v>
      </c>
      <c r="J201" s="18" t="s">
        <v>1556</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367</v>
      </c>
      <c r="D202" s="6" t="s">
        <v>1159</v>
      </c>
      <c r="E202" s="6" t="s">
        <v>1444</v>
      </c>
      <c r="F202" s="6" t="s">
        <v>1591</v>
      </c>
      <c r="G202" s="6" t="s">
        <v>4072</v>
      </c>
      <c r="H202" s="105" t="s">
        <v>4073</v>
      </c>
      <c r="I202" s="17" t="s">
        <v>1367</v>
      </c>
      <c r="J202" s="18" t="s">
        <v>1650</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479</v>
      </c>
      <c r="D203" s="6" t="s">
        <v>1159</v>
      </c>
      <c r="E203" s="6" t="s">
        <v>1444</v>
      </c>
      <c r="F203" s="6" t="s">
        <v>1591</v>
      </c>
      <c r="G203" s="6" t="s">
        <v>4072</v>
      </c>
      <c r="H203" s="105" t="s">
        <v>4073</v>
      </c>
      <c r="I203" s="17" t="s">
        <v>1369</v>
      </c>
      <c r="J203" s="18" t="s">
        <v>1559</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484</v>
      </c>
      <c r="D204" s="6" t="s">
        <v>1159</v>
      </c>
      <c r="E204" s="6" t="s">
        <v>1444</v>
      </c>
      <c r="F204" s="6" t="s">
        <v>1591</v>
      </c>
      <c r="G204" s="6" t="s">
        <v>4072</v>
      </c>
      <c r="H204" s="105" t="s">
        <v>4073</v>
      </c>
      <c r="I204" s="17" t="s">
        <v>1370</v>
      </c>
      <c r="J204" s="18" t="s">
        <v>1626</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514</v>
      </c>
      <c r="D205" s="6" t="s">
        <v>1169</v>
      </c>
      <c r="E205" s="6" t="s">
        <v>1444</v>
      </c>
      <c r="F205" s="6" t="s">
        <v>1591</v>
      </c>
      <c r="G205" s="6" t="s">
        <v>4072</v>
      </c>
      <c r="H205" s="105" t="s">
        <v>4073</v>
      </c>
      <c r="I205" s="17" t="s">
        <v>1371</v>
      </c>
      <c r="J205" s="18" t="s">
        <v>1627</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0" t="s">
        <v>6952</v>
      </c>
    </row>
    <row r="206" spans="1:30" ht="15">
      <c r="A206" s="6">
        <v>205</v>
      </c>
      <c r="B206" s="6">
        <v>4856</v>
      </c>
      <c r="C206" s="17" t="s">
        <v>545</v>
      </c>
      <c r="D206" s="6" t="s">
        <v>1159</v>
      </c>
      <c r="E206" s="6" t="s">
        <v>1444</v>
      </c>
      <c r="F206" s="6" t="s">
        <v>1591</v>
      </c>
      <c r="G206" s="6" t="s">
        <v>4072</v>
      </c>
      <c r="H206" s="105" t="s">
        <v>4073</v>
      </c>
      <c r="I206" s="17" t="s">
        <v>1651</v>
      </c>
      <c r="J206" s="18" t="s">
        <v>1652</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0" t="s">
        <v>6952</v>
      </c>
    </row>
    <row r="207" spans="1:30" ht="15">
      <c r="A207" s="6">
        <v>206</v>
      </c>
      <c r="B207" s="6">
        <v>4228</v>
      </c>
      <c r="C207" s="17" t="s">
        <v>1557</v>
      </c>
      <c r="D207" s="6" t="s">
        <v>1169</v>
      </c>
      <c r="E207" s="6" t="s">
        <v>1444</v>
      </c>
      <c r="F207" s="6" t="s">
        <v>1591</v>
      </c>
      <c r="G207" s="6" t="s">
        <v>4075</v>
      </c>
      <c r="H207" s="105" t="s">
        <v>4076</v>
      </c>
      <c r="I207" s="17" t="s">
        <v>1366</v>
      </c>
      <c r="J207" s="18" t="s">
        <v>1558</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434</v>
      </c>
      <c r="D208" s="6" t="s">
        <v>1159</v>
      </c>
      <c r="E208" s="6" t="s">
        <v>1444</v>
      </c>
      <c r="F208" s="6" t="s">
        <v>1591</v>
      </c>
      <c r="G208" s="6" t="s">
        <v>4075</v>
      </c>
      <c r="H208" s="105" t="s">
        <v>4076</v>
      </c>
      <c r="I208" s="17" t="s">
        <v>1368</v>
      </c>
      <c r="J208" s="18" t="s">
        <v>1574</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4120</v>
      </c>
      <c r="D209" s="6"/>
      <c r="E209" s="6"/>
      <c r="F209" s="6"/>
      <c r="G209" s="6"/>
      <c r="H209" s="105"/>
      <c r="J209" s="18" t="s">
        <v>4121</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4434</v>
      </c>
      <c r="D210" s="6"/>
      <c r="E210" s="6"/>
      <c r="F210" s="6"/>
      <c r="G210" s="6"/>
      <c r="H210" s="105"/>
      <c r="J210" s="18" t="s">
        <v>4435</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47" t="s">
        <v>4436</v>
      </c>
      <c r="Z210" s="10" t="str">
        <f>IF(D210="FVC7", IF(COUNTIF(特殊門市清單!N:N, B210)=0, "FVC7", VLOOKUP(B210,特殊門市清單!N:T,7,FALSE)), IF(AA210="v","Peplink",""))</f>
        <v/>
      </c>
      <c r="AB210" s="109" t="str">
        <f>VLOOKUP(B210,門市主檔!A:B,2,FALSE)</f>
        <v>新莊國家置地</v>
      </c>
      <c r="AC210" s="270"/>
      <c r="AD210" s="109"/>
    </row>
    <row r="211" spans="1:30" ht="15">
      <c r="A211" s="6">
        <v>210</v>
      </c>
      <c r="B211" s="6">
        <v>5316</v>
      </c>
      <c r="C211" s="17" t="s">
        <v>4437</v>
      </c>
      <c r="D211" s="6"/>
      <c r="E211" s="6"/>
      <c r="F211" s="6"/>
      <c r="G211" s="6"/>
      <c r="H211" s="105"/>
      <c r="J211" s="17" t="s">
        <v>4438</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0"/>
      <c r="AD211" s="109"/>
    </row>
    <row r="212" spans="1:30" ht="15">
      <c r="A212" s="6">
        <v>210</v>
      </c>
      <c r="B212" s="6">
        <v>5341</v>
      </c>
      <c r="C212" s="17" t="s">
        <v>5228</v>
      </c>
      <c r="D212" s="6"/>
      <c r="E212" s="6"/>
      <c r="F212" s="6"/>
      <c r="G212" s="6"/>
      <c r="H212" s="105"/>
      <c r="J212" s="17" t="s">
        <v>6990</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0" t="s">
        <v>1736</v>
      </c>
      <c r="AD212" s="109"/>
    </row>
    <row r="213" spans="1:30" ht="15">
      <c r="A213" s="6">
        <v>210</v>
      </c>
      <c r="B213" s="6">
        <v>5352</v>
      </c>
      <c r="C213" s="17" t="s">
        <v>5230</v>
      </c>
      <c r="D213" s="6"/>
      <c r="E213" s="6"/>
      <c r="F213" s="6"/>
      <c r="G213" s="6"/>
      <c r="H213" s="105"/>
      <c r="J213" s="17" t="s">
        <v>4438</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0" t="s">
        <v>1736</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4115</v>
      </c>
      <c r="C1" s="2">
        <v>8733</v>
      </c>
      <c r="D1" s="2"/>
      <c r="E1" s="2"/>
      <c r="F1" s="2"/>
      <c r="G1" s="2"/>
      <c r="H1" s="2" t="s">
        <v>4</v>
      </c>
      <c r="I1" s="2" t="s">
        <v>52</v>
      </c>
      <c r="J1" s="2"/>
      <c r="K1" s="2"/>
      <c r="L1" s="2"/>
      <c r="M1" s="2"/>
      <c r="N1" s="2"/>
      <c r="O1" s="2"/>
      <c r="P1" s="2"/>
      <c r="Q1" s="2"/>
      <c r="R1" s="2"/>
      <c r="S1" s="1"/>
      <c r="T1" s="1"/>
    </row>
    <row r="2" spans="1:20" ht="16.2">
      <c r="A2" s="2" t="s">
        <v>5</v>
      </c>
      <c r="B2" s="2" t="s">
        <v>4115</v>
      </c>
      <c r="C2" s="2">
        <v>8733</v>
      </c>
      <c r="D2" s="2"/>
      <c r="E2" s="2"/>
      <c r="F2" s="2"/>
      <c r="G2" s="2"/>
      <c r="H2" s="2" t="s">
        <v>5</v>
      </c>
      <c r="I2" s="2" t="s">
        <v>52</v>
      </c>
      <c r="J2" s="2"/>
      <c r="K2" s="2"/>
      <c r="L2" s="2"/>
      <c r="M2" s="2"/>
      <c r="N2" s="2"/>
      <c r="O2" s="2"/>
      <c r="P2" s="2"/>
      <c r="Q2" s="2"/>
      <c r="R2" s="2"/>
      <c r="S2" s="1"/>
      <c r="T2" s="1"/>
    </row>
    <row r="3" spans="1:20" ht="16.2">
      <c r="A3" s="2" t="s">
        <v>6</v>
      </c>
      <c r="B3" s="2" t="s">
        <v>4115</v>
      </c>
      <c r="C3" s="2">
        <v>8733</v>
      </c>
      <c r="D3" s="2"/>
      <c r="E3" s="2"/>
      <c r="F3" s="2"/>
      <c r="G3" s="2"/>
      <c r="H3" s="2" t="s">
        <v>6</v>
      </c>
      <c r="I3" s="2" t="s">
        <v>52</v>
      </c>
      <c r="J3" s="2"/>
      <c r="K3" s="2"/>
      <c r="L3" s="2"/>
      <c r="M3" s="2"/>
      <c r="N3" s="2"/>
      <c r="O3" s="2"/>
      <c r="P3" s="2"/>
      <c r="Q3" s="2"/>
      <c r="R3" s="2"/>
      <c r="S3" s="1"/>
      <c r="T3" s="1"/>
    </row>
    <row r="4" spans="1:20" ht="16.2">
      <c r="A4" s="2" t="s">
        <v>7</v>
      </c>
      <c r="B4" s="2" t="s">
        <v>4115</v>
      </c>
      <c r="C4" s="2">
        <v>8733</v>
      </c>
      <c r="D4" s="2"/>
      <c r="E4" s="2"/>
      <c r="F4" s="2"/>
      <c r="G4" s="2"/>
      <c r="H4" s="2" t="s">
        <v>7</v>
      </c>
      <c r="I4" s="2" t="s">
        <v>52</v>
      </c>
      <c r="J4" s="2"/>
      <c r="K4" s="2"/>
      <c r="L4" s="2"/>
      <c r="M4" s="2"/>
      <c r="N4" s="2"/>
      <c r="O4" s="2"/>
      <c r="P4" s="2"/>
      <c r="Q4" s="2"/>
      <c r="R4" s="2"/>
      <c r="S4" s="1"/>
      <c r="T4" s="1"/>
    </row>
    <row r="5" spans="1:20" ht="16.2">
      <c r="A5" s="2" t="s">
        <v>9</v>
      </c>
      <c r="B5" s="2" t="s">
        <v>4115</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4115</v>
      </c>
      <c r="C7" s="2">
        <v>8733</v>
      </c>
      <c r="D7" s="2"/>
      <c r="E7" s="2"/>
      <c r="F7" s="2"/>
      <c r="G7" s="2"/>
      <c r="H7" s="2" t="s">
        <v>10</v>
      </c>
      <c r="I7" s="2" t="s">
        <v>52</v>
      </c>
      <c r="J7" s="2"/>
      <c r="K7" s="2"/>
      <c r="L7" s="2"/>
      <c r="M7" s="2"/>
      <c r="N7" s="2"/>
      <c r="O7" s="2"/>
      <c r="P7" s="2"/>
      <c r="Q7" s="2"/>
      <c r="R7" s="2"/>
      <c r="S7" s="1"/>
      <c r="T7" s="1"/>
    </row>
    <row r="8" spans="1:20" ht="16.2">
      <c r="A8" s="2" t="s">
        <v>4094</v>
      </c>
      <c r="B8" s="2" t="s">
        <v>4115</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4095</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0" customWidth="1"/>
    <col min="2" max="2" width="10.59765625" style="300"/>
    <col min="3" max="3" width="13.19921875" style="301" bestFit="1" customWidth="1"/>
    <col min="4" max="4" width="13.19921875" style="301" customWidth="1"/>
    <col min="5" max="6" width="14.296875" style="300" customWidth="1"/>
    <col min="7" max="7" width="20.19921875" style="301" bestFit="1" customWidth="1"/>
    <col min="8" max="8" width="14.296875" style="300" customWidth="1"/>
    <col min="9" max="11" width="10.59765625" style="293"/>
    <col min="12" max="12" width="14.296875" style="300" customWidth="1"/>
    <col min="13" max="13" width="14.19921875" style="293" bestFit="1" customWidth="1"/>
    <col min="14" max="16384" width="10.59765625" style="293"/>
  </cols>
  <sheetData>
    <row r="1" spans="1:13" ht="25.05" customHeight="1">
      <c r="A1" s="292" t="s">
        <v>4444</v>
      </c>
      <c r="B1" s="292" t="s">
        <v>4446</v>
      </c>
      <c r="C1" s="292" t="s">
        <v>1</v>
      </c>
      <c r="D1" s="292"/>
      <c r="E1" s="292" t="s">
        <v>5097</v>
      </c>
      <c r="F1" s="292" t="s">
        <v>4447</v>
      </c>
      <c r="G1" s="292" t="s">
        <v>4448</v>
      </c>
      <c r="H1" s="292" t="s">
        <v>4449</v>
      </c>
      <c r="I1" s="292" t="s">
        <v>4450</v>
      </c>
      <c r="J1" s="292" t="s">
        <v>5095</v>
      </c>
      <c r="K1" s="292" t="s">
        <v>5096</v>
      </c>
      <c r="L1" s="292" t="s">
        <v>4445</v>
      </c>
      <c r="M1" s="292" t="s">
        <v>5098</v>
      </c>
    </row>
    <row r="2" spans="1:13" ht="22.95" customHeight="1">
      <c r="A2" s="294" t="s">
        <v>4485</v>
      </c>
      <c r="B2" s="294">
        <v>4259</v>
      </c>
      <c r="C2" s="295" t="s">
        <v>345</v>
      </c>
      <c r="D2" s="295" t="str">
        <f t="shared" ref="D2:D65" si="0">C2&amp;E2</f>
        <v>八里水灣店1</v>
      </c>
      <c r="E2" s="294">
        <v>1</v>
      </c>
      <c r="F2" s="294" t="s">
        <v>4224</v>
      </c>
      <c r="G2" s="295" t="s">
        <v>4486</v>
      </c>
      <c r="H2" s="294" t="s">
        <v>4465</v>
      </c>
      <c r="I2" s="296" t="s">
        <v>4470</v>
      </c>
      <c r="J2" s="297" t="str">
        <f>VLOOKUP(B2,'[5]0919門市清單主檔'!B:V,21,FALSE)</f>
        <v>八里區</v>
      </c>
      <c r="K2" s="298" t="s">
        <v>4455</v>
      </c>
      <c r="L2" s="294" t="s">
        <v>1745</v>
      </c>
      <c r="M2" s="297"/>
    </row>
    <row r="3" spans="1:13" ht="22.95" customHeight="1">
      <c r="A3" s="294" t="s">
        <v>4487</v>
      </c>
      <c r="B3" s="294">
        <v>4259</v>
      </c>
      <c r="C3" s="295" t="s">
        <v>345</v>
      </c>
      <c r="D3" s="295" t="str">
        <f t="shared" si="0"/>
        <v>八里水灣店2</v>
      </c>
      <c r="E3" s="294">
        <v>2</v>
      </c>
      <c r="F3" s="294" t="s">
        <v>4225</v>
      </c>
      <c r="G3" s="295" t="s">
        <v>4488</v>
      </c>
      <c r="H3" s="294" t="s">
        <v>4458</v>
      </c>
      <c r="I3" s="296" t="s">
        <v>4454</v>
      </c>
      <c r="J3" s="297" t="str">
        <f>VLOOKUP(B3,'[5]0919門市清單主檔'!B:V,21,FALSE)</f>
        <v>八里區</v>
      </c>
      <c r="K3" s="298" t="s">
        <v>4455</v>
      </c>
      <c r="L3" s="294" t="s">
        <v>1745</v>
      </c>
      <c r="M3" s="297"/>
    </row>
    <row r="4" spans="1:13" ht="22.95" customHeight="1">
      <c r="A4" s="294" t="s">
        <v>4489</v>
      </c>
      <c r="B4" s="294">
        <v>2306</v>
      </c>
      <c r="C4" s="295" t="s">
        <v>87</v>
      </c>
      <c r="D4" s="295" t="str">
        <f t="shared" si="0"/>
        <v>八里凱旋門1</v>
      </c>
      <c r="E4" s="294">
        <v>1</v>
      </c>
      <c r="F4" s="294" t="s">
        <v>4226</v>
      </c>
      <c r="G4" s="295" t="s">
        <v>4490</v>
      </c>
      <c r="H4" s="294" t="s">
        <v>4465</v>
      </c>
      <c r="I4" s="296" t="s">
        <v>4454</v>
      </c>
      <c r="J4" s="297" t="str">
        <f>VLOOKUP(B4,'[5]0919門市清單主檔'!B:V,21,FALSE)</f>
        <v>八里區</v>
      </c>
      <c r="K4" s="298" t="s">
        <v>4455</v>
      </c>
      <c r="L4" s="294" t="s">
        <v>1745</v>
      </c>
      <c r="M4" s="297"/>
    </row>
    <row r="5" spans="1:13" ht="22.95" customHeight="1">
      <c r="A5" s="294" t="s">
        <v>4491</v>
      </c>
      <c r="B5" s="294">
        <v>2306</v>
      </c>
      <c r="C5" s="295" t="s">
        <v>87</v>
      </c>
      <c r="D5" s="295" t="str">
        <f t="shared" si="0"/>
        <v>八里凱旋門2</v>
      </c>
      <c r="E5" s="294">
        <v>2</v>
      </c>
      <c r="F5" s="294" t="s">
        <v>4227</v>
      </c>
      <c r="G5" s="295" t="s">
        <v>4492</v>
      </c>
      <c r="H5" s="294" t="s">
        <v>4465</v>
      </c>
      <c r="I5" s="296" t="s">
        <v>4454</v>
      </c>
      <c r="J5" s="297" t="str">
        <f>VLOOKUP(B5,'[5]0919門市清單主檔'!B:V,21,FALSE)</f>
        <v>八里區</v>
      </c>
      <c r="K5" s="298" t="s">
        <v>4455</v>
      </c>
      <c r="L5" s="294" t="s">
        <v>1745</v>
      </c>
      <c r="M5" s="297"/>
    </row>
    <row r="6" spans="1:13" ht="22.95" customHeight="1">
      <c r="A6" s="294" t="s">
        <v>4493</v>
      </c>
      <c r="B6" s="294">
        <v>4243</v>
      </c>
      <c r="C6" s="295" t="s">
        <v>341</v>
      </c>
      <c r="D6" s="295" t="str">
        <f t="shared" si="0"/>
        <v>八里聖心店1</v>
      </c>
      <c r="E6" s="294">
        <v>1</v>
      </c>
      <c r="F6" s="294" t="s">
        <v>4276</v>
      </c>
      <c r="G6" s="295" t="s">
        <v>4494</v>
      </c>
      <c r="H6" s="294" t="s">
        <v>4465</v>
      </c>
      <c r="I6" s="296" t="s">
        <v>4454</v>
      </c>
      <c r="J6" s="297" t="str">
        <f>VLOOKUP(B6,'[5]0919門市清單主檔'!B:V,21,FALSE)</f>
        <v>八里區</v>
      </c>
      <c r="K6" s="298" t="s">
        <v>4455</v>
      </c>
      <c r="L6" s="294" t="s">
        <v>1745</v>
      </c>
      <c r="M6" s="297"/>
    </row>
    <row r="7" spans="1:13" ht="22.95" customHeight="1">
      <c r="A7" s="294" t="s">
        <v>4495</v>
      </c>
      <c r="B7" s="294">
        <v>4243</v>
      </c>
      <c r="C7" s="295" t="s">
        <v>341</v>
      </c>
      <c r="D7" s="295" t="str">
        <f t="shared" si="0"/>
        <v>八里聖心店2</v>
      </c>
      <c r="E7" s="294">
        <v>2</v>
      </c>
      <c r="F7" s="294" t="s">
        <v>4277</v>
      </c>
      <c r="G7" s="295" t="s">
        <v>4496</v>
      </c>
      <c r="H7" s="294" t="s">
        <v>4465</v>
      </c>
      <c r="I7" s="296" t="s">
        <v>4454</v>
      </c>
      <c r="J7" s="297" t="str">
        <f>VLOOKUP(B7,'[5]0919門市清單主檔'!B:V,21,FALSE)</f>
        <v>八里區</v>
      </c>
      <c r="K7" s="298" t="s">
        <v>4455</v>
      </c>
      <c r="L7" s="294" t="s">
        <v>1745</v>
      </c>
      <c r="M7" s="297"/>
    </row>
    <row r="8" spans="1:13" ht="22.95" customHeight="1">
      <c r="A8" s="294" t="s">
        <v>4497</v>
      </c>
      <c r="B8" s="294">
        <v>3458</v>
      </c>
      <c r="C8" s="295" t="s">
        <v>189</v>
      </c>
      <c r="D8" s="295" t="str">
        <f t="shared" si="0"/>
        <v>八里龍米店2</v>
      </c>
      <c r="E8" s="294">
        <v>2</v>
      </c>
      <c r="F8" s="294" t="s">
        <v>4278</v>
      </c>
      <c r="G8" s="295" t="s">
        <v>4498</v>
      </c>
      <c r="H8" s="294" t="s">
        <v>4458</v>
      </c>
      <c r="I8" s="296" t="s">
        <v>4454</v>
      </c>
      <c r="J8" s="297" t="str">
        <f>VLOOKUP(B8,'[5]0919門市清單主檔'!B:V,21,FALSE)</f>
        <v>八里區</v>
      </c>
      <c r="K8" s="298" t="s">
        <v>4455</v>
      </c>
      <c r="L8" s="294" t="s">
        <v>1745</v>
      </c>
      <c r="M8" s="297"/>
    </row>
    <row r="9" spans="1:13" ht="22.95" customHeight="1">
      <c r="A9" s="294" t="s">
        <v>4785</v>
      </c>
      <c r="B9" s="294">
        <v>2442</v>
      </c>
      <c r="C9" s="295" t="s">
        <v>101</v>
      </c>
      <c r="D9" s="295" t="str">
        <f t="shared" si="0"/>
        <v>北縣商港店1</v>
      </c>
      <c r="E9" s="294">
        <v>1</v>
      </c>
      <c r="F9" s="294" t="s">
        <v>4228</v>
      </c>
      <c r="G9" s="295" t="s">
        <v>4786</v>
      </c>
      <c r="H9" s="294" t="s">
        <v>4465</v>
      </c>
      <c r="I9" s="296" t="s">
        <v>4454</v>
      </c>
      <c r="J9" s="297" t="str">
        <f>VLOOKUP(B9,'[5]0919門市清單主檔'!B:V,21,FALSE)</f>
        <v>八里區</v>
      </c>
      <c r="K9" s="298" t="s">
        <v>4455</v>
      </c>
      <c r="L9" s="294" t="s">
        <v>1745</v>
      </c>
      <c r="M9" s="297"/>
    </row>
    <row r="10" spans="1:13" ht="22.95" customHeight="1">
      <c r="A10" s="294" t="s">
        <v>4787</v>
      </c>
      <c r="B10" s="294">
        <v>2442</v>
      </c>
      <c r="C10" s="295" t="s">
        <v>101</v>
      </c>
      <c r="D10" s="295" t="str">
        <f t="shared" si="0"/>
        <v>北縣商港店2</v>
      </c>
      <c r="E10" s="294">
        <v>2</v>
      </c>
      <c r="F10" s="294" t="s">
        <v>4229</v>
      </c>
      <c r="G10" s="295" t="s">
        <v>4788</v>
      </c>
      <c r="H10" s="294" t="s">
        <v>4465</v>
      </c>
      <c r="I10" s="296" t="s">
        <v>4454</v>
      </c>
      <c r="J10" s="297" t="str">
        <f>VLOOKUP(B10,'[5]0919門市清單主檔'!B:V,21,FALSE)</f>
        <v>八里區</v>
      </c>
      <c r="K10" s="298" t="s">
        <v>4455</v>
      </c>
      <c r="L10" s="294" t="s">
        <v>1745</v>
      </c>
      <c r="M10" s="297"/>
    </row>
    <row r="11" spans="1:13" ht="22.95" customHeight="1">
      <c r="A11" s="294" t="s">
        <v>4754</v>
      </c>
      <c r="B11" s="294">
        <v>2237</v>
      </c>
      <c r="C11" s="295" t="s">
        <v>75</v>
      </c>
      <c r="D11" s="295" t="str">
        <f t="shared" si="0"/>
        <v>北縣芝蘭店1</v>
      </c>
      <c r="E11" s="294">
        <v>1</v>
      </c>
      <c r="F11" s="294" t="s">
        <v>4256</v>
      </c>
      <c r="G11" s="295" t="s">
        <v>4755</v>
      </c>
      <c r="H11" s="294" t="s">
        <v>4465</v>
      </c>
      <c r="I11" s="296" t="s">
        <v>4454</v>
      </c>
      <c r="J11" s="297" t="str">
        <f>VLOOKUP(B11,'[5]0919門市清單主檔'!B:V,21,FALSE)</f>
        <v>三芝區</v>
      </c>
      <c r="K11" s="298" t="s">
        <v>4455</v>
      </c>
      <c r="L11" s="294" t="s">
        <v>1745</v>
      </c>
      <c r="M11" s="297"/>
    </row>
    <row r="12" spans="1:13" ht="22.95" customHeight="1">
      <c r="A12" s="294" t="s">
        <v>4756</v>
      </c>
      <c r="B12" s="294">
        <v>2237</v>
      </c>
      <c r="C12" s="295" t="s">
        <v>75</v>
      </c>
      <c r="D12" s="295" t="str">
        <f t="shared" si="0"/>
        <v>北縣芝蘭店2</v>
      </c>
      <c r="E12" s="294">
        <v>2</v>
      </c>
      <c r="F12" s="294" t="s">
        <v>4257</v>
      </c>
      <c r="G12" s="295" t="s">
        <v>4757</v>
      </c>
      <c r="H12" s="294" t="s">
        <v>4465</v>
      </c>
      <c r="I12" s="296" t="s">
        <v>4454</v>
      </c>
      <c r="J12" s="297" t="str">
        <f>VLOOKUP(B12,'[5]0919門市清單主檔'!B:V,21,FALSE)</f>
        <v>三芝區</v>
      </c>
      <c r="K12" s="298" t="s">
        <v>4455</v>
      </c>
      <c r="L12" s="294" t="s">
        <v>1745</v>
      </c>
      <c r="M12" s="297"/>
    </row>
    <row r="13" spans="1:13" ht="22.95" customHeight="1">
      <c r="A13" s="294" t="s">
        <v>4456</v>
      </c>
      <c r="B13" s="294">
        <v>3359</v>
      </c>
      <c r="C13" s="295" t="s">
        <v>179</v>
      </c>
      <c r="D13" s="295" t="str">
        <f t="shared" si="0"/>
        <v>三重金陵店1</v>
      </c>
      <c r="E13" s="294">
        <v>1</v>
      </c>
      <c r="F13" s="294" t="s">
        <v>4245</v>
      </c>
      <c r="G13" s="295" t="s">
        <v>4457</v>
      </c>
      <c r="H13" s="294" t="s">
        <v>4458</v>
      </c>
      <c r="I13" s="296" t="s">
        <v>4460</v>
      </c>
      <c r="J13" s="297" t="str">
        <f>VLOOKUP(B13,'[5]0919門市清單主檔'!B:V,21,FALSE)</f>
        <v>三重區</v>
      </c>
      <c r="K13" s="298" t="s">
        <v>4455</v>
      </c>
      <c r="L13" s="294" t="s">
        <v>4042</v>
      </c>
      <c r="M13" s="297"/>
    </row>
    <row r="14" spans="1:13" ht="22.95" customHeight="1">
      <c r="A14" s="294" t="s">
        <v>4461</v>
      </c>
      <c r="B14" s="294">
        <v>3359</v>
      </c>
      <c r="C14" s="295" t="s">
        <v>179</v>
      </c>
      <c r="D14" s="295" t="str">
        <f t="shared" si="0"/>
        <v>三重金陵店2</v>
      </c>
      <c r="E14" s="294">
        <v>2</v>
      </c>
      <c r="F14" s="294" t="s">
        <v>4246</v>
      </c>
      <c r="G14" s="295" t="s">
        <v>4462</v>
      </c>
      <c r="H14" s="294" t="s">
        <v>4458</v>
      </c>
      <c r="I14" s="296" t="s">
        <v>4460</v>
      </c>
      <c r="J14" s="297" t="str">
        <f>VLOOKUP(B14,'[5]0919門市清單主檔'!B:V,21,FALSE)</f>
        <v>三重區</v>
      </c>
      <c r="K14" s="298" t="s">
        <v>4455</v>
      </c>
      <c r="L14" s="294" t="s">
        <v>4042</v>
      </c>
      <c r="M14" s="297"/>
    </row>
    <row r="15" spans="1:13" ht="22.95" customHeight="1">
      <c r="A15" s="294" t="s">
        <v>4499</v>
      </c>
      <c r="B15" s="294" t="s">
        <v>19</v>
      </c>
      <c r="C15" s="295" t="s">
        <v>632</v>
      </c>
      <c r="D15" s="295" t="str">
        <f t="shared" si="0"/>
        <v>三重三民店1</v>
      </c>
      <c r="E15" s="294">
        <v>1</v>
      </c>
      <c r="F15" s="294" t="s">
        <v>4203</v>
      </c>
      <c r="G15" s="295" t="s">
        <v>4500</v>
      </c>
      <c r="H15" s="294" t="s">
        <v>4465</v>
      </c>
      <c r="I15" s="296" t="s">
        <v>4454</v>
      </c>
      <c r="J15" s="297" t="str">
        <f>VLOOKUP(B15,'[5]0919門市清單主檔'!B:V,21,FALSE)</f>
        <v>三重區</v>
      </c>
      <c r="K15" s="298" t="s">
        <v>4455</v>
      </c>
      <c r="L15" s="294" t="s">
        <v>1745</v>
      </c>
      <c r="M15" s="297"/>
    </row>
    <row r="16" spans="1:13" ht="22.95" customHeight="1">
      <c r="A16" s="294" t="s">
        <v>4501</v>
      </c>
      <c r="B16" s="294" t="s">
        <v>19</v>
      </c>
      <c r="C16" s="295" t="s">
        <v>632</v>
      </c>
      <c r="D16" s="295" t="str">
        <f t="shared" si="0"/>
        <v>三重三民店2</v>
      </c>
      <c r="E16" s="294">
        <v>2</v>
      </c>
      <c r="F16" s="294" t="s">
        <v>4204</v>
      </c>
      <c r="G16" s="295" t="s">
        <v>4502</v>
      </c>
      <c r="H16" s="294" t="s">
        <v>4453</v>
      </c>
      <c r="I16" s="296" t="s">
        <v>4470</v>
      </c>
      <c r="J16" s="297" t="str">
        <f>VLOOKUP(B16,'[5]0919門市清單主檔'!B:V,21,FALSE)</f>
        <v>三重區</v>
      </c>
      <c r="K16" s="298" t="s">
        <v>4455</v>
      </c>
      <c r="L16" s="294" t="s">
        <v>1745</v>
      </c>
      <c r="M16" s="297"/>
    </row>
    <row r="17" spans="1:13" ht="22.95" customHeight="1">
      <c r="A17" s="294" t="s">
        <v>4503</v>
      </c>
      <c r="B17" s="294">
        <v>2303</v>
      </c>
      <c r="C17" s="295" t="s">
        <v>86</v>
      </c>
      <c r="D17" s="295" t="str">
        <f t="shared" si="0"/>
        <v>三重三和夜市1</v>
      </c>
      <c r="E17" s="294">
        <v>1</v>
      </c>
      <c r="F17" s="294" t="s">
        <v>4310</v>
      </c>
      <c r="G17" s="295" t="s">
        <v>4504</v>
      </c>
      <c r="H17" s="294" t="s">
        <v>4465</v>
      </c>
      <c r="I17" s="296" t="s">
        <v>4460</v>
      </c>
      <c r="J17" s="297" t="str">
        <f>VLOOKUP(B17,'[5]0919門市清單主檔'!B:V,21,FALSE)</f>
        <v>三重區</v>
      </c>
      <c r="K17" s="298" t="s">
        <v>4455</v>
      </c>
      <c r="L17" s="294" t="s">
        <v>1745</v>
      </c>
      <c r="M17" s="297"/>
    </row>
    <row r="18" spans="1:13" ht="22.95" customHeight="1">
      <c r="A18" s="294" t="s">
        <v>4505</v>
      </c>
      <c r="B18" s="294">
        <v>2303</v>
      </c>
      <c r="C18" s="295" t="s">
        <v>86</v>
      </c>
      <c r="D18" s="295" t="str">
        <f t="shared" si="0"/>
        <v>三重三和夜市2</v>
      </c>
      <c r="E18" s="294">
        <v>2</v>
      </c>
      <c r="F18" s="294" t="s">
        <v>4311</v>
      </c>
      <c r="G18" s="295" t="s">
        <v>4506</v>
      </c>
      <c r="H18" s="294" t="s">
        <v>4465</v>
      </c>
      <c r="I18" s="296" t="s">
        <v>4460</v>
      </c>
      <c r="J18" s="297" t="str">
        <f>VLOOKUP(B18,'[5]0919門市清單主檔'!B:V,21,FALSE)</f>
        <v>三重區</v>
      </c>
      <c r="K18" s="298" t="s">
        <v>4455</v>
      </c>
      <c r="L18" s="294" t="s">
        <v>1745</v>
      </c>
      <c r="M18" s="297"/>
    </row>
    <row r="19" spans="1:13" ht="22.95" customHeight="1">
      <c r="A19" s="294" t="s">
        <v>4507</v>
      </c>
      <c r="B19" s="294">
        <v>2543</v>
      </c>
      <c r="C19" s="295" t="s">
        <v>4127</v>
      </c>
      <c r="D19" s="295" t="str">
        <f t="shared" si="0"/>
        <v>三重大仁店1</v>
      </c>
      <c r="E19" s="294">
        <v>1</v>
      </c>
      <c r="F19" s="294" t="s">
        <v>4196</v>
      </c>
      <c r="G19" s="295" t="s">
        <v>4508</v>
      </c>
      <c r="H19" s="294" t="s">
        <v>4465</v>
      </c>
      <c r="I19" s="296" t="s">
        <v>4454</v>
      </c>
      <c r="J19" s="297" t="str">
        <f>VLOOKUP(B19,'[5]0919門市清單主檔'!B:V,21,FALSE)</f>
        <v>三重區</v>
      </c>
      <c r="K19" s="298" t="s">
        <v>4455</v>
      </c>
      <c r="L19" s="294" t="s">
        <v>1745</v>
      </c>
      <c r="M19" s="297"/>
    </row>
    <row r="20" spans="1:13" ht="22.95" customHeight="1">
      <c r="A20" s="294" t="s">
        <v>4509</v>
      </c>
      <c r="B20" s="294">
        <v>2543</v>
      </c>
      <c r="C20" s="295" t="s">
        <v>4127</v>
      </c>
      <c r="D20" s="295" t="str">
        <f t="shared" si="0"/>
        <v>三重大仁店2</v>
      </c>
      <c r="E20" s="294">
        <v>2</v>
      </c>
      <c r="F20" s="294" t="s">
        <v>4197</v>
      </c>
      <c r="G20" s="295" t="s">
        <v>4510</v>
      </c>
      <c r="H20" s="294" t="s">
        <v>4465</v>
      </c>
      <c r="I20" s="296" t="s">
        <v>4454</v>
      </c>
      <c r="J20" s="297" t="str">
        <f>VLOOKUP(B20,'[5]0919門市清單主檔'!B:V,21,FALSE)</f>
        <v>三重區</v>
      </c>
      <c r="K20" s="298" t="s">
        <v>4455</v>
      </c>
      <c r="L20" s="294" t="s">
        <v>1745</v>
      </c>
      <c r="M20" s="297"/>
    </row>
    <row r="21" spans="1:13" ht="22.95" customHeight="1">
      <c r="A21" s="294" t="s">
        <v>4511</v>
      </c>
      <c r="B21" s="294">
        <v>4134</v>
      </c>
      <c r="C21" s="295" t="s">
        <v>1572</v>
      </c>
      <c r="D21" s="295" t="str">
        <f t="shared" si="0"/>
        <v>三重大同南1</v>
      </c>
      <c r="E21" s="294">
        <v>1</v>
      </c>
      <c r="F21" s="294" t="s">
        <v>4184</v>
      </c>
      <c r="G21" s="295" t="s">
        <v>4512</v>
      </c>
      <c r="H21" s="294" t="s">
        <v>4458</v>
      </c>
      <c r="I21" s="296" t="s">
        <v>4454</v>
      </c>
      <c r="J21" s="297" t="str">
        <f>VLOOKUP(B21,'[5]0919門市清單主檔'!B:V,21,FALSE)</f>
        <v>三重區</v>
      </c>
      <c r="K21" s="298" t="s">
        <v>4455</v>
      </c>
      <c r="L21" s="294" t="s">
        <v>1745</v>
      </c>
      <c r="M21" s="297"/>
    </row>
    <row r="22" spans="1:13" ht="22.95" customHeight="1">
      <c r="A22" s="294" t="s">
        <v>4513</v>
      </c>
      <c r="B22" s="294">
        <v>4134</v>
      </c>
      <c r="C22" s="295" t="s">
        <v>1572</v>
      </c>
      <c r="D22" s="295" t="str">
        <f t="shared" si="0"/>
        <v>三重大同南2</v>
      </c>
      <c r="E22" s="294">
        <v>2</v>
      </c>
      <c r="F22" s="294" t="s">
        <v>4185</v>
      </c>
      <c r="G22" s="295" t="s">
        <v>4514</v>
      </c>
      <c r="H22" s="294" t="s">
        <v>4458</v>
      </c>
      <c r="I22" s="296" t="s">
        <v>4454</v>
      </c>
      <c r="J22" s="297" t="str">
        <f>VLOOKUP(B22,'[5]0919門市清單主檔'!B:V,21,FALSE)</f>
        <v>三重區</v>
      </c>
      <c r="K22" s="298" t="s">
        <v>4455</v>
      </c>
      <c r="L22" s="294" t="s">
        <v>1745</v>
      </c>
      <c r="M22" s="297"/>
    </row>
    <row r="23" spans="1:13" ht="22.95" customHeight="1">
      <c r="A23" s="294" t="s">
        <v>4515</v>
      </c>
      <c r="B23" s="294" t="s">
        <v>38</v>
      </c>
      <c r="C23" s="295" t="s">
        <v>4126</v>
      </c>
      <c r="D23" s="295" t="str">
        <f t="shared" si="0"/>
        <v>三重大有店1</v>
      </c>
      <c r="E23" s="294">
        <v>1</v>
      </c>
      <c r="F23" s="294" t="s">
        <v>4168</v>
      </c>
      <c r="G23" s="295" t="s">
        <v>4516</v>
      </c>
      <c r="H23" s="294" t="s">
        <v>4458</v>
      </c>
      <c r="I23" s="296" t="s">
        <v>4454</v>
      </c>
      <c r="J23" s="297" t="str">
        <f>VLOOKUP(B23,'[5]0919門市清單主檔'!B:V,21,FALSE)</f>
        <v>三重區</v>
      </c>
      <c r="K23" s="298" t="s">
        <v>4455</v>
      </c>
      <c r="L23" s="294" t="s">
        <v>1745</v>
      </c>
      <c r="M23" s="297"/>
    </row>
    <row r="24" spans="1:13" ht="22.95" customHeight="1">
      <c r="A24" s="294" t="s">
        <v>4517</v>
      </c>
      <c r="B24" s="294" t="s">
        <v>38</v>
      </c>
      <c r="C24" s="295" t="s">
        <v>4126</v>
      </c>
      <c r="D24" s="295" t="str">
        <f t="shared" si="0"/>
        <v>三重大有店2</v>
      </c>
      <c r="E24" s="294">
        <v>2</v>
      </c>
      <c r="F24" s="294" t="s">
        <v>4169</v>
      </c>
      <c r="G24" s="295" t="s">
        <v>4518</v>
      </c>
      <c r="H24" s="294" t="s">
        <v>4458</v>
      </c>
      <c r="I24" s="296" t="s">
        <v>4470</v>
      </c>
      <c r="J24" s="297" t="str">
        <f>VLOOKUP(B24,'[5]0919門市清單主檔'!B:V,21,FALSE)</f>
        <v>三重區</v>
      </c>
      <c r="K24" s="298" t="s">
        <v>4455</v>
      </c>
      <c r="L24" s="294" t="s">
        <v>1745</v>
      </c>
      <c r="M24" s="297"/>
    </row>
    <row r="25" spans="1:13" ht="22.95" customHeight="1">
      <c r="A25" s="294" t="s">
        <v>4519</v>
      </c>
      <c r="B25" s="294">
        <v>4560</v>
      </c>
      <c r="C25" s="295" t="s">
        <v>438</v>
      </c>
      <c r="D25" s="295" t="str">
        <f t="shared" si="0"/>
        <v>三重大院店1</v>
      </c>
      <c r="E25" s="294">
        <v>1</v>
      </c>
      <c r="F25" s="294" t="s">
        <v>4291</v>
      </c>
      <c r="G25" s="295" t="s">
        <v>4520</v>
      </c>
      <c r="H25" s="294" t="s">
        <v>4458</v>
      </c>
      <c r="I25" s="296" t="s">
        <v>4470</v>
      </c>
      <c r="J25" s="297" t="str">
        <f>VLOOKUP(B25,'[5]0919門市清單主檔'!B:V,21,FALSE)</f>
        <v>三重區</v>
      </c>
      <c r="K25" s="298" t="s">
        <v>4455</v>
      </c>
      <c r="L25" s="294" t="s">
        <v>1745</v>
      </c>
      <c r="M25" s="297"/>
    </row>
    <row r="26" spans="1:13" ht="22.95" customHeight="1">
      <c r="A26" s="294" t="s">
        <v>4521</v>
      </c>
      <c r="B26" s="294">
        <v>4560</v>
      </c>
      <c r="C26" s="295" t="s">
        <v>438</v>
      </c>
      <c r="D26" s="295" t="str">
        <f t="shared" si="0"/>
        <v>三重大院店2</v>
      </c>
      <c r="E26" s="294">
        <v>2</v>
      </c>
      <c r="F26" s="294" t="s">
        <v>4292</v>
      </c>
      <c r="G26" s="295" t="s">
        <v>4522</v>
      </c>
      <c r="H26" s="294" t="s">
        <v>4458</v>
      </c>
      <c r="I26" s="296" t="s">
        <v>4454</v>
      </c>
      <c r="J26" s="297" t="str">
        <f>VLOOKUP(B26,'[5]0919門市清單主檔'!B:V,21,FALSE)</f>
        <v>三重區</v>
      </c>
      <c r="K26" s="298" t="s">
        <v>4455</v>
      </c>
      <c r="L26" s="294" t="s">
        <v>1745</v>
      </c>
      <c r="M26" s="297"/>
    </row>
    <row r="27" spans="1:13" ht="22.95" customHeight="1">
      <c r="A27" s="294" t="s">
        <v>4523</v>
      </c>
      <c r="B27" s="294">
        <v>2619</v>
      </c>
      <c r="C27" s="295" t="s">
        <v>1512</v>
      </c>
      <c r="D27" s="295" t="str">
        <f t="shared" si="0"/>
        <v>三重大榮店1</v>
      </c>
      <c r="E27" s="294">
        <v>1</v>
      </c>
      <c r="F27" s="294" t="s">
        <v>4209</v>
      </c>
      <c r="G27" s="295" t="s">
        <v>4524</v>
      </c>
      <c r="H27" s="294" t="s">
        <v>4465</v>
      </c>
      <c r="I27" s="296" t="s">
        <v>4454</v>
      </c>
      <c r="J27" s="297" t="str">
        <f>VLOOKUP(B27,'[5]0919門市清單主檔'!B:V,21,FALSE)</f>
        <v>三重區</v>
      </c>
      <c r="K27" s="298" t="s">
        <v>4455</v>
      </c>
      <c r="L27" s="294" t="s">
        <v>1745</v>
      </c>
      <c r="M27" s="297"/>
    </row>
    <row r="28" spans="1:13" ht="22.95" customHeight="1">
      <c r="A28" s="294" t="s">
        <v>4525</v>
      </c>
      <c r="B28" s="294">
        <v>2619</v>
      </c>
      <c r="C28" s="295" t="s">
        <v>1512</v>
      </c>
      <c r="D28" s="295" t="str">
        <f t="shared" si="0"/>
        <v>三重大榮店2</v>
      </c>
      <c r="E28" s="294">
        <v>2</v>
      </c>
      <c r="F28" s="294" t="s">
        <v>4210</v>
      </c>
      <c r="G28" s="295" t="s">
        <v>4526</v>
      </c>
      <c r="H28" s="294" t="s">
        <v>4458</v>
      </c>
      <c r="I28" s="296" t="s">
        <v>4454</v>
      </c>
      <c r="J28" s="297" t="str">
        <f>VLOOKUP(B28,'[5]0919門市清單主檔'!B:V,21,FALSE)</f>
        <v>三重區</v>
      </c>
      <c r="K28" s="298" t="s">
        <v>4455</v>
      </c>
      <c r="L28" s="294" t="s">
        <v>1745</v>
      </c>
      <c r="M28" s="297"/>
    </row>
    <row r="29" spans="1:13" ht="22.95" customHeight="1">
      <c r="A29" s="294" t="s">
        <v>4527</v>
      </c>
      <c r="B29" s="294">
        <v>2042</v>
      </c>
      <c r="C29" s="295" t="s">
        <v>56</v>
      </c>
      <c r="D29" s="295" t="str">
        <f t="shared" si="0"/>
        <v>三重中央北店1</v>
      </c>
      <c r="E29" s="294">
        <v>1</v>
      </c>
      <c r="F29" s="294" t="s">
        <v>4286</v>
      </c>
      <c r="G29" s="295" t="s">
        <v>4528</v>
      </c>
      <c r="H29" s="294" t="s">
        <v>4465</v>
      </c>
      <c r="I29" s="296" t="s">
        <v>4454</v>
      </c>
      <c r="J29" s="297" t="str">
        <f>VLOOKUP(B29,'[5]0919門市清單主檔'!B:V,21,FALSE)</f>
        <v>三重區</v>
      </c>
      <c r="K29" s="298" t="s">
        <v>4455</v>
      </c>
      <c r="L29" s="294" t="s">
        <v>1745</v>
      </c>
      <c r="M29" s="297"/>
    </row>
    <row r="30" spans="1:13" ht="22.95" customHeight="1">
      <c r="A30" s="294" t="s">
        <v>4529</v>
      </c>
      <c r="B30" s="294">
        <v>2042</v>
      </c>
      <c r="C30" s="295" t="s">
        <v>56</v>
      </c>
      <c r="D30" s="295" t="str">
        <f t="shared" si="0"/>
        <v>三重中央北店2</v>
      </c>
      <c r="E30" s="294">
        <v>2</v>
      </c>
      <c r="F30" s="294" t="s">
        <v>4287</v>
      </c>
      <c r="G30" s="295" t="s">
        <v>4530</v>
      </c>
      <c r="H30" s="294" t="s">
        <v>4465</v>
      </c>
      <c r="I30" s="296" t="s">
        <v>4470</v>
      </c>
      <c r="J30" s="297" t="str">
        <f>VLOOKUP(B30,'[5]0919門市清單主檔'!B:V,21,FALSE)</f>
        <v>三重區</v>
      </c>
      <c r="K30" s="298" t="s">
        <v>4455</v>
      </c>
      <c r="L30" s="294" t="s">
        <v>1745</v>
      </c>
      <c r="M30" s="297"/>
    </row>
    <row r="31" spans="1:13" ht="22.95" customHeight="1">
      <c r="A31" s="294" t="s">
        <v>4531</v>
      </c>
      <c r="B31" s="294">
        <v>4083</v>
      </c>
      <c r="C31" s="295" t="s">
        <v>1517</v>
      </c>
      <c r="D31" s="295" t="str">
        <f t="shared" si="0"/>
        <v>三重中央南1</v>
      </c>
      <c r="E31" s="294">
        <v>1</v>
      </c>
      <c r="F31" s="294" t="s">
        <v>4261</v>
      </c>
      <c r="G31" s="295" t="s">
        <v>4532</v>
      </c>
      <c r="H31" s="294" t="s">
        <v>4453</v>
      </c>
      <c r="I31" s="296" t="s">
        <v>4454</v>
      </c>
      <c r="J31" s="297" t="str">
        <f>VLOOKUP(B31,'[5]0919門市清單主檔'!B:V,21,FALSE)</f>
        <v>三重區</v>
      </c>
      <c r="K31" s="298" t="s">
        <v>4455</v>
      </c>
      <c r="L31" s="294" t="s">
        <v>1745</v>
      </c>
      <c r="M31" s="297"/>
    </row>
    <row r="32" spans="1:13" ht="22.95" customHeight="1">
      <c r="A32" s="294" t="s">
        <v>4533</v>
      </c>
      <c r="B32" s="294">
        <v>4083</v>
      </c>
      <c r="C32" s="295" t="s">
        <v>1517</v>
      </c>
      <c r="D32" s="295" t="str">
        <f t="shared" si="0"/>
        <v>三重中央南2</v>
      </c>
      <c r="E32" s="294">
        <v>2</v>
      </c>
      <c r="F32" s="294" t="s">
        <v>4262</v>
      </c>
      <c r="G32" s="295" t="s">
        <v>4534</v>
      </c>
      <c r="H32" s="294" t="s">
        <v>4453</v>
      </c>
      <c r="I32" s="296" t="s">
        <v>4454</v>
      </c>
      <c r="J32" s="297" t="str">
        <f>VLOOKUP(B32,'[5]0919門市清單主檔'!B:V,21,FALSE)</f>
        <v>三重區</v>
      </c>
      <c r="K32" s="298" t="s">
        <v>4455</v>
      </c>
      <c r="L32" s="294" t="s">
        <v>1745</v>
      </c>
      <c r="M32" s="297"/>
    </row>
    <row r="33" spans="1:13" ht="22.95" customHeight="1">
      <c r="A33" s="294" t="s">
        <v>4535</v>
      </c>
      <c r="B33" s="294">
        <v>2014</v>
      </c>
      <c r="C33" s="295" t="s">
        <v>54</v>
      </c>
      <c r="D33" s="295" t="str">
        <f t="shared" si="0"/>
        <v>三重中陽二店1</v>
      </c>
      <c r="E33" s="294">
        <v>1</v>
      </c>
      <c r="F33" s="294" t="s">
        <v>4172</v>
      </c>
      <c r="G33" s="295" t="s">
        <v>4536</v>
      </c>
      <c r="H33" s="294" t="s">
        <v>4465</v>
      </c>
      <c r="I33" s="296" t="s">
        <v>4470</v>
      </c>
      <c r="J33" s="297" t="str">
        <f>VLOOKUP(B33,'[5]0919門市清單主檔'!B:V,21,FALSE)</f>
        <v>三重區</v>
      </c>
      <c r="K33" s="298" t="s">
        <v>4455</v>
      </c>
      <c r="L33" s="294" t="s">
        <v>1745</v>
      </c>
      <c r="M33" s="297"/>
    </row>
    <row r="34" spans="1:13" ht="22.95" customHeight="1">
      <c r="A34" s="294" t="s">
        <v>4537</v>
      </c>
      <c r="B34" s="294">
        <v>2014</v>
      </c>
      <c r="C34" s="295" t="s">
        <v>54</v>
      </c>
      <c r="D34" s="295" t="str">
        <f t="shared" si="0"/>
        <v>三重中陽二店2</v>
      </c>
      <c r="E34" s="294">
        <v>2</v>
      </c>
      <c r="F34" s="294" t="s">
        <v>4171</v>
      </c>
      <c r="G34" s="295" t="s">
        <v>4538</v>
      </c>
      <c r="H34" s="294" t="s">
        <v>4465</v>
      </c>
      <c r="I34" s="296" t="s">
        <v>4460</v>
      </c>
      <c r="J34" s="297" t="str">
        <f>VLOOKUP(B34,'[5]0919門市清單主檔'!B:V,21,FALSE)</f>
        <v>三重區</v>
      </c>
      <c r="K34" s="298" t="s">
        <v>4455</v>
      </c>
      <c r="L34" s="294" t="s">
        <v>1745</v>
      </c>
      <c r="M34" s="297"/>
    </row>
    <row r="35" spans="1:13" ht="22.95" customHeight="1">
      <c r="A35" s="294" t="s">
        <v>4539</v>
      </c>
      <c r="B35" s="294" t="s">
        <v>22</v>
      </c>
      <c r="C35" s="295" t="s">
        <v>1562</v>
      </c>
      <c r="D35" s="295" t="str">
        <f t="shared" si="0"/>
        <v>三重中興北2</v>
      </c>
      <c r="E35" s="294">
        <v>2</v>
      </c>
      <c r="F35" s="294" t="s">
        <v>4266</v>
      </c>
      <c r="G35" s="295" t="s">
        <v>4540</v>
      </c>
      <c r="H35" s="294" t="s">
        <v>4458</v>
      </c>
      <c r="I35" s="296" t="s">
        <v>4454</v>
      </c>
      <c r="J35" s="297" t="str">
        <f>VLOOKUP(B35,'[5]0919門市清單主檔'!B:V,21,FALSE)</f>
        <v>三重區</v>
      </c>
      <c r="K35" s="298" t="s">
        <v>4455</v>
      </c>
      <c r="L35" s="294" t="s">
        <v>1745</v>
      </c>
      <c r="M35" s="297"/>
    </row>
    <row r="36" spans="1:13" ht="22.95" customHeight="1">
      <c r="A36" s="294" t="s">
        <v>4541</v>
      </c>
      <c r="B36" s="294" t="s">
        <v>23</v>
      </c>
      <c r="C36" s="295" t="s">
        <v>1564</v>
      </c>
      <c r="D36" s="295" t="str">
        <f t="shared" si="0"/>
        <v>三重中興北二1</v>
      </c>
      <c r="E36" s="294">
        <v>1</v>
      </c>
      <c r="F36" s="294" t="s">
        <v>4267</v>
      </c>
      <c r="G36" s="295" t="s">
        <v>4542</v>
      </c>
      <c r="H36" s="294" t="s">
        <v>4458</v>
      </c>
      <c r="I36" s="296" t="s">
        <v>4460</v>
      </c>
      <c r="J36" s="297" t="str">
        <f>VLOOKUP(B36,'[5]0919門市清單主檔'!B:V,21,FALSE)</f>
        <v>三重區</v>
      </c>
      <c r="K36" s="298" t="s">
        <v>4455</v>
      </c>
      <c r="L36" s="294" t="s">
        <v>1745</v>
      </c>
      <c r="M36" s="297"/>
    </row>
    <row r="37" spans="1:13" ht="22.95" customHeight="1">
      <c r="A37" s="294" t="s">
        <v>4543</v>
      </c>
      <c r="B37" s="294" t="s">
        <v>23</v>
      </c>
      <c r="C37" s="295" t="s">
        <v>1564</v>
      </c>
      <c r="D37" s="295" t="str">
        <f t="shared" si="0"/>
        <v>三重中興北二2</v>
      </c>
      <c r="E37" s="294">
        <v>2</v>
      </c>
      <c r="F37" s="294" t="s">
        <v>4268</v>
      </c>
      <c r="G37" s="295" t="s">
        <v>4544</v>
      </c>
      <c r="H37" s="294" t="s">
        <v>4458</v>
      </c>
      <c r="I37" s="296" t="s">
        <v>4460</v>
      </c>
      <c r="J37" s="297" t="str">
        <f>VLOOKUP(B37,'[5]0919門市清單主檔'!B:V,21,FALSE)</f>
        <v>三重區</v>
      </c>
      <c r="K37" s="298" t="s">
        <v>4455</v>
      </c>
      <c r="L37" s="294" t="s">
        <v>1745</v>
      </c>
      <c r="M37" s="297"/>
    </row>
    <row r="38" spans="1:13" ht="22.95" customHeight="1">
      <c r="A38" s="294" t="s">
        <v>4545</v>
      </c>
      <c r="B38" s="294">
        <v>2759</v>
      </c>
      <c r="C38" s="295" t="s">
        <v>1462</v>
      </c>
      <c r="D38" s="295" t="str">
        <f t="shared" si="0"/>
        <v>三重仁化店1</v>
      </c>
      <c r="E38" s="294">
        <v>1</v>
      </c>
      <c r="F38" s="294" t="s">
        <v>4186</v>
      </c>
      <c r="G38" s="295" t="s">
        <v>4546</v>
      </c>
      <c r="H38" s="294" t="s">
        <v>4458</v>
      </c>
      <c r="I38" s="296" t="s">
        <v>4454</v>
      </c>
      <c r="J38" s="297" t="str">
        <f>VLOOKUP(B38,'[5]0919門市清單主檔'!B:V,21,FALSE)</f>
        <v>三重區</v>
      </c>
      <c r="K38" s="298" t="s">
        <v>4455</v>
      </c>
      <c r="L38" s="294" t="s">
        <v>1745</v>
      </c>
      <c r="M38" s="297"/>
    </row>
    <row r="39" spans="1:13" ht="22.95" customHeight="1">
      <c r="A39" s="294" t="s">
        <v>4547</v>
      </c>
      <c r="B39" s="294">
        <v>2759</v>
      </c>
      <c r="C39" s="295" t="s">
        <v>1462</v>
      </c>
      <c r="D39" s="295" t="str">
        <f t="shared" si="0"/>
        <v>三重仁化店2</v>
      </c>
      <c r="E39" s="294">
        <v>2</v>
      </c>
      <c r="F39" s="294" t="s">
        <v>4187</v>
      </c>
      <c r="G39" s="295" t="s">
        <v>4548</v>
      </c>
      <c r="H39" s="294" t="s">
        <v>4458</v>
      </c>
      <c r="I39" s="296" t="s">
        <v>4454</v>
      </c>
      <c r="J39" s="297" t="str">
        <f>VLOOKUP(B39,'[5]0919門市清單主檔'!B:V,21,FALSE)</f>
        <v>三重區</v>
      </c>
      <c r="K39" s="298" t="s">
        <v>4455</v>
      </c>
      <c r="L39" s="294" t="s">
        <v>1745</v>
      </c>
      <c r="M39" s="297"/>
    </row>
    <row r="40" spans="1:13" ht="22.95" customHeight="1">
      <c r="A40" s="294" t="s">
        <v>4549</v>
      </c>
      <c r="B40" s="294">
        <v>4397</v>
      </c>
      <c r="C40" s="295" t="s">
        <v>385</v>
      </c>
      <c r="D40" s="295" t="str">
        <f t="shared" si="0"/>
        <v>三重仁旺店1</v>
      </c>
      <c r="E40" s="294">
        <v>1</v>
      </c>
      <c r="F40" s="294" t="s">
        <v>4219</v>
      </c>
      <c r="G40" s="295" t="s">
        <v>4550</v>
      </c>
      <c r="H40" s="294" t="s">
        <v>4465</v>
      </c>
      <c r="I40" s="296" t="s">
        <v>4454</v>
      </c>
      <c r="J40" s="297" t="str">
        <f>VLOOKUP(B40,'[5]0919門市清單主檔'!B:V,21,FALSE)</f>
        <v>三重區</v>
      </c>
      <c r="K40" s="298" t="s">
        <v>4455</v>
      </c>
      <c r="L40" s="294" t="s">
        <v>1745</v>
      </c>
      <c r="M40" s="297"/>
    </row>
    <row r="41" spans="1:13" ht="22.95" customHeight="1">
      <c r="A41" s="294" t="s">
        <v>4551</v>
      </c>
      <c r="B41" s="294">
        <v>4397</v>
      </c>
      <c r="C41" s="295" t="s">
        <v>385</v>
      </c>
      <c r="D41" s="295" t="str">
        <f t="shared" si="0"/>
        <v>三重仁旺店2</v>
      </c>
      <c r="E41" s="294">
        <v>2</v>
      </c>
      <c r="F41" s="294" t="s">
        <v>4220</v>
      </c>
      <c r="G41" s="295" t="s">
        <v>4552</v>
      </c>
      <c r="H41" s="294" t="s">
        <v>4465</v>
      </c>
      <c r="I41" s="296" t="s">
        <v>4454</v>
      </c>
      <c r="J41" s="297" t="str">
        <f>VLOOKUP(B41,'[5]0919門市清單主檔'!B:V,21,FALSE)</f>
        <v>三重區</v>
      </c>
      <c r="K41" s="298" t="s">
        <v>4455</v>
      </c>
      <c r="L41" s="294" t="s">
        <v>1745</v>
      </c>
      <c r="M41" s="297"/>
    </row>
    <row r="42" spans="1:13" ht="22.95" customHeight="1">
      <c r="A42" s="294" t="s">
        <v>4553</v>
      </c>
      <c r="B42" s="294">
        <v>4098</v>
      </c>
      <c r="C42" s="295" t="s">
        <v>1543</v>
      </c>
      <c r="D42" s="295" t="str">
        <f t="shared" si="0"/>
        <v>三重仁美店1</v>
      </c>
      <c r="E42" s="294">
        <v>1</v>
      </c>
      <c r="F42" s="294" t="s">
        <v>4316</v>
      </c>
      <c r="G42" s="295" t="s">
        <v>4554</v>
      </c>
      <c r="H42" s="294" t="s">
        <v>4458</v>
      </c>
      <c r="I42" s="296" t="s">
        <v>4454</v>
      </c>
      <c r="J42" s="297" t="str">
        <f>VLOOKUP(B42,'[5]0919門市清單主檔'!B:V,21,FALSE)</f>
        <v>三重區</v>
      </c>
      <c r="K42" s="298" t="s">
        <v>4455</v>
      </c>
      <c r="L42" s="294" t="s">
        <v>1745</v>
      </c>
      <c r="M42" s="297"/>
    </row>
    <row r="43" spans="1:13" ht="22.95" customHeight="1">
      <c r="A43" s="294" t="s">
        <v>4555</v>
      </c>
      <c r="B43" s="294">
        <v>4241</v>
      </c>
      <c r="C43" s="295" t="s">
        <v>1493</v>
      </c>
      <c r="D43" s="295" t="str">
        <f t="shared" si="0"/>
        <v>三重仁義店1</v>
      </c>
      <c r="E43" s="294">
        <v>1</v>
      </c>
      <c r="F43" s="294" t="s">
        <v>4325</v>
      </c>
      <c r="G43" s="295" t="s">
        <v>4556</v>
      </c>
      <c r="H43" s="294" t="s">
        <v>4458</v>
      </c>
      <c r="I43" s="296" t="s">
        <v>4454</v>
      </c>
      <c r="J43" s="297" t="str">
        <f>VLOOKUP(B43,'[5]0919門市清單主檔'!B:V,21,FALSE)</f>
        <v>三重區</v>
      </c>
      <c r="K43" s="298" t="s">
        <v>4455</v>
      </c>
      <c r="L43" s="294" t="s">
        <v>1745</v>
      </c>
      <c r="M43" s="297"/>
    </row>
    <row r="44" spans="1:13" ht="22.95" customHeight="1">
      <c r="A44" s="294" t="s">
        <v>4557</v>
      </c>
      <c r="B44" s="294">
        <v>4241</v>
      </c>
      <c r="C44" s="295" t="s">
        <v>1493</v>
      </c>
      <c r="D44" s="295" t="str">
        <f t="shared" si="0"/>
        <v>三重仁義店2</v>
      </c>
      <c r="E44" s="294">
        <v>2</v>
      </c>
      <c r="F44" s="294" t="s">
        <v>4326</v>
      </c>
      <c r="G44" s="295" t="s">
        <v>4558</v>
      </c>
      <c r="H44" s="294" t="s">
        <v>4458</v>
      </c>
      <c r="I44" s="296" t="s">
        <v>4454</v>
      </c>
      <c r="J44" s="297" t="str">
        <f>VLOOKUP(B44,'[5]0919門市清單主檔'!B:V,21,FALSE)</f>
        <v>三重區</v>
      </c>
      <c r="K44" s="298" t="s">
        <v>4455</v>
      </c>
      <c r="L44" s="294" t="s">
        <v>1745</v>
      </c>
      <c r="M44" s="297"/>
    </row>
    <row r="45" spans="1:13" ht="22.95" customHeight="1">
      <c r="A45" s="294" t="s">
        <v>4559</v>
      </c>
      <c r="B45" s="294">
        <v>4184</v>
      </c>
      <c r="C45" s="295" t="s">
        <v>324</v>
      </c>
      <c r="D45" s="295" t="str">
        <f t="shared" si="0"/>
        <v>三重今大店1</v>
      </c>
      <c r="E45" s="294">
        <v>1</v>
      </c>
      <c r="F45" s="294" t="s">
        <v>4195</v>
      </c>
      <c r="G45" s="295" t="s">
        <v>4560</v>
      </c>
      <c r="H45" s="294" t="s">
        <v>4453</v>
      </c>
      <c r="I45" s="296" t="s">
        <v>4460</v>
      </c>
      <c r="J45" s="297" t="str">
        <f>VLOOKUP(B45,'[5]0919門市清單主檔'!B:V,21,FALSE)</f>
        <v>三重區</v>
      </c>
      <c r="K45" s="298" t="s">
        <v>4455</v>
      </c>
      <c r="L45" s="294" t="s">
        <v>1745</v>
      </c>
      <c r="M45" s="297"/>
    </row>
    <row r="46" spans="1:13" ht="22.95" customHeight="1">
      <c r="A46" s="294" t="s">
        <v>4561</v>
      </c>
      <c r="B46" s="294">
        <v>4352</v>
      </c>
      <c r="C46" s="295" t="s">
        <v>370</v>
      </c>
      <c r="D46" s="295" t="str">
        <f t="shared" si="0"/>
        <v>三重公園店1</v>
      </c>
      <c r="E46" s="294">
        <v>1</v>
      </c>
      <c r="F46" s="294" t="s">
        <v>4327</v>
      </c>
      <c r="G46" s="295" t="s">
        <v>4562</v>
      </c>
      <c r="H46" s="294" t="s">
        <v>4458</v>
      </c>
      <c r="I46" s="296" t="s">
        <v>4454</v>
      </c>
      <c r="J46" s="297" t="str">
        <f>VLOOKUP(B46,'[5]0919門市清單主檔'!B:V,21,FALSE)</f>
        <v>三重區</v>
      </c>
      <c r="K46" s="298" t="s">
        <v>4455</v>
      </c>
      <c r="L46" s="294" t="s">
        <v>1745</v>
      </c>
      <c r="M46" s="297"/>
    </row>
    <row r="47" spans="1:13" ht="22.95" customHeight="1">
      <c r="A47" s="294" t="s">
        <v>4563</v>
      </c>
      <c r="B47" s="294">
        <v>4352</v>
      </c>
      <c r="C47" s="295" t="s">
        <v>370</v>
      </c>
      <c r="D47" s="295" t="str">
        <f t="shared" si="0"/>
        <v>三重公園店2</v>
      </c>
      <c r="E47" s="294">
        <v>2</v>
      </c>
      <c r="F47" s="294" t="s">
        <v>4328</v>
      </c>
      <c r="G47" s="295" t="s">
        <v>4564</v>
      </c>
      <c r="H47" s="294" t="s">
        <v>4458</v>
      </c>
      <c r="I47" s="296" t="s">
        <v>4454</v>
      </c>
      <c r="J47" s="297" t="str">
        <f>VLOOKUP(B47,'[5]0919門市清單主檔'!B:V,21,FALSE)</f>
        <v>三重區</v>
      </c>
      <c r="K47" s="298" t="s">
        <v>4455</v>
      </c>
      <c r="L47" s="294" t="s">
        <v>1745</v>
      </c>
      <c r="M47" s="297"/>
    </row>
    <row r="48" spans="1:13" ht="22.95" customHeight="1">
      <c r="A48" s="294" t="s">
        <v>4565</v>
      </c>
      <c r="B48" s="294">
        <v>4968</v>
      </c>
      <c r="C48" s="295" t="s">
        <v>572</v>
      </c>
      <c r="D48" s="295" t="str">
        <f t="shared" si="0"/>
        <v>三重太璞宮1</v>
      </c>
      <c r="E48" s="294">
        <v>1</v>
      </c>
      <c r="F48" s="294" t="s">
        <v>4170</v>
      </c>
      <c r="G48" s="295" t="s">
        <v>4566</v>
      </c>
      <c r="H48" s="294" t="s">
        <v>4453</v>
      </c>
      <c r="I48" s="296" t="s">
        <v>4567</v>
      </c>
      <c r="J48" s="297" t="str">
        <f>VLOOKUP(B48,'[5]0919門市清單主檔'!B:V,21,FALSE)</f>
        <v>三重區</v>
      </c>
      <c r="K48" s="298" t="s">
        <v>4455</v>
      </c>
      <c r="L48" s="294" t="s">
        <v>1745</v>
      </c>
      <c r="M48" s="297"/>
    </row>
    <row r="49" spans="1:13" ht="22.95" customHeight="1">
      <c r="A49" s="294" t="s">
        <v>4568</v>
      </c>
      <c r="B49" s="294">
        <v>4312</v>
      </c>
      <c r="C49" s="295" t="s">
        <v>360</v>
      </c>
      <c r="D49" s="295" t="str">
        <f t="shared" si="0"/>
        <v>三重文化北1</v>
      </c>
      <c r="E49" s="294">
        <v>1</v>
      </c>
      <c r="F49" s="294" t="s">
        <v>4207</v>
      </c>
      <c r="G49" s="295" t="s">
        <v>4569</v>
      </c>
      <c r="H49" s="294" t="s">
        <v>4453</v>
      </c>
      <c r="I49" s="296" t="s">
        <v>4454</v>
      </c>
      <c r="J49" s="297" t="str">
        <f>VLOOKUP(B49,'[5]0919門市清單主檔'!B:V,21,FALSE)</f>
        <v>三重區</v>
      </c>
      <c r="K49" s="298" t="s">
        <v>4455</v>
      </c>
      <c r="L49" s="294" t="s">
        <v>1745</v>
      </c>
      <c r="M49" s="297"/>
    </row>
    <row r="50" spans="1:13" ht="22.95" customHeight="1">
      <c r="A50" s="294" t="s">
        <v>4570</v>
      </c>
      <c r="B50" s="294">
        <v>4312</v>
      </c>
      <c r="C50" s="295" t="s">
        <v>360</v>
      </c>
      <c r="D50" s="295" t="str">
        <f t="shared" si="0"/>
        <v>三重文化北2</v>
      </c>
      <c r="E50" s="294">
        <v>2</v>
      </c>
      <c r="F50" s="294" t="s">
        <v>4208</v>
      </c>
      <c r="G50" s="295" t="s">
        <v>4571</v>
      </c>
      <c r="H50" s="294" t="s">
        <v>4453</v>
      </c>
      <c r="I50" s="296" t="s">
        <v>4454</v>
      </c>
      <c r="J50" s="297" t="str">
        <f>VLOOKUP(B50,'[5]0919門市清單主檔'!B:V,21,FALSE)</f>
        <v>三重區</v>
      </c>
      <c r="K50" s="298" t="s">
        <v>4455</v>
      </c>
      <c r="L50" s="294" t="s">
        <v>1745</v>
      </c>
      <c r="M50" s="297"/>
    </row>
    <row r="51" spans="1:13" ht="22.95" customHeight="1">
      <c r="A51" s="294" t="s">
        <v>4572</v>
      </c>
      <c r="B51" s="294" t="s">
        <v>20</v>
      </c>
      <c r="C51" s="295" t="s">
        <v>4118</v>
      </c>
      <c r="D51" s="295" t="str">
        <f t="shared" si="0"/>
        <v>三重正義北店1</v>
      </c>
      <c r="E51" s="294">
        <v>1</v>
      </c>
      <c r="F51" s="294" t="s">
        <v>4288</v>
      </c>
      <c r="G51" s="295" t="s">
        <v>4573</v>
      </c>
      <c r="H51" s="294" t="s">
        <v>4465</v>
      </c>
      <c r="I51" s="296" t="s">
        <v>4470</v>
      </c>
      <c r="J51" s="297" t="str">
        <f>VLOOKUP(B51,'[5]0919門市清單主檔'!B:V,21,FALSE)</f>
        <v>三重區</v>
      </c>
      <c r="K51" s="298" t="s">
        <v>4455</v>
      </c>
      <c r="L51" s="294" t="s">
        <v>1745</v>
      </c>
      <c r="M51" s="297"/>
    </row>
    <row r="52" spans="1:13" ht="22.95" customHeight="1">
      <c r="A52" s="294" t="s">
        <v>4574</v>
      </c>
      <c r="B52" s="294">
        <v>2349</v>
      </c>
      <c r="C52" s="295" t="s">
        <v>4087</v>
      </c>
      <c r="D52" s="295" t="str">
        <f t="shared" si="0"/>
        <v>三重永福店1</v>
      </c>
      <c r="E52" s="294">
        <v>1</v>
      </c>
      <c r="F52" s="294" t="s">
        <v>4300</v>
      </c>
      <c r="G52" s="295" t="s">
        <v>4575</v>
      </c>
      <c r="H52" s="294" t="s">
        <v>4465</v>
      </c>
      <c r="I52" s="296" t="s">
        <v>4460</v>
      </c>
      <c r="J52" s="297" t="str">
        <f>VLOOKUP(B52,'[5]0919門市清單主檔'!B:V,21,FALSE)</f>
        <v>三重區</v>
      </c>
      <c r="K52" s="298" t="s">
        <v>4455</v>
      </c>
      <c r="L52" s="294" t="s">
        <v>1745</v>
      </c>
      <c r="M52" s="297"/>
    </row>
    <row r="53" spans="1:13" ht="22.95" customHeight="1">
      <c r="A53" s="294" t="s">
        <v>4576</v>
      </c>
      <c r="B53" s="294">
        <v>2349</v>
      </c>
      <c r="C53" s="295" t="s">
        <v>4087</v>
      </c>
      <c r="D53" s="295" t="str">
        <f t="shared" si="0"/>
        <v>三重永福店2</v>
      </c>
      <c r="E53" s="294">
        <v>2</v>
      </c>
      <c r="F53" s="294" t="s">
        <v>4301</v>
      </c>
      <c r="G53" s="295" t="s">
        <v>4577</v>
      </c>
      <c r="H53" s="294" t="s">
        <v>4465</v>
      </c>
      <c r="I53" s="296" t="s">
        <v>4460</v>
      </c>
      <c r="J53" s="297" t="str">
        <f>VLOOKUP(B53,'[5]0919門市清單主檔'!B:V,21,FALSE)</f>
        <v>三重區</v>
      </c>
      <c r="K53" s="298" t="s">
        <v>4455</v>
      </c>
      <c r="L53" s="294" t="s">
        <v>1745</v>
      </c>
      <c r="M53" s="297"/>
    </row>
    <row r="54" spans="1:13" ht="22.95" customHeight="1">
      <c r="A54" s="294" t="s">
        <v>4578</v>
      </c>
      <c r="B54" s="294">
        <v>3676</v>
      </c>
      <c r="C54" s="295" t="s">
        <v>4098</v>
      </c>
      <c r="D54" s="295" t="str">
        <f t="shared" si="0"/>
        <v>三重田心店1</v>
      </c>
      <c r="E54" s="294">
        <v>1</v>
      </c>
      <c r="F54" s="294" t="s">
        <v>4205</v>
      </c>
      <c r="G54" s="299" t="s">
        <v>4579</v>
      </c>
      <c r="H54" s="294" t="s">
        <v>4458</v>
      </c>
      <c r="I54" s="296" t="s">
        <v>4454</v>
      </c>
      <c r="J54" s="297" t="str">
        <f>VLOOKUP(B54,'[5]0919門市清單主檔'!B:V,21,FALSE)</f>
        <v>三重區</v>
      </c>
      <c r="K54" s="298" t="s">
        <v>4455</v>
      </c>
      <c r="L54" s="294" t="s">
        <v>1745</v>
      </c>
      <c r="M54" s="297"/>
    </row>
    <row r="55" spans="1:13" ht="22.95" customHeight="1">
      <c r="A55" s="294" t="s">
        <v>4580</v>
      </c>
      <c r="B55" s="294">
        <v>3676</v>
      </c>
      <c r="C55" s="295" t="s">
        <v>4098</v>
      </c>
      <c r="D55" s="295" t="str">
        <f t="shared" si="0"/>
        <v>三重田心店2</v>
      </c>
      <c r="E55" s="294">
        <v>2</v>
      </c>
      <c r="F55" s="294" t="s">
        <v>4206</v>
      </c>
      <c r="G55" s="295" t="s">
        <v>4581</v>
      </c>
      <c r="H55" s="294" t="s">
        <v>4458</v>
      </c>
      <c r="I55" s="296" t="s">
        <v>4470</v>
      </c>
      <c r="J55" s="297" t="str">
        <f>VLOOKUP(B55,'[5]0919門市清單主檔'!B:V,21,FALSE)</f>
        <v>三重區</v>
      </c>
      <c r="K55" s="298" t="s">
        <v>4455</v>
      </c>
      <c r="L55" s="294" t="s">
        <v>1745</v>
      </c>
      <c r="M55" s="297"/>
    </row>
    <row r="56" spans="1:13" ht="22.95" customHeight="1">
      <c r="A56" s="294" t="s">
        <v>4582</v>
      </c>
      <c r="B56" s="294">
        <v>4539</v>
      </c>
      <c r="C56" s="295" t="s">
        <v>431</v>
      </c>
      <c r="D56" s="295" t="str">
        <f t="shared" si="0"/>
        <v>三重自信店1</v>
      </c>
      <c r="E56" s="294">
        <v>1</v>
      </c>
      <c r="F56" s="294" t="s">
        <v>4199</v>
      </c>
      <c r="G56" s="295" t="s">
        <v>4583</v>
      </c>
      <c r="H56" s="294" t="s">
        <v>4458</v>
      </c>
      <c r="I56" s="296" t="s">
        <v>4454</v>
      </c>
      <c r="J56" s="297" t="str">
        <f>VLOOKUP(B56,'[5]0919門市清單主檔'!B:V,21,FALSE)</f>
        <v>三重區</v>
      </c>
      <c r="K56" s="298" t="s">
        <v>4455</v>
      </c>
      <c r="L56" s="294" t="s">
        <v>1745</v>
      </c>
      <c r="M56" s="297"/>
    </row>
    <row r="57" spans="1:13" ht="22.95" customHeight="1">
      <c r="A57" s="294" t="s">
        <v>4584</v>
      </c>
      <c r="B57" s="294">
        <v>4539</v>
      </c>
      <c r="C57" s="295" t="s">
        <v>431</v>
      </c>
      <c r="D57" s="295" t="str">
        <f t="shared" si="0"/>
        <v>三重自信店2</v>
      </c>
      <c r="E57" s="294">
        <v>2</v>
      </c>
      <c r="F57" s="294" t="s">
        <v>4200</v>
      </c>
      <c r="G57" s="295" t="s">
        <v>4585</v>
      </c>
      <c r="H57" s="294" t="s">
        <v>4458</v>
      </c>
      <c r="I57" s="296" t="s">
        <v>4454</v>
      </c>
      <c r="J57" s="297" t="str">
        <f>VLOOKUP(B57,'[5]0919門市清單主檔'!B:V,21,FALSE)</f>
        <v>三重區</v>
      </c>
      <c r="K57" s="298" t="s">
        <v>4455</v>
      </c>
      <c r="L57" s="294" t="s">
        <v>1745</v>
      </c>
      <c r="M57" s="297"/>
    </row>
    <row r="58" spans="1:13" ht="22.95" customHeight="1">
      <c r="A58" s="294" t="s">
        <v>4586</v>
      </c>
      <c r="B58" s="294">
        <v>3623</v>
      </c>
      <c r="C58" s="295" t="s">
        <v>207</v>
      </c>
      <c r="D58" s="295" t="str">
        <f t="shared" si="0"/>
        <v>三重自強店1</v>
      </c>
      <c r="E58" s="294">
        <v>1</v>
      </c>
      <c r="F58" s="294" t="s">
        <v>4293</v>
      </c>
      <c r="G58" s="295" t="s">
        <v>4587</v>
      </c>
      <c r="H58" s="294" t="s">
        <v>4458</v>
      </c>
      <c r="I58" s="296" t="s">
        <v>4454</v>
      </c>
      <c r="J58" s="297" t="str">
        <f>VLOOKUP(B58,'[5]0919門市清單主檔'!B:V,21,FALSE)</f>
        <v>三重區</v>
      </c>
      <c r="K58" s="298" t="s">
        <v>4455</v>
      </c>
      <c r="L58" s="294" t="s">
        <v>1745</v>
      </c>
      <c r="M58" s="297"/>
    </row>
    <row r="59" spans="1:13" ht="22.95" customHeight="1">
      <c r="A59" s="294" t="s">
        <v>4588</v>
      </c>
      <c r="B59" s="294">
        <v>3623</v>
      </c>
      <c r="C59" s="295" t="s">
        <v>207</v>
      </c>
      <c r="D59" s="295" t="str">
        <f t="shared" si="0"/>
        <v>三重自強店2</v>
      </c>
      <c r="E59" s="294">
        <v>2</v>
      </c>
      <c r="F59" s="294" t="s">
        <v>4294</v>
      </c>
      <c r="G59" s="295" t="s">
        <v>4589</v>
      </c>
      <c r="H59" s="294" t="s">
        <v>4458</v>
      </c>
      <c r="I59" s="296" t="s">
        <v>4454</v>
      </c>
      <c r="J59" s="297" t="str">
        <f>VLOOKUP(B59,'[5]0919門市清單主檔'!B:V,21,FALSE)</f>
        <v>三重區</v>
      </c>
      <c r="K59" s="298" t="s">
        <v>4455</v>
      </c>
      <c r="L59" s="294" t="s">
        <v>1745</v>
      </c>
      <c r="M59" s="297"/>
    </row>
    <row r="60" spans="1:13" ht="22.95" customHeight="1">
      <c r="A60" s="294" t="s">
        <v>4590</v>
      </c>
      <c r="B60" s="294" t="s">
        <v>27</v>
      </c>
      <c r="C60" s="295" t="s">
        <v>4104</v>
      </c>
      <c r="D60" s="295" t="str">
        <f t="shared" si="0"/>
        <v>三重車路頭1</v>
      </c>
      <c r="E60" s="294">
        <v>1</v>
      </c>
      <c r="F60" s="294" t="s">
        <v>4591</v>
      </c>
      <c r="G60" s="295" t="s">
        <v>4592</v>
      </c>
      <c r="H60" s="294" t="s">
        <v>4458</v>
      </c>
      <c r="I60" s="296" t="s">
        <v>4454</v>
      </c>
      <c r="J60" s="297" t="str">
        <f>VLOOKUP(B60,'[5]0919門市清單主檔'!B:V,21,FALSE)</f>
        <v>三重區</v>
      </c>
      <c r="K60" s="298" t="s">
        <v>4455</v>
      </c>
      <c r="L60" s="294" t="s">
        <v>1745</v>
      </c>
      <c r="M60" s="297"/>
    </row>
    <row r="61" spans="1:13" ht="22.95" customHeight="1">
      <c r="A61" s="294" t="s">
        <v>4593</v>
      </c>
      <c r="B61" s="294">
        <v>4977</v>
      </c>
      <c r="C61" s="295" t="s">
        <v>574</v>
      </c>
      <c r="D61" s="295" t="str">
        <f t="shared" si="0"/>
        <v>三重初戀店1</v>
      </c>
      <c r="E61" s="294">
        <v>1</v>
      </c>
      <c r="F61" s="294" t="s">
        <v>4249</v>
      </c>
      <c r="G61" s="295" t="s">
        <v>4594</v>
      </c>
      <c r="H61" s="294" t="s">
        <v>4458</v>
      </c>
      <c r="I61" s="296" t="s">
        <v>4454</v>
      </c>
      <c r="J61" s="297" t="str">
        <f>VLOOKUP(B61,'[5]0919門市清單主檔'!B:V,21,FALSE)</f>
        <v>三重區</v>
      </c>
      <c r="K61" s="298" t="s">
        <v>4455</v>
      </c>
      <c r="L61" s="294" t="s">
        <v>1745</v>
      </c>
      <c r="M61" s="297"/>
    </row>
    <row r="62" spans="1:13" ht="22.95" customHeight="1">
      <c r="A62" s="294" t="s">
        <v>4595</v>
      </c>
      <c r="B62" s="294">
        <v>4977</v>
      </c>
      <c r="C62" s="295" t="s">
        <v>574</v>
      </c>
      <c r="D62" s="295" t="str">
        <f t="shared" si="0"/>
        <v>三重初戀店2</v>
      </c>
      <c r="E62" s="294">
        <v>2</v>
      </c>
      <c r="F62" s="294" t="s">
        <v>4250</v>
      </c>
      <c r="G62" s="295" t="s">
        <v>4596</v>
      </c>
      <c r="H62" s="294" t="s">
        <v>4458</v>
      </c>
      <c r="I62" s="296" t="s">
        <v>4454</v>
      </c>
      <c r="J62" s="297" t="str">
        <f>VLOOKUP(B62,'[5]0919門市清單主檔'!B:V,21,FALSE)</f>
        <v>三重區</v>
      </c>
      <c r="K62" s="298" t="s">
        <v>4455</v>
      </c>
      <c r="L62" s="294" t="s">
        <v>1745</v>
      </c>
      <c r="M62" s="297"/>
    </row>
    <row r="63" spans="1:13" ht="22.95" customHeight="1">
      <c r="A63" s="294" t="s">
        <v>4597</v>
      </c>
      <c r="B63" s="294">
        <v>2935</v>
      </c>
      <c r="C63" s="295" t="s">
        <v>144</v>
      </c>
      <c r="D63" s="295" t="str">
        <f t="shared" si="0"/>
        <v>三重夜市口1</v>
      </c>
      <c r="E63" s="294">
        <v>1</v>
      </c>
      <c r="F63" s="294" t="s">
        <v>4282</v>
      </c>
      <c r="G63" s="295" t="s">
        <v>4598</v>
      </c>
      <c r="H63" s="294" t="s">
        <v>4458</v>
      </c>
      <c r="I63" s="296" t="s">
        <v>4454</v>
      </c>
      <c r="J63" s="297" t="str">
        <f>VLOOKUP(B63,'[5]0919門市清單主檔'!B:V,21,FALSE)</f>
        <v>三重區</v>
      </c>
      <c r="K63" s="298" t="s">
        <v>4455</v>
      </c>
      <c r="L63" s="294" t="s">
        <v>1745</v>
      </c>
      <c r="M63" s="297"/>
    </row>
    <row r="64" spans="1:13" ht="22.95" customHeight="1">
      <c r="A64" s="294" t="s">
        <v>4599</v>
      </c>
      <c r="B64" s="294">
        <v>2935</v>
      </c>
      <c r="C64" s="295" t="s">
        <v>144</v>
      </c>
      <c r="D64" s="295" t="str">
        <f t="shared" si="0"/>
        <v>三重夜市口2</v>
      </c>
      <c r="E64" s="294">
        <v>2</v>
      </c>
      <c r="F64" s="294" t="s">
        <v>4283</v>
      </c>
      <c r="G64" s="295" t="s">
        <v>4600</v>
      </c>
      <c r="H64" s="294" t="s">
        <v>4458</v>
      </c>
      <c r="I64" s="296" t="s">
        <v>4470</v>
      </c>
      <c r="J64" s="297" t="str">
        <f>VLOOKUP(B64,'[5]0919門市清單主檔'!B:V,21,FALSE)</f>
        <v>三重區</v>
      </c>
      <c r="K64" s="298" t="s">
        <v>4455</v>
      </c>
      <c r="L64" s="294" t="s">
        <v>1745</v>
      </c>
      <c r="M64" s="297"/>
    </row>
    <row r="65" spans="1:13" ht="22.95" customHeight="1">
      <c r="A65" s="294" t="s">
        <v>4601</v>
      </c>
      <c r="B65" s="294">
        <v>4084</v>
      </c>
      <c r="C65" s="295" t="s">
        <v>305</v>
      </c>
      <c r="D65" s="295" t="str">
        <f t="shared" si="0"/>
        <v>三重昌隆店1</v>
      </c>
      <c r="E65" s="294">
        <v>1</v>
      </c>
      <c r="F65" s="294" t="s">
        <v>4178</v>
      </c>
      <c r="G65" s="295" t="s">
        <v>4602</v>
      </c>
      <c r="H65" s="294" t="s">
        <v>4458</v>
      </c>
      <c r="I65" s="296" t="s">
        <v>4460</v>
      </c>
      <c r="J65" s="297" t="str">
        <f>VLOOKUP(B65,'[5]0919門市清單主檔'!B:V,21,FALSE)</f>
        <v>三重區</v>
      </c>
      <c r="K65" s="298" t="s">
        <v>4455</v>
      </c>
      <c r="L65" s="294" t="s">
        <v>1745</v>
      </c>
      <c r="M65" s="297"/>
    </row>
    <row r="66" spans="1:13" ht="22.95" customHeight="1">
      <c r="A66" s="294" t="s">
        <v>4603</v>
      </c>
      <c r="B66" s="294">
        <v>4084</v>
      </c>
      <c r="C66" s="295" t="s">
        <v>305</v>
      </c>
      <c r="D66" s="295" t="str">
        <f t="shared" ref="D66:D129" si="1">C66&amp;E66</f>
        <v>三重昌隆店2</v>
      </c>
      <c r="E66" s="294">
        <v>2</v>
      </c>
      <c r="F66" s="294" t="s">
        <v>4179</v>
      </c>
      <c r="G66" s="295" t="s">
        <v>4604</v>
      </c>
      <c r="H66" s="294" t="s">
        <v>4458</v>
      </c>
      <c r="I66" s="296" t="s">
        <v>4460</v>
      </c>
      <c r="J66" s="297" t="str">
        <f>VLOOKUP(B66,'[5]0919門市清單主檔'!B:V,21,FALSE)</f>
        <v>三重區</v>
      </c>
      <c r="K66" s="298" t="s">
        <v>4455</v>
      </c>
      <c r="L66" s="294" t="s">
        <v>1745</v>
      </c>
      <c r="M66" s="297"/>
    </row>
    <row r="67" spans="1:13" ht="22.95" customHeight="1">
      <c r="A67" s="294" t="s">
        <v>4605</v>
      </c>
      <c r="B67" s="294">
        <v>3983</v>
      </c>
      <c r="C67" s="295" t="s">
        <v>279</v>
      </c>
      <c r="D67" s="295" t="str">
        <f t="shared" si="1"/>
        <v>三重星光店1</v>
      </c>
      <c r="E67" s="294">
        <v>1</v>
      </c>
      <c r="F67" s="294" t="s">
        <v>4190</v>
      </c>
      <c r="G67" s="295" t="s">
        <v>4606</v>
      </c>
      <c r="H67" s="294" t="s">
        <v>4458</v>
      </c>
      <c r="I67" s="296" t="s">
        <v>4454</v>
      </c>
      <c r="J67" s="297" t="str">
        <f>VLOOKUP(B67,'[5]0919門市清單主檔'!B:V,21,FALSE)</f>
        <v>三重區</v>
      </c>
      <c r="K67" s="298" t="s">
        <v>4455</v>
      </c>
      <c r="L67" s="294" t="s">
        <v>1745</v>
      </c>
      <c r="M67" s="297"/>
    </row>
    <row r="68" spans="1:13" ht="22.95" customHeight="1">
      <c r="A68" s="294" t="s">
        <v>4607</v>
      </c>
      <c r="B68" s="294">
        <v>3890</v>
      </c>
      <c r="C68" s="295" t="s">
        <v>253</v>
      </c>
      <c r="D68" s="295" t="str">
        <f t="shared" si="1"/>
        <v>三重美堤店1</v>
      </c>
      <c r="E68" s="294">
        <v>1</v>
      </c>
      <c r="F68" s="294" t="s">
        <v>4146</v>
      </c>
      <c r="G68" s="295" t="s">
        <v>4608</v>
      </c>
      <c r="H68" s="294" t="s">
        <v>4458</v>
      </c>
      <c r="I68" s="296" t="s">
        <v>4609</v>
      </c>
      <c r="J68" s="297" t="str">
        <f>VLOOKUP(B68,'[5]0919門市清單主檔'!B:V,21,FALSE)</f>
        <v>三重區</v>
      </c>
      <c r="K68" s="298" t="s">
        <v>4455</v>
      </c>
      <c r="L68" s="294" t="s">
        <v>1745</v>
      </c>
      <c r="M68" s="297"/>
    </row>
    <row r="69" spans="1:13" ht="22.95" customHeight="1">
      <c r="A69" s="294" t="s">
        <v>4610</v>
      </c>
      <c r="B69" s="294">
        <v>3890</v>
      </c>
      <c r="C69" s="295" t="s">
        <v>253</v>
      </c>
      <c r="D69" s="295" t="str">
        <f t="shared" si="1"/>
        <v>三重美堤店2</v>
      </c>
      <c r="E69" s="294">
        <v>2</v>
      </c>
      <c r="F69" s="294" t="s">
        <v>4147</v>
      </c>
      <c r="G69" s="295" t="s">
        <v>4611</v>
      </c>
      <c r="H69" s="294" t="s">
        <v>4458</v>
      </c>
      <c r="I69" s="296" t="s">
        <v>4609</v>
      </c>
      <c r="J69" s="297" t="str">
        <f>VLOOKUP(B69,'[5]0919門市清單主檔'!B:V,21,FALSE)</f>
        <v>三重區</v>
      </c>
      <c r="K69" s="298" t="s">
        <v>4455</v>
      </c>
      <c r="L69" s="294" t="s">
        <v>1745</v>
      </c>
      <c r="M69" s="297"/>
    </row>
    <row r="70" spans="1:13" ht="22.95" customHeight="1">
      <c r="A70" s="294" t="s">
        <v>4612</v>
      </c>
      <c r="B70" s="294">
        <v>4260</v>
      </c>
      <c r="C70" s="295" t="s">
        <v>346</v>
      </c>
      <c r="D70" s="295" t="str">
        <f t="shared" si="1"/>
        <v>三重重高店1</v>
      </c>
      <c r="E70" s="294">
        <v>1</v>
      </c>
      <c r="F70" s="294" t="s">
        <v>4180</v>
      </c>
      <c r="G70" s="295" t="s">
        <v>4613</v>
      </c>
      <c r="H70" s="294" t="s">
        <v>4458</v>
      </c>
      <c r="I70" s="296" t="s">
        <v>4454</v>
      </c>
      <c r="J70" s="297" t="str">
        <f>VLOOKUP(B70,'[5]0919門市清單主檔'!B:V,21,FALSE)</f>
        <v>三重區</v>
      </c>
      <c r="K70" s="298" t="s">
        <v>4455</v>
      </c>
      <c r="L70" s="294" t="s">
        <v>1745</v>
      </c>
      <c r="M70" s="297"/>
    </row>
    <row r="71" spans="1:13" ht="22.95" customHeight="1">
      <c r="A71" s="294" t="s">
        <v>4614</v>
      </c>
      <c r="B71" s="294">
        <v>4260</v>
      </c>
      <c r="C71" s="295" t="s">
        <v>346</v>
      </c>
      <c r="D71" s="295" t="str">
        <f t="shared" si="1"/>
        <v>三重重高店2</v>
      </c>
      <c r="E71" s="294">
        <v>2</v>
      </c>
      <c r="F71" s="294" t="s">
        <v>4181</v>
      </c>
      <c r="G71" s="295" t="s">
        <v>4615</v>
      </c>
      <c r="H71" s="294" t="s">
        <v>4458</v>
      </c>
      <c r="I71" s="296" t="s">
        <v>4454</v>
      </c>
      <c r="J71" s="297" t="str">
        <f>VLOOKUP(B71,'[5]0919門市清單主檔'!B:V,21,FALSE)</f>
        <v>三重區</v>
      </c>
      <c r="K71" s="298" t="s">
        <v>4455</v>
      </c>
      <c r="L71" s="294" t="s">
        <v>1745</v>
      </c>
      <c r="M71" s="297"/>
    </row>
    <row r="72" spans="1:13" ht="22.95" customHeight="1">
      <c r="A72" s="294" t="s">
        <v>4616</v>
      </c>
      <c r="B72" s="294">
        <v>3741</v>
      </c>
      <c r="C72" s="295" t="s">
        <v>1583</v>
      </c>
      <c r="D72" s="295" t="str">
        <f t="shared" si="1"/>
        <v>三重重新三1</v>
      </c>
      <c r="E72" s="294">
        <v>1</v>
      </c>
      <c r="F72" s="294" t="s">
        <v>4284</v>
      </c>
      <c r="G72" s="295" t="s">
        <v>4617</v>
      </c>
      <c r="H72" s="294" t="s">
        <v>4458</v>
      </c>
      <c r="I72" s="296" t="s">
        <v>4454</v>
      </c>
      <c r="J72" s="297" t="str">
        <f>VLOOKUP(B72,'[5]0919門市清單主檔'!B:V,21,FALSE)</f>
        <v>三重區</v>
      </c>
      <c r="K72" s="298" t="s">
        <v>4455</v>
      </c>
      <c r="L72" s="294" t="s">
        <v>1745</v>
      </c>
      <c r="M72" s="297"/>
    </row>
    <row r="73" spans="1:13" ht="22.95" customHeight="1">
      <c r="A73" s="294" t="s">
        <v>4618</v>
      </c>
      <c r="B73" s="294">
        <v>3741</v>
      </c>
      <c r="C73" s="295" t="s">
        <v>1583</v>
      </c>
      <c r="D73" s="295" t="str">
        <f t="shared" si="1"/>
        <v>三重重新三2</v>
      </c>
      <c r="E73" s="294">
        <v>2</v>
      </c>
      <c r="F73" s="294" t="s">
        <v>4285</v>
      </c>
      <c r="G73" s="295" t="s">
        <v>4619</v>
      </c>
      <c r="H73" s="294" t="s">
        <v>4458</v>
      </c>
      <c r="I73" s="296" t="s">
        <v>4454</v>
      </c>
      <c r="J73" s="297" t="str">
        <f>VLOOKUP(B73,'[5]0919門市清單主檔'!B:V,21,FALSE)</f>
        <v>三重區</v>
      </c>
      <c r="K73" s="298" t="s">
        <v>4455</v>
      </c>
      <c r="L73" s="294" t="s">
        <v>1745</v>
      </c>
      <c r="M73" s="297"/>
    </row>
    <row r="74" spans="1:13" ht="22.95" customHeight="1">
      <c r="A74" s="294" t="s">
        <v>4620</v>
      </c>
      <c r="B74" s="294" t="s">
        <v>36</v>
      </c>
      <c r="C74" s="295" t="s">
        <v>635</v>
      </c>
      <c r="D74" s="295" t="str">
        <f t="shared" si="1"/>
        <v>三重重新店1</v>
      </c>
      <c r="E74" s="294">
        <v>1</v>
      </c>
      <c r="F74" s="294" t="s">
        <v>4176</v>
      </c>
      <c r="G74" s="295" t="s">
        <v>4621</v>
      </c>
      <c r="H74" s="294" t="s">
        <v>4458</v>
      </c>
      <c r="I74" s="296" t="s">
        <v>4460</v>
      </c>
      <c r="J74" s="297" t="str">
        <f>VLOOKUP(B74,'[5]0919門市清單主檔'!B:V,21,FALSE)</f>
        <v>三重區</v>
      </c>
      <c r="K74" s="298" t="s">
        <v>4455</v>
      </c>
      <c r="L74" s="294" t="s">
        <v>1745</v>
      </c>
      <c r="M74" s="297"/>
    </row>
    <row r="75" spans="1:13" ht="22.95" customHeight="1">
      <c r="A75" s="294" t="s">
        <v>4622</v>
      </c>
      <c r="B75" s="294" t="s">
        <v>36</v>
      </c>
      <c r="C75" s="295" t="s">
        <v>635</v>
      </c>
      <c r="D75" s="295" t="str">
        <f t="shared" si="1"/>
        <v>三重重新店2</v>
      </c>
      <c r="E75" s="294">
        <v>2</v>
      </c>
      <c r="F75" s="294" t="s">
        <v>4177</v>
      </c>
      <c r="G75" s="295" t="s">
        <v>4623</v>
      </c>
      <c r="H75" s="294" t="s">
        <v>4458</v>
      </c>
      <c r="I75" s="296" t="s">
        <v>4460</v>
      </c>
      <c r="J75" s="297" t="str">
        <f>VLOOKUP(B75,'[5]0919門市清單主檔'!B:V,21,FALSE)</f>
        <v>三重區</v>
      </c>
      <c r="K75" s="298" t="s">
        <v>4455</v>
      </c>
      <c r="L75" s="294" t="s">
        <v>1745</v>
      </c>
      <c r="M75" s="297"/>
    </row>
    <row r="76" spans="1:13" ht="22.95" customHeight="1">
      <c r="A76" s="294" t="s">
        <v>4624</v>
      </c>
      <c r="B76" s="294">
        <v>3627</v>
      </c>
      <c r="C76" s="295" t="s">
        <v>209</v>
      </c>
      <c r="D76" s="295" t="str">
        <f t="shared" si="1"/>
        <v>三重重新橋1</v>
      </c>
      <c r="E76" s="294">
        <v>1</v>
      </c>
      <c r="F76" s="294" t="s">
        <v>4174</v>
      </c>
      <c r="G76" s="295" t="s">
        <v>4625</v>
      </c>
      <c r="H76" s="294" t="s">
        <v>4465</v>
      </c>
      <c r="I76" s="296" t="s">
        <v>4454</v>
      </c>
      <c r="J76" s="297" t="str">
        <f>VLOOKUP(B76,'[5]0919門市清單主檔'!B:V,21,FALSE)</f>
        <v>三重區</v>
      </c>
      <c r="K76" s="298" t="s">
        <v>4455</v>
      </c>
      <c r="L76" s="294" t="s">
        <v>1745</v>
      </c>
      <c r="M76" s="297"/>
    </row>
    <row r="77" spans="1:13" ht="22.95" customHeight="1">
      <c r="A77" s="294" t="s">
        <v>4626</v>
      </c>
      <c r="B77" s="294">
        <v>3627</v>
      </c>
      <c r="C77" s="295" t="s">
        <v>209</v>
      </c>
      <c r="D77" s="295" t="str">
        <f t="shared" si="1"/>
        <v>三重重新橋2</v>
      </c>
      <c r="E77" s="294">
        <v>2</v>
      </c>
      <c r="F77" s="294" t="s">
        <v>4175</v>
      </c>
      <c r="G77" s="295" t="s">
        <v>4627</v>
      </c>
      <c r="H77" s="294" t="s">
        <v>4453</v>
      </c>
      <c r="I77" s="296" t="s">
        <v>4470</v>
      </c>
      <c r="J77" s="297" t="str">
        <f>VLOOKUP(B77,'[5]0919門市清單主檔'!B:V,21,FALSE)</f>
        <v>三重區</v>
      </c>
      <c r="K77" s="298" t="s">
        <v>4455</v>
      </c>
      <c r="L77" s="294" t="s">
        <v>1745</v>
      </c>
      <c r="M77" s="297"/>
    </row>
    <row r="78" spans="1:13" ht="22.95" customHeight="1">
      <c r="A78" s="294" t="s">
        <v>4628</v>
      </c>
      <c r="B78" s="294">
        <v>4804</v>
      </c>
      <c r="C78" s="295" t="s">
        <v>527</v>
      </c>
      <c r="D78" s="295" t="str">
        <f t="shared" si="1"/>
        <v>三重國隆店1</v>
      </c>
      <c r="E78" s="294">
        <v>1</v>
      </c>
      <c r="F78" s="294" t="s">
        <v>4193</v>
      </c>
      <c r="G78" s="295" t="s">
        <v>4629</v>
      </c>
      <c r="H78" s="294" t="s">
        <v>4453</v>
      </c>
      <c r="I78" s="296" t="s">
        <v>4470</v>
      </c>
      <c r="J78" s="297" t="str">
        <f>VLOOKUP(B78,'[5]0919門市清單主檔'!B:V,21,FALSE)</f>
        <v>三重區</v>
      </c>
      <c r="K78" s="298" t="s">
        <v>4455</v>
      </c>
      <c r="L78" s="294" t="s">
        <v>1745</v>
      </c>
      <c r="M78" s="297"/>
    </row>
    <row r="79" spans="1:13" ht="22.95" customHeight="1">
      <c r="A79" s="294" t="s">
        <v>4630</v>
      </c>
      <c r="B79" s="294">
        <v>4804</v>
      </c>
      <c r="C79" s="295" t="s">
        <v>527</v>
      </c>
      <c r="D79" s="295" t="str">
        <f t="shared" si="1"/>
        <v>三重國隆店2</v>
      </c>
      <c r="E79" s="294">
        <v>2</v>
      </c>
      <c r="F79" s="294" t="s">
        <v>4194</v>
      </c>
      <c r="G79" s="295" t="s">
        <v>4631</v>
      </c>
      <c r="H79" s="294" t="s">
        <v>4465</v>
      </c>
      <c r="I79" s="296" t="s">
        <v>4454</v>
      </c>
      <c r="J79" s="297" t="str">
        <f>VLOOKUP(B79,'[5]0919門市清單主檔'!B:V,21,FALSE)</f>
        <v>三重區</v>
      </c>
      <c r="K79" s="298" t="s">
        <v>4455</v>
      </c>
      <c r="L79" s="294" t="s">
        <v>1745</v>
      </c>
      <c r="M79" s="297"/>
    </row>
    <row r="80" spans="1:13" ht="22.95" customHeight="1">
      <c r="A80" s="294" t="s">
        <v>4632</v>
      </c>
      <c r="B80" s="294">
        <v>4698</v>
      </c>
      <c r="C80" s="295" t="s">
        <v>483</v>
      </c>
      <c r="D80" s="295" t="str">
        <f t="shared" si="1"/>
        <v>三重頂崁店1</v>
      </c>
      <c r="E80" s="294">
        <v>1</v>
      </c>
      <c r="F80" s="294" t="s">
        <v>4270</v>
      </c>
      <c r="G80" s="295" t="s">
        <v>4633</v>
      </c>
      <c r="H80" s="294" t="s">
        <v>4453</v>
      </c>
      <c r="I80" s="296" t="s">
        <v>4454</v>
      </c>
      <c r="J80" s="297" t="str">
        <f>VLOOKUP(B80,'[5]0919門市清單主檔'!B:V,21,FALSE)</f>
        <v>三重區</v>
      </c>
      <c r="K80" s="298" t="s">
        <v>4455</v>
      </c>
      <c r="L80" s="294" t="s">
        <v>1745</v>
      </c>
      <c r="M80" s="297"/>
    </row>
    <row r="81" spans="1:13" ht="22.95" customHeight="1">
      <c r="A81" s="294" t="s">
        <v>4634</v>
      </c>
      <c r="B81" s="294">
        <v>4698</v>
      </c>
      <c r="C81" s="295" t="s">
        <v>483</v>
      </c>
      <c r="D81" s="295" t="str">
        <f t="shared" si="1"/>
        <v>三重頂崁店2</v>
      </c>
      <c r="E81" s="294">
        <v>2</v>
      </c>
      <c r="F81" s="294" t="s">
        <v>4271</v>
      </c>
      <c r="G81" s="295" t="s">
        <v>4635</v>
      </c>
      <c r="H81" s="294" t="s">
        <v>4453</v>
      </c>
      <c r="I81" s="296" t="s">
        <v>4454</v>
      </c>
      <c r="J81" s="297" t="str">
        <f>VLOOKUP(B81,'[5]0919門市清單主檔'!B:V,21,FALSE)</f>
        <v>三重區</v>
      </c>
      <c r="K81" s="298" t="s">
        <v>4455</v>
      </c>
      <c r="L81" s="294" t="s">
        <v>1745</v>
      </c>
      <c r="M81" s="297"/>
    </row>
    <row r="82" spans="1:13" ht="22.95" customHeight="1">
      <c r="A82" s="294" t="s">
        <v>4636</v>
      </c>
      <c r="B82" s="294">
        <v>3796</v>
      </c>
      <c r="C82" s="295" t="s">
        <v>4117</v>
      </c>
      <c r="D82" s="295" t="str">
        <f t="shared" si="1"/>
        <v>三重進安店1</v>
      </c>
      <c r="E82" s="294">
        <v>1</v>
      </c>
      <c r="F82" s="294" t="s">
        <v>4319</v>
      </c>
      <c r="G82" s="295" t="s">
        <v>4637</v>
      </c>
      <c r="H82" s="294" t="s">
        <v>4458</v>
      </c>
      <c r="I82" s="296" t="s">
        <v>4470</v>
      </c>
      <c r="J82" s="297" t="str">
        <f>VLOOKUP(B82,'[5]0919門市清單主檔'!B:V,21,FALSE)</f>
        <v>三重區</v>
      </c>
      <c r="K82" s="298" t="s">
        <v>4455</v>
      </c>
      <c r="L82" s="294" t="s">
        <v>1745</v>
      </c>
      <c r="M82" s="297"/>
    </row>
    <row r="83" spans="1:13" ht="22.95" customHeight="1">
      <c r="A83" s="294" t="s">
        <v>4638</v>
      </c>
      <c r="B83" s="294">
        <v>3796</v>
      </c>
      <c r="C83" s="295" t="s">
        <v>4117</v>
      </c>
      <c r="D83" s="295" t="str">
        <f t="shared" si="1"/>
        <v>三重進安店2</v>
      </c>
      <c r="E83" s="294">
        <v>2</v>
      </c>
      <c r="F83" s="294" t="s">
        <v>4320</v>
      </c>
      <c r="G83" s="295" t="s">
        <v>4639</v>
      </c>
      <c r="H83" s="294" t="s">
        <v>4458</v>
      </c>
      <c r="I83" s="296" t="s">
        <v>4454</v>
      </c>
      <c r="J83" s="297" t="str">
        <f>VLOOKUP(B83,'[5]0919門市清單主檔'!B:V,21,FALSE)</f>
        <v>三重區</v>
      </c>
      <c r="K83" s="298" t="s">
        <v>4455</v>
      </c>
      <c r="L83" s="294" t="s">
        <v>1745</v>
      </c>
      <c r="M83" s="297"/>
    </row>
    <row r="84" spans="1:13" ht="22.95" customHeight="1">
      <c r="A84" s="294" t="s">
        <v>4640</v>
      </c>
      <c r="B84" s="294">
        <v>4191</v>
      </c>
      <c r="C84" s="295" t="s">
        <v>325</v>
      </c>
      <c r="D84" s="295" t="str">
        <f t="shared" si="1"/>
        <v>三重溪美店1</v>
      </c>
      <c r="E84" s="294">
        <v>1</v>
      </c>
      <c r="F84" s="294" t="s">
        <v>4148</v>
      </c>
      <c r="G84" s="295" t="s">
        <v>4641</v>
      </c>
      <c r="H84" s="294" t="s">
        <v>4465</v>
      </c>
      <c r="I84" s="296" t="s">
        <v>4460</v>
      </c>
      <c r="J84" s="297" t="str">
        <f>VLOOKUP(B84,'[5]0919門市清單主檔'!B:V,21,FALSE)</f>
        <v>三重區</v>
      </c>
      <c r="K84" s="298" t="s">
        <v>4455</v>
      </c>
      <c r="L84" s="294" t="s">
        <v>1745</v>
      </c>
      <c r="M84" s="297"/>
    </row>
    <row r="85" spans="1:13" ht="22.95" customHeight="1">
      <c r="A85" s="294" t="s">
        <v>4642</v>
      </c>
      <c r="B85" s="294">
        <v>4191</v>
      </c>
      <c r="C85" s="295" t="s">
        <v>325</v>
      </c>
      <c r="D85" s="295" t="str">
        <f t="shared" si="1"/>
        <v>三重溪美店2</v>
      </c>
      <c r="E85" s="294">
        <v>2</v>
      </c>
      <c r="F85" s="294" t="s">
        <v>4149</v>
      </c>
      <c r="G85" s="295" t="s">
        <v>4643</v>
      </c>
      <c r="H85" s="294" t="s">
        <v>4453</v>
      </c>
      <c r="I85" s="296" t="s">
        <v>4460</v>
      </c>
      <c r="J85" s="297" t="str">
        <f>VLOOKUP(B85,'[5]0919門市清單主檔'!B:V,21,FALSE)</f>
        <v>三重區</v>
      </c>
      <c r="K85" s="298" t="s">
        <v>4455</v>
      </c>
      <c r="L85" s="294" t="s">
        <v>1745</v>
      </c>
      <c r="M85" s="297"/>
    </row>
    <row r="86" spans="1:13" ht="22.95" customHeight="1">
      <c r="A86" s="294" t="s">
        <v>4644</v>
      </c>
      <c r="B86" s="294">
        <v>2222</v>
      </c>
      <c r="C86" s="295" t="s">
        <v>1538</v>
      </c>
      <c r="D86" s="295" t="str">
        <f t="shared" si="1"/>
        <v>三重義天店1</v>
      </c>
      <c r="E86" s="294">
        <v>1</v>
      </c>
      <c r="F86" s="294" t="s">
        <v>4312</v>
      </c>
      <c r="G86" s="295" t="s">
        <v>4645</v>
      </c>
      <c r="H86" s="294" t="s">
        <v>4465</v>
      </c>
      <c r="I86" s="296" t="s">
        <v>4454</v>
      </c>
      <c r="J86" s="297" t="str">
        <f>VLOOKUP(B86,'[5]0919門市清單主檔'!B:V,21,FALSE)</f>
        <v>三重區</v>
      </c>
      <c r="K86" s="298" t="s">
        <v>4455</v>
      </c>
      <c r="L86" s="294" t="s">
        <v>1745</v>
      </c>
      <c r="M86" s="297"/>
    </row>
    <row r="87" spans="1:13" ht="22.95" customHeight="1">
      <c r="A87" s="294" t="s">
        <v>4646</v>
      </c>
      <c r="B87" s="294">
        <v>2222</v>
      </c>
      <c r="C87" s="295" t="s">
        <v>1538</v>
      </c>
      <c r="D87" s="295" t="str">
        <f t="shared" si="1"/>
        <v>三重義天店2</v>
      </c>
      <c r="E87" s="294">
        <v>2</v>
      </c>
      <c r="F87" s="294" t="s">
        <v>4313</v>
      </c>
      <c r="G87" s="295" t="s">
        <v>4647</v>
      </c>
      <c r="H87" s="294" t="s">
        <v>4458</v>
      </c>
      <c r="I87" s="296" t="s">
        <v>4470</v>
      </c>
      <c r="J87" s="297" t="str">
        <f>VLOOKUP(B87,'[5]0919門市清單主檔'!B:V,21,FALSE)</f>
        <v>三重區</v>
      </c>
      <c r="K87" s="298" t="s">
        <v>4455</v>
      </c>
      <c r="L87" s="294" t="s">
        <v>1745</v>
      </c>
      <c r="M87" s="297"/>
    </row>
    <row r="88" spans="1:13" ht="22.95" customHeight="1">
      <c r="A88" s="294" t="s">
        <v>4648</v>
      </c>
      <c r="B88" s="294">
        <v>3811</v>
      </c>
      <c r="C88" s="295" t="s">
        <v>4086</v>
      </c>
      <c r="D88" s="295" t="str">
        <f t="shared" si="1"/>
        <v>三重碧華公園1</v>
      </c>
      <c r="E88" s="294">
        <v>1</v>
      </c>
      <c r="F88" s="294" t="s">
        <v>4317</v>
      </c>
      <c r="G88" s="295" t="s">
        <v>4649</v>
      </c>
      <c r="H88" s="294" t="s">
        <v>4458</v>
      </c>
      <c r="I88" s="296" t="s">
        <v>4460</v>
      </c>
      <c r="J88" s="297" t="str">
        <f>VLOOKUP(B88,'[5]0919門市清單主檔'!B:V,21,FALSE)</f>
        <v>三重區</v>
      </c>
      <c r="K88" s="298" t="s">
        <v>4455</v>
      </c>
      <c r="L88" s="294" t="s">
        <v>1745</v>
      </c>
      <c r="M88" s="297"/>
    </row>
    <row r="89" spans="1:13" ht="22.95" customHeight="1">
      <c r="A89" s="294" t="s">
        <v>4650</v>
      </c>
      <c r="B89" s="294">
        <v>3811</v>
      </c>
      <c r="C89" s="295" t="s">
        <v>4086</v>
      </c>
      <c r="D89" s="295" t="str">
        <f t="shared" si="1"/>
        <v>三重碧華公園2</v>
      </c>
      <c r="E89" s="294">
        <v>2</v>
      </c>
      <c r="F89" s="294" t="s">
        <v>4318</v>
      </c>
      <c r="G89" s="295" t="s">
        <v>4651</v>
      </c>
      <c r="H89" s="294" t="s">
        <v>4458</v>
      </c>
      <c r="I89" s="296" t="s">
        <v>4460</v>
      </c>
      <c r="J89" s="297" t="str">
        <f>VLOOKUP(B89,'[5]0919門市清單主檔'!B:V,21,FALSE)</f>
        <v>三重區</v>
      </c>
      <c r="K89" s="298" t="s">
        <v>4455</v>
      </c>
      <c r="L89" s="294" t="s">
        <v>1745</v>
      </c>
      <c r="M89" s="297"/>
    </row>
    <row r="90" spans="1:13" ht="22.95" customHeight="1">
      <c r="A90" s="294" t="s">
        <v>4652</v>
      </c>
      <c r="B90" s="294">
        <v>3957</v>
      </c>
      <c r="C90" s="295" t="s">
        <v>269</v>
      </c>
      <c r="D90" s="295" t="str">
        <f t="shared" si="1"/>
        <v>三重福仁店1</v>
      </c>
      <c r="E90" s="294">
        <v>1</v>
      </c>
      <c r="F90" s="294" t="s">
        <v>4297</v>
      </c>
      <c r="G90" s="295" t="s">
        <v>4653</v>
      </c>
      <c r="H90" s="294" t="s">
        <v>4458</v>
      </c>
      <c r="I90" s="296" t="s">
        <v>4454</v>
      </c>
      <c r="J90" s="297" t="str">
        <f>VLOOKUP(B90,'[5]0919門市清單主檔'!B:V,21,FALSE)</f>
        <v>三重區</v>
      </c>
      <c r="K90" s="298" t="s">
        <v>4455</v>
      </c>
      <c r="L90" s="294" t="s">
        <v>1745</v>
      </c>
      <c r="M90" s="297"/>
    </row>
    <row r="91" spans="1:13" ht="22.95" customHeight="1">
      <c r="A91" s="294" t="s">
        <v>4654</v>
      </c>
      <c r="B91" s="294">
        <v>3957</v>
      </c>
      <c r="C91" s="295" t="s">
        <v>269</v>
      </c>
      <c r="D91" s="295" t="str">
        <f t="shared" si="1"/>
        <v>三重福仁店2</v>
      </c>
      <c r="E91" s="294">
        <v>2</v>
      </c>
      <c r="F91" s="294" t="s">
        <v>4298</v>
      </c>
      <c r="G91" s="295" t="s">
        <v>4655</v>
      </c>
      <c r="H91" s="294" t="s">
        <v>4458</v>
      </c>
      <c r="I91" s="296" t="s">
        <v>4454</v>
      </c>
      <c r="J91" s="297" t="str">
        <f>VLOOKUP(B91,'[5]0919門市清單主檔'!B:V,21,FALSE)</f>
        <v>三重區</v>
      </c>
      <c r="K91" s="298" t="s">
        <v>4455</v>
      </c>
      <c r="L91" s="294" t="s">
        <v>1745</v>
      </c>
      <c r="M91" s="297"/>
    </row>
    <row r="92" spans="1:13" ht="22.95" customHeight="1">
      <c r="A92" s="294" t="s">
        <v>4656</v>
      </c>
      <c r="B92" s="294">
        <v>4210</v>
      </c>
      <c r="C92" s="295" t="s">
        <v>330</v>
      </c>
      <c r="D92" s="295" t="str">
        <f t="shared" si="1"/>
        <v>三重福華店1</v>
      </c>
      <c r="E92" s="294">
        <v>1</v>
      </c>
      <c r="F92" s="294" t="s">
        <v>4306</v>
      </c>
      <c r="G92" s="295" t="s">
        <v>4657</v>
      </c>
      <c r="H92" s="294" t="s">
        <v>4453</v>
      </c>
      <c r="I92" s="296" t="s">
        <v>4454</v>
      </c>
      <c r="J92" s="297" t="str">
        <f>VLOOKUP(B92,'[5]0919門市清單主檔'!B:V,21,FALSE)</f>
        <v>三重區</v>
      </c>
      <c r="K92" s="298" t="s">
        <v>4455</v>
      </c>
      <c r="L92" s="294" t="s">
        <v>1745</v>
      </c>
      <c r="M92" s="297"/>
    </row>
    <row r="93" spans="1:13" ht="22.95" customHeight="1">
      <c r="A93" s="294" t="s">
        <v>4658</v>
      </c>
      <c r="B93" s="294">
        <v>4210</v>
      </c>
      <c r="C93" s="295" t="s">
        <v>330</v>
      </c>
      <c r="D93" s="295" t="str">
        <f t="shared" si="1"/>
        <v>三重福華店2</v>
      </c>
      <c r="E93" s="294">
        <v>2</v>
      </c>
      <c r="F93" s="294" t="s">
        <v>4307</v>
      </c>
      <c r="G93" s="295" t="s">
        <v>4659</v>
      </c>
      <c r="H93" s="294" t="s">
        <v>4453</v>
      </c>
      <c r="I93" s="296" t="s">
        <v>4454</v>
      </c>
      <c r="J93" s="297" t="str">
        <f>VLOOKUP(B93,'[5]0919門市清單主檔'!B:V,21,FALSE)</f>
        <v>三重區</v>
      </c>
      <c r="K93" s="298" t="s">
        <v>4455</v>
      </c>
      <c r="L93" s="294" t="s">
        <v>1745</v>
      </c>
      <c r="M93" s="297"/>
    </row>
    <row r="94" spans="1:13" ht="22.95" customHeight="1">
      <c r="A94" s="294" t="s">
        <v>4660</v>
      </c>
      <c r="B94" s="294" t="s">
        <v>28</v>
      </c>
      <c r="C94" s="295" t="s">
        <v>4096</v>
      </c>
      <c r="D94" s="295" t="str">
        <f t="shared" si="1"/>
        <v>三重維德店2</v>
      </c>
      <c r="E94" s="294">
        <v>2</v>
      </c>
      <c r="F94" s="294" t="s">
        <v>4299</v>
      </c>
      <c r="G94" s="295" t="s">
        <v>4661</v>
      </c>
      <c r="H94" s="294" t="s">
        <v>4458</v>
      </c>
      <c r="I94" s="296" t="s">
        <v>4454</v>
      </c>
      <c r="J94" s="297" t="str">
        <f>VLOOKUP(B94,'[5]0919門市清單主檔'!B:V,21,FALSE)</f>
        <v>三重區</v>
      </c>
      <c r="K94" s="298" t="s">
        <v>4455</v>
      </c>
      <c r="L94" s="294" t="s">
        <v>1745</v>
      </c>
      <c r="M94" s="297"/>
    </row>
    <row r="95" spans="1:13" ht="22.95" customHeight="1">
      <c r="A95" s="294" t="s">
        <v>4662</v>
      </c>
      <c r="B95" s="294">
        <v>4155</v>
      </c>
      <c r="C95" s="295" t="s">
        <v>316</v>
      </c>
      <c r="D95" s="295" t="str">
        <f t="shared" si="1"/>
        <v>三重穀保店1</v>
      </c>
      <c r="E95" s="294">
        <v>1</v>
      </c>
      <c r="F95" s="294" t="s">
        <v>4167</v>
      </c>
      <c r="G95" s="295" t="s">
        <v>4663</v>
      </c>
      <c r="H95" s="294" t="s">
        <v>4465</v>
      </c>
      <c r="I95" s="296" t="s">
        <v>4454</v>
      </c>
      <c r="J95" s="297" t="str">
        <f>VLOOKUP(B95,'[5]0919門市清單主檔'!B:V,21,FALSE)</f>
        <v>三重區</v>
      </c>
      <c r="K95" s="298" t="s">
        <v>4455</v>
      </c>
      <c r="L95" s="294" t="s">
        <v>1745</v>
      </c>
      <c r="M95" s="297"/>
    </row>
    <row r="96" spans="1:13" ht="22.95" customHeight="1">
      <c r="A96" s="294" t="s">
        <v>4664</v>
      </c>
      <c r="B96" s="294">
        <v>4196</v>
      </c>
      <c r="C96" s="295" t="s">
        <v>327</v>
      </c>
      <c r="D96" s="295" t="str">
        <f t="shared" si="1"/>
        <v>三重蝶愛店1</v>
      </c>
      <c r="E96" s="294">
        <v>1</v>
      </c>
      <c r="F96" s="294" t="s">
        <v>4304</v>
      </c>
      <c r="G96" s="295" t="s">
        <v>4665</v>
      </c>
      <c r="H96" s="294" t="s">
        <v>4458</v>
      </c>
      <c r="I96" s="296" t="s">
        <v>4454</v>
      </c>
      <c r="J96" s="297" t="str">
        <f>VLOOKUP(B96,'[5]0919門市清單主檔'!B:V,21,FALSE)</f>
        <v>三重區</v>
      </c>
      <c r="K96" s="298" t="s">
        <v>4455</v>
      </c>
      <c r="L96" s="294" t="s">
        <v>1745</v>
      </c>
      <c r="M96" s="297"/>
    </row>
    <row r="97" spans="1:13" ht="22.95" customHeight="1">
      <c r="A97" s="294" t="s">
        <v>4666</v>
      </c>
      <c r="B97" s="294">
        <v>4196</v>
      </c>
      <c r="C97" s="295" t="s">
        <v>327</v>
      </c>
      <c r="D97" s="295" t="str">
        <f t="shared" si="1"/>
        <v>三重蝶愛店2</v>
      </c>
      <c r="E97" s="294">
        <v>2</v>
      </c>
      <c r="F97" s="294" t="s">
        <v>4305</v>
      </c>
      <c r="G97" s="295" t="s">
        <v>4667</v>
      </c>
      <c r="H97" s="294" t="s">
        <v>4458</v>
      </c>
      <c r="I97" s="296" t="s">
        <v>4454</v>
      </c>
      <c r="J97" s="297" t="str">
        <f>VLOOKUP(B97,'[5]0919門市清單主檔'!B:V,21,FALSE)</f>
        <v>三重區</v>
      </c>
      <c r="K97" s="298" t="s">
        <v>4455</v>
      </c>
      <c r="L97" s="294" t="s">
        <v>1745</v>
      </c>
      <c r="M97" s="297"/>
    </row>
    <row r="98" spans="1:13" ht="22.95" customHeight="1">
      <c r="A98" s="294" t="s">
        <v>4668</v>
      </c>
      <c r="B98" s="294">
        <v>2259</v>
      </c>
      <c r="C98" s="295" t="s">
        <v>1458</v>
      </c>
      <c r="D98" s="295" t="str">
        <f t="shared" si="1"/>
        <v>三重興華店1</v>
      </c>
      <c r="E98" s="294">
        <v>1</v>
      </c>
      <c r="F98" s="294" t="s">
        <v>4150</v>
      </c>
      <c r="G98" s="295" t="s">
        <v>4669</v>
      </c>
      <c r="H98" s="294" t="s">
        <v>4465</v>
      </c>
      <c r="I98" s="296" t="s">
        <v>4470</v>
      </c>
      <c r="J98" s="297" t="str">
        <f>VLOOKUP(B98,'[5]0919門市清單主檔'!B:V,21,FALSE)</f>
        <v>三重區</v>
      </c>
      <c r="K98" s="298" t="s">
        <v>4455</v>
      </c>
      <c r="L98" s="294" t="s">
        <v>1745</v>
      </c>
      <c r="M98" s="297"/>
    </row>
    <row r="99" spans="1:13" ht="22.95" customHeight="1">
      <c r="A99" s="294" t="s">
        <v>4670</v>
      </c>
      <c r="B99" s="294">
        <v>2259</v>
      </c>
      <c r="C99" s="295" t="s">
        <v>1458</v>
      </c>
      <c r="D99" s="295" t="str">
        <f t="shared" si="1"/>
        <v>三重興華店2</v>
      </c>
      <c r="E99" s="294">
        <v>2</v>
      </c>
      <c r="F99" s="294" t="s">
        <v>4151</v>
      </c>
      <c r="G99" s="295" t="s">
        <v>4671</v>
      </c>
      <c r="H99" s="294" t="s">
        <v>4453</v>
      </c>
      <c r="I99" s="296" t="s">
        <v>4470</v>
      </c>
      <c r="J99" s="297" t="str">
        <f>VLOOKUP(B99,'[5]0919門市清單主檔'!B:V,21,FALSE)</f>
        <v>三重區</v>
      </c>
      <c r="K99" s="298" t="s">
        <v>4455</v>
      </c>
      <c r="L99" s="294" t="s">
        <v>1745</v>
      </c>
      <c r="M99" s="297"/>
    </row>
    <row r="100" spans="1:13" ht="22.95" customHeight="1">
      <c r="A100" s="294" t="s">
        <v>4672</v>
      </c>
      <c r="B100" s="294" t="s">
        <v>25</v>
      </c>
      <c r="C100" s="295" t="s">
        <v>4137</v>
      </c>
      <c r="D100" s="295" t="str">
        <f t="shared" si="1"/>
        <v>三重興德店1</v>
      </c>
      <c r="E100" s="294">
        <v>1</v>
      </c>
      <c r="F100" s="294" t="s">
        <v>4247</v>
      </c>
      <c r="G100" s="295" t="s">
        <v>4673</v>
      </c>
      <c r="H100" s="294" t="s">
        <v>4458</v>
      </c>
      <c r="I100" s="296" t="s">
        <v>4454</v>
      </c>
      <c r="J100" s="297" t="str">
        <f>VLOOKUP(B100,'[5]0919門市清單主檔'!B:V,21,FALSE)</f>
        <v>三重區</v>
      </c>
      <c r="K100" s="298" t="s">
        <v>4455</v>
      </c>
      <c r="L100" s="294" t="s">
        <v>1745</v>
      </c>
      <c r="M100" s="297"/>
    </row>
    <row r="101" spans="1:13" ht="22.95" customHeight="1">
      <c r="A101" s="294" t="s">
        <v>4674</v>
      </c>
      <c r="B101" s="294" t="s">
        <v>25</v>
      </c>
      <c r="C101" s="295" t="s">
        <v>4137</v>
      </c>
      <c r="D101" s="295" t="str">
        <f t="shared" si="1"/>
        <v>三重興德店2</v>
      </c>
      <c r="E101" s="294">
        <v>2</v>
      </c>
      <c r="F101" s="294" t="s">
        <v>4248</v>
      </c>
      <c r="G101" s="295" t="s">
        <v>4675</v>
      </c>
      <c r="H101" s="294" t="s">
        <v>4458</v>
      </c>
      <c r="I101" s="296" t="s">
        <v>4454</v>
      </c>
      <c r="J101" s="297" t="str">
        <f>VLOOKUP(B101,'[5]0919門市清單主檔'!B:V,21,FALSE)</f>
        <v>三重區</v>
      </c>
      <c r="K101" s="298" t="s">
        <v>4455</v>
      </c>
      <c r="L101" s="294" t="s">
        <v>1745</v>
      </c>
      <c r="M101" s="297"/>
    </row>
    <row r="102" spans="1:13" ht="22.95" customHeight="1">
      <c r="A102" s="294" t="s">
        <v>4676</v>
      </c>
      <c r="B102" s="294">
        <v>4029</v>
      </c>
      <c r="C102" s="295" t="s">
        <v>293</v>
      </c>
      <c r="D102" s="295" t="str">
        <f t="shared" si="1"/>
        <v>三重龍濱店1</v>
      </c>
      <c r="E102" s="294">
        <v>1</v>
      </c>
      <c r="F102" s="294" t="s">
        <v>4289</v>
      </c>
      <c r="G102" s="295" t="s">
        <v>4677</v>
      </c>
      <c r="H102" s="294" t="s">
        <v>4458</v>
      </c>
      <c r="I102" s="296" t="s">
        <v>4454</v>
      </c>
      <c r="J102" s="297" t="str">
        <f>VLOOKUP(B102,'[5]0919門市清單主檔'!B:V,21,FALSE)</f>
        <v>三重區</v>
      </c>
      <c r="K102" s="298" t="s">
        <v>4455</v>
      </c>
      <c r="L102" s="294" t="s">
        <v>1745</v>
      </c>
      <c r="M102" s="297"/>
    </row>
    <row r="103" spans="1:13" ht="22.95" customHeight="1">
      <c r="A103" s="294" t="s">
        <v>4678</v>
      </c>
      <c r="B103" s="294">
        <v>4029</v>
      </c>
      <c r="C103" s="295" t="s">
        <v>293</v>
      </c>
      <c r="D103" s="295" t="str">
        <f t="shared" si="1"/>
        <v>三重龍濱店2</v>
      </c>
      <c r="E103" s="294">
        <v>2</v>
      </c>
      <c r="F103" s="294" t="s">
        <v>4290</v>
      </c>
      <c r="G103" s="295" t="s">
        <v>4679</v>
      </c>
      <c r="H103" s="294" t="s">
        <v>4458</v>
      </c>
      <c r="I103" s="296" t="s">
        <v>4454</v>
      </c>
      <c r="J103" s="297" t="str">
        <f>VLOOKUP(B103,'[5]0919門市清單主檔'!B:V,21,FALSE)</f>
        <v>三重區</v>
      </c>
      <c r="K103" s="298" t="s">
        <v>4455</v>
      </c>
      <c r="L103" s="294" t="s">
        <v>1745</v>
      </c>
      <c r="M103" s="297"/>
    </row>
    <row r="104" spans="1:13" ht="22.95" customHeight="1">
      <c r="A104" s="294" t="s">
        <v>4680</v>
      </c>
      <c r="B104" s="294">
        <v>4388</v>
      </c>
      <c r="C104" s="295" t="s">
        <v>382</v>
      </c>
      <c r="D104" s="295" t="str">
        <f t="shared" si="1"/>
        <v>三重薔薇店1</v>
      </c>
      <c r="E104" s="294">
        <v>1</v>
      </c>
      <c r="F104" s="294" t="s">
        <v>4295</v>
      </c>
      <c r="G104" s="295" t="s">
        <v>4459</v>
      </c>
      <c r="H104" s="294" t="s">
        <v>4465</v>
      </c>
      <c r="I104" s="296" t="s">
        <v>4470</v>
      </c>
      <c r="J104" s="297" t="str">
        <f>VLOOKUP(B104,'[5]0919門市清單主檔'!B:V,21,FALSE)</f>
        <v>三重區</v>
      </c>
      <c r="K104" s="298" t="s">
        <v>4455</v>
      </c>
      <c r="L104" s="294" t="s">
        <v>1745</v>
      </c>
      <c r="M104" s="297"/>
    </row>
    <row r="105" spans="1:13" ht="22.95" customHeight="1">
      <c r="A105" s="294" t="s">
        <v>4681</v>
      </c>
      <c r="B105" s="294">
        <v>4388</v>
      </c>
      <c r="C105" s="295" t="s">
        <v>382</v>
      </c>
      <c r="D105" s="295" t="str">
        <f t="shared" si="1"/>
        <v>三重薔薇店2</v>
      </c>
      <c r="E105" s="294">
        <v>2</v>
      </c>
      <c r="F105" s="294" t="s">
        <v>4296</v>
      </c>
      <c r="G105" s="295" t="s">
        <v>4682</v>
      </c>
      <c r="H105" s="294" t="s">
        <v>4453</v>
      </c>
      <c r="I105" s="296" t="s">
        <v>4454</v>
      </c>
      <c r="J105" s="297" t="str">
        <f>VLOOKUP(B105,'[5]0919門市清單主檔'!B:V,21,FALSE)</f>
        <v>三重區</v>
      </c>
      <c r="K105" s="298" t="s">
        <v>4455</v>
      </c>
      <c r="L105" s="294" t="s">
        <v>1745</v>
      </c>
      <c r="M105" s="297"/>
    </row>
    <row r="106" spans="1:13" ht="22.95" customHeight="1">
      <c r="A106" s="294" t="s">
        <v>4702</v>
      </c>
      <c r="B106" s="294" t="s">
        <v>39</v>
      </c>
      <c r="C106" s="295" t="s">
        <v>649</v>
      </c>
      <c r="D106" s="295" t="str">
        <f t="shared" si="1"/>
        <v>北縣三愛三店1</v>
      </c>
      <c r="E106" s="294">
        <v>1</v>
      </c>
      <c r="F106" s="294" t="s">
        <v>4302</v>
      </c>
      <c r="G106" s="295" t="s">
        <v>4703</v>
      </c>
      <c r="H106" s="294" t="s">
        <v>4458</v>
      </c>
      <c r="I106" s="296" t="s">
        <v>4454</v>
      </c>
      <c r="J106" s="297" t="str">
        <f>VLOOKUP(B106,'[5]0919門市清單主檔'!B:V,21,FALSE)</f>
        <v>三重區</v>
      </c>
      <c r="K106" s="298" t="s">
        <v>4455</v>
      </c>
      <c r="L106" s="294" t="s">
        <v>1745</v>
      </c>
      <c r="M106" s="297"/>
    </row>
    <row r="107" spans="1:13" ht="22.95" customHeight="1">
      <c r="A107" s="294" t="s">
        <v>4704</v>
      </c>
      <c r="B107" s="294" t="s">
        <v>39</v>
      </c>
      <c r="C107" s="295" t="s">
        <v>649</v>
      </c>
      <c r="D107" s="295" t="str">
        <f t="shared" si="1"/>
        <v>北縣三愛三店2</v>
      </c>
      <c r="E107" s="294">
        <v>2</v>
      </c>
      <c r="F107" s="294" t="s">
        <v>4303</v>
      </c>
      <c r="G107" s="295" t="s">
        <v>4705</v>
      </c>
      <c r="H107" s="294" t="s">
        <v>4458</v>
      </c>
      <c r="I107" s="296" t="s">
        <v>4454</v>
      </c>
      <c r="J107" s="297" t="str">
        <f>VLOOKUP(B107,'[5]0919門市清單主檔'!B:V,21,FALSE)</f>
        <v>三重區</v>
      </c>
      <c r="K107" s="298" t="s">
        <v>4455</v>
      </c>
      <c r="L107" s="294" t="s">
        <v>1745</v>
      </c>
      <c r="M107" s="297"/>
    </row>
    <row r="108" spans="1:13" ht="22.95" customHeight="1">
      <c r="A108" s="294" t="s">
        <v>4706</v>
      </c>
      <c r="B108" s="294" t="s">
        <v>40</v>
      </c>
      <c r="C108" s="295" t="s">
        <v>652</v>
      </c>
      <c r="D108" s="295" t="str">
        <f t="shared" si="1"/>
        <v>北縣中陽店1</v>
      </c>
      <c r="E108" s="294">
        <v>1</v>
      </c>
      <c r="F108" s="294" t="s">
        <v>4191</v>
      </c>
      <c r="G108" s="295" t="s">
        <v>4707</v>
      </c>
      <c r="H108" s="294" t="s">
        <v>4458</v>
      </c>
      <c r="I108" s="296" t="s">
        <v>4454</v>
      </c>
      <c r="J108" s="297" t="str">
        <f>VLOOKUP(B108,'[5]0919門市清單主檔'!B:V,21,FALSE)</f>
        <v>三重區</v>
      </c>
      <c r="K108" s="298" t="s">
        <v>4455</v>
      </c>
      <c r="L108" s="294" t="s">
        <v>1745</v>
      </c>
      <c r="M108" s="297"/>
    </row>
    <row r="109" spans="1:13" ht="22.95" customHeight="1">
      <c r="A109" s="294" t="s">
        <v>4708</v>
      </c>
      <c r="B109" s="294" t="s">
        <v>40</v>
      </c>
      <c r="C109" s="295" t="s">
        <v>652</v>
      </c>
      <c r="D109" s="295" t="str">
        <f t="shared" si="1"/>
        <v>北縣中陽店2</v>
      </c>
      <c r="E109" s="294">
        <v>2</v>
      </c>
      <c r="F109" s="294" t="s">
        <v>4192</v>
      </c>
      <c r="G109" s="295" t="s">
        <v>4709</v>
      </c>
      <c r="H109" s="294" t="s">
        <v>4458</v>
      </c>
      <c r="I109" s="296" t="s">
        <v>4454</v>
      </c>
      <c r="J109" s="297" t="str">
        <f>VLOOKUP(B109,'[5]0919門市清單主檔'!B:V,21,FALSE)</f>
        <v>三重區</v>
      </c>
      <c r="K109" s="298" t="s">
        <v>4455</v>
      </c>
      <c r="L109" s="294" t="s">
        <v>1745</v>
      </c>
      <c r="M109" s="297"/>
    </row>
    <row r="110" spans="1:13" ht="22.95" customHeight="1">
      <c r="A110" s="294" t="s">
        <v>4714</v>
      </c>
      <c r="B110" s="294" t="s">
        <v>26</v>
      </c>
      <c r="C110" s="295" t="s">
        <v>641</v>
      </c>
      <c r="D110" s="295" t="str">
        <f t="shared" si="1"/>
        <v>北縣五華三店1</v>
      </c>
      <c r="E110" s="294">
        <v>1</v>
      </c>
      <c r="F110" s="294" t="s">
        <v>4321</v>
      </c>
      <c r="G110" s="295" t="s">
        <v>4715</v>
      </c>
      <c r="H110" s="294" t="s">
        <v>4465</v>
      </c>
      <c r="I110" s="296" t="s">
        <v>4454</v>
      </c>
      <c r="J110" s="297" t="str">
        <f>VLOOKUP(B110,'[5]0919門市清單主檔'!B:V,21,FALSE)</f>
        <v>三重區</v>
      </c>
      <c r="K110" s="298" t="s">
        <v>4455</v>
      </c>
      <c r="L110" s="294" t="s">
        <v>1745</v>
      </c>
      <c r="M110" s="297"/>
    </row>
    <row r="111" spans="1:13" ht="22.95" customHeight="1">
      <c r="A111" s="294" t="s">
        <v>4716</v>
      </c>
      <c r="B111" s="294" t="s">
        <v>26</v>
      </c>
      <c r="C111" s="295" t="s">
        <v>641</v>
      </c>
      <c r="D111" s="295" t="str">
        <f t="shared" si="1"/>
        <v>北縣五華三店2</v>
      </c>
      <c r="E111" s="294">
        <v>2</v>
      </c>
      <c r="F111" s="294" t="s">
        <v>4322</v>
      </c>
      <c r="G111" s="295" t="s">
        <v>4717</v>
      </c>
      <c r="H111" s="294" t="s">
        <v>4465</v>
      </c>
      <c r="I111" s="296" t="s">
        <v>4454</v>
      </c>
      <c r="J111" s="297" t="str">
        <f>VLOOKUP(B111,'[5]0919門市清單主檔'!B:V,21,FALSE)</f>
        <v>三重區</v>
      </c>
      <c r="K111" s="298" t="s">
        <v>4455</v>
      </c>
      <c r="L111" s="294" t="s">
        <v>1745</v>
      </c>
      <c r="M111" s="297"/>
    </row>
    <row r="112" spans="1:13" ht="22.95" customHeight="1">
      <c r="A112" s="294" t="s">
        <v>4718</v>
      </c>
      <c r="B112" s="294" t="s">
        <v>37</v>
      </c>
      <c r="C112" s="295" t="s">
        <v>645</v>
      </c>
      <c r="D112" s="295" t="str">
        <f t="shared" si="1"/>
        <v>北縣仁和店1</v>
      </c>
      <c r="E112" s="294">
        <v>1</v>
      </c>
      <c r="F112" s="294" t="s">
        <v>4314</v>
      </c>
      <c r="G112" s="295" t="s">
        <v>4719</v>
      </c>
      <c r="H112" s="294" t="s">
        <v>4465</v>
      </c>
      <c r="I112" s="296" t="s">
        <v>4454</v>
      </c>
      <c r="J112" s="297" t="str">
        <f>VLOOKUP(B112,'[5]0919門市清單主檔'!B:V,21,FALSE)</f>
        <v>三重區</v>
      </c>
      <c r="K112" s="298" t="s">
        <v>4455</v>
      </c>
      <c r="L112" s="294" t="s">
        <v>1745</v>
      </c>
      <c r="M112" s="297"/>
    </row>
    <row r="113" spans="1:13" ht="22.95" customHeight="1">
      <c r="A113" s="294" t="s">
        <v>4720</v>
      </c>
      <c r="B113" s="294" t="s">
        <v>37</v>
      </c>
      <c r="C113" s="295" t="s">
        <v>645</v>
      </c>
      <c r="D113" s="295" t="str">
        <f t="shared" si="1"/>
        <v>北縣仁和店2</v>
      </c>
      <c r="E113" s="294">
        <v>2</v>
      </c>
      <c r="F113" s="294" t="s">
        <v>4315</v>
      </c>
      <c r="G113" s="295" t="s">
        <v>4721</v>
      </c>
      <c r="H113" s="294" t="s">
        <v>4465</v>
      </c>
      <c r="I113" s="296" t="s">
        <v>4470</v>
      </c>
      <c r="J113" s="297" t="str">
        <f>VLOOKUP(B113,'[5]0919門市清單主檔'!B:V,21,FALSE)</f>
        <v>三重區</v>
      </c>
      <c r="K113" s="298" t="s">
        <v>4455</v>
      </c>
      <c r="L113" s="294" t="s">
        <v>1745</v>
      </c>
      <c r="M113" s="297"/>
    </row>
    <row r="114" spans="1:13" ht="22.95" customHeight="1">
      <c r="A114" s="294" t="s">
        <v>4722</v>
      </c>
      <c r="B114" s="294">
        <v>3840</v>
      </c>
      <c r="C114" s="295" t="s">
        <v>243</v>
      </c>
      <c r="D114" s="295" t="str">
        <f t="shared" si="1"/>
        <v>北縣天龍店1</v>
      </c>
      <c r="E114" s="294">
        <v>1</v>
      </c>
      <c r="F114" s="294" t="s">
        <v>4329</v>
      </c>
      <c r="G114" s="295" t="s">
        <v>4723</v>
      </c>
      <c r="H114" s="294" t="s">
        <v>4458</v>
      </c>
      <c r="I114" s="296" t="s">
        <v>4454</v>
      </c>
      <c r="J114" s="297" t="str">
        <f>VLOOKUP(B114,'[5]0919門市清單主檔'!B:V,21,FALSE)</f>
        <v>三重區</v>
      </c>
      <c r="K114" s="298" t="s">
        <v>4455</v>
      </c>
      <c r="L114" s="294" t="s">
        <v>1745</v>
      </c>
      <c r="M114" s="297"/>
    </row>
    <row r="115" spans="1:13" ht="22.95" customHeight="1">
      <c r="A115" s="294" t="s">
        <v>4724</v>
      </c>
      <c r="B115" s="294">
        <v>3840</v>
      </c>
      <c r="C115" s="295" t="s">
        <v>243</v>
      </c>
      <c r="D115" s="295" t="str">
        <f t="shared" si="1"/>
        <v>北縣天龍店2</v>
      </c>
      <c r="E115" s="294">
        <v>2</v>
      </c>
      <c r="F115" s="294" t="s">
        <v>4330</v>
      </c>
      <c r="G115" s="295" t="s">
        <v>4725</v>
      </c>
      <c r="H115" s="294" t="s">
        <v>4453</v>
      </c>
      <c r="I115" s="296" t="s">
        <v>4470</v>
      </c>
      <c r="J115" s="297" t="str">
        <f>VLOOKUP(B115,'[5]0919門市清單主檔'!B:V,21,FALSE)</f>
        <v>三重區</v>
      </c>
      <c r="K115" s="298" t="s">
        <v>4455</v>
      </c>
      <c r="L115" s="294" t="s">
        <v>1745</v>
      </c>
      <c r="M115" s="297"/>
    </row>
    <row r="116" spans="1:13" ht="22.95" customHeight="1">
      <c r="A116" s="294" t="s">
        <v>4762</v>
      </c>
      <c r="B116" s="294">
        <v>2302</v>
      </c>
      <c r="C116" s="295" t="s">
        <v>85</v>
      </c>
      <c r="D116" s="295" t="str">
        <f t="shared" si="1"/>
        <v>北縣重安店1</v>
      </c>
      <c r="E116" s="294">
        <v>1</v>
      </c>
      <c r="F116" s="294" t="s">
        <v>4308</v>
      </c>
      <c r="G116" s="295" t="s">
        <v>4459</v>
      </c>
      <c r="H116" s="294" t="s">
        <v>4465</v>
      </c>
      <c r="I116" s="296" t="s">
        <v>4454</v>
      </c>
      <c r="J116" s="297" t="str">
        <f>VLOOKUP(B116,'[5]0919門市清單主檔'!B:V,21,FALSE)</f>
        <v>三重區</v>
      </c>
      <c r="K116" s="298" t="s">
        <v>4455</v>
      </c>
      <c r="L116" s="294" t="s">
        <v>1745</v>
      </c>
      <c r="M116" s="297"/>
    </row>
    <row r="117" spans="1:13" ht="22.95" customHeight="1">
      <c r="A117" s="294" t="s">
        <v>4763</v>
      </c>
      <c r="B117" s="294">
        <v>2302</v>
      </c>
      <c r="C117" s="295" t="s">
        <v>85</v>
      </c>
      <c r="D117" s="295" t="str">
        <f t="shared" si="1"/>
        <v>北縣重安店2</v>
      </c>
      <c r="E117" s="294">
        <v>2</v>
      </c>
      <c r="F117" s="294" t="s">
        <v>4309</v>
      </c>
      <c r="G117" s="295" t="s">
        <v>4764</v>
      </c>
      <c r="H117" s="294" t="s">
        <v>4465</v>
      </c>
      <c r="I117" s="296" t="s">
        <v>4454</v>
      </c>
      <c r="J117" s="297" t="str">
        <f>VLOOKUP(B117,'[5]0919門市清單主檔'!B:V,21,FALSE)</f>
        <v>三重區</v>
      </c>
      <c r="K117" s="298" t="s">
        <v>4455</v>
      </c>
      <c r="L117" s="294" t="s">
        <v>1745</v>
      </c>
      <c r="M117" s="297"/>
    </row>
    <row r="118" spans="1:13" ht="22.95" customHeight="1">
      <c r="A118" s="294" t="s">
        <v>4765</v>
      </c>
      <c r="B118" s="294">
        <v>3362</v>
      </c>
      <c r="C118" s="295" t="s">
        <v>180</v>
      </c>
      <c r="D118" s="295" t="str">
        <f t="shared" si="1"/>
        <v>北縣重武店2</v>
      </c>
      <c r="E118" s="294">
        <v>2</v>
      </c>
      <c r="F118" s="294" t="s">
        <v>4145</v>
      </c>
      <c r="G118" s="295" t="s">
        <v>4766</v>
      </c>
      <c r="H118" s="294" t="s">
        <v>4458</v>
      </c>
      <c r="I118" s="296" t="s">
        <v>4454</v>
      </c>
      <c r="J118" s="297" t="str">
        <f>VLOOKUP(B118,'[5]0919門市清單主檔'!B:V,21,FALSE)</f>
        <v>三重區</v>
      </c>
      <c r="K118" s="298" t="s">
        <v>4455</v>
      </c>
      <c r="L118" s="294" t="s">
        <v>1745</v>
      </c>
      <c r="M118" s="297"/>
    </row>
    <row r="119" spans="1:13" ht="22.95" customHeight="1">
      <c r="A119" s="294" t="s">
        <v>4767</v>
      </c>
      <c r="B119" s="294">
        <v>2209</v>
      </c>
      <c r="C119" s="295" t="s">
        <v>72</v>
      </c>
      <c r="D119" s="295" t="str">
        <f t="shared" si="1"/>
        <v>北縣重強店2</v>
      </c>
      <c r="E119" s="294">
        <v>2</v>
      </c>
      <c r="F119" s="294" t="s">
        <v>4198</v>
      </c>
      <c r="G119" s="295" t="s">
        <v>4768</v>
      </c>
      <c r="H119" s="294" t="s">
        <v>4465</v>
      </c>
      <c r="I119" s="296" t="s">
        <v>4454</v>
      </c>
      <c r="J119" s="297" t="str">
        <f>VLOOKUP(B119,'[5]0919門市清單主檔'!B:V,21,FALSE)</f>
        <v>三重區</v>
      </c>
      <c r="K119" s="298" t="s">
        <v>4455</v>
      </c>
      <c r="L119" s="294" t="s">
        <v>1745</v>
      </c>
      <c r="M119" s="297"/>
    </row>
    <row r="120" spans="1:13" ht="22.95" customHeight="1">
      <c r="A120" s="294" t="s">
        <v>4769</v>
      </c>
      <c r="B120" s="294">
        <v>3601</v>
      </c>
      <c r="C120" s="295" t="s">
        <v>203</v>
      </c>
      <c r="D120" s="295" t="str">
        <f t="shared" si="1"/>
        <v>北縣重富店1</v>
      </c>
      <c r="E120" s="294">
        <v>1</v>
      </c>
      <c r="F120" s="294" t="s">
        <v>4331</v>
      </c>
      <c r="G120" s="295" t="s">
        <v>4770</v>
      </c>
      <c r="H120" s="294" t="s">
        <v>4465</v>
      </c>
      <c r="I120" s="296" t="s">
        <v>4454</v>
      </c>
      <c r="J120" s="297" t="str">
        <f>VLOOKUP(B120,'[5]0919門市清單主檔'!B:V,21,FALSE)</f>
        <v>三重區</v>
      </c>
      <c r="K120" s="298" t="s">
        <v>4455</v>
      </c>
      <c r="L120" s="294" t="s">
        <v>1745</v>
      </c>
      <c r="M120" s="297"/>
    </row>
    <row r="121" spans="1:13" ht="22.95" customHeight="1">
      <c r="A121" s="294" t="s">
        <v>4771</v>
      </c>
      <c r="B121" s="294">
        <v>3601</v>
      </c>
      <c r="C121" s="295" t="s">
        <v>203</v>
      </c>
      <c r="D121" s="295" t="str">
        <f t="shared" si="1"/>
        <v>北縣重富店2</v>
      </c>
      <c r="E121" s="294">
        <v>2</v>
      </c>
      <c r="F121" s="294" t="s">
        <v>4332</v>
      </c>
      <c r="G121" s="295" t="s">
        <v>4772</v>
      </c>
      <c r="H121" s="294" t="s">
        <v>4465</v>
      </c>
      <c r="I121" s="296" t="s">
        <v>4454</v>
      </c>
      <c r="J121" s="297" t="str">
        <f>VLOOKUP(B121,'[5]0919門市清單主檔'!B:V,21,FALSE)</f>
        <v>三重區</v>
      </c>
      <c r="K121" s="298" t="s">
        <v>4455</v>
      </c>
      <c r="L121" s="294" t="s">
        <v>1745</v>
      </c>
      <c r="M121" s="297"/>
    </row>
    <row r="122" spans="1:13" ht="22.95" customHeight="1">
      <c r="A122" s="294" t="s">
        <v>4773</v>
      </c>
      <c r="B122" s="294">
        <v>2837</v>
      </c>
      <c r="C122" s="295" t="s">
        <v>135</v>
      </c>
      <c r="D122" s="295" t="str">
        <f t="shared" si="1"/>
        <v>北縣重萬店1</v>
      </c>
      <c r="E122" s="294">
        <v>1</v>
      </c>
      <c r="F122" s="294" t="s">
        <v>4152</v>
      </c>
      <c r="G122" s="295" t="s">
        <v>4774</v>
      </c>
      <c r="H122" s="294" t="s">
        <v>4458</v>
      </c>
      <c r="I122" s="296" t="s">
        <v>4454</v>
      </c>
      <c r="J122" s="297" t="str">
        <f>VLOOKUP(B122,'[5]0919門市清單主檔'!B:V,21,FALSE)</f>
        <v>三重區</v>
      </c>
      <c r="K122" s="298" t="s">
        <v>4455</v>
      </c>
      <c r="L122" s="294" t="s">
        <v>1745</v>
      </c>
      <c r="M122" s="297"/>
    </row>
    <row r="123" spans="1:13" ht="22.95" customHeight="1">
      <c r="A123" s="294" t="s">
        <v>4775</v>
      </c>
      <c r="B123" s="294">
        <v>2837</v>
      </c>
      <c r="C123" s="295" t="s">
        <v>135</v>
      </c>
      <c r="D123" s="295" t="str">
        <f t="shared" si="1"/>
        <v>北縣重萬店2</v>
      </c>
      <c r="E123" s="294">
        <v>2</v>
      </c>
      <c r="F123" s="294" t="s">
        <v>4153</v>
      </c>
      <c r="G123" s="295" t="s">
        <v>4776</v>
      </c>
      <c r="H123" s="294" t="s">
        <v>4458</v>
      </c>
      <c r="I123" s="296" t="s">
        <v>4470</v>
      </c>
      <c r="J123" s="297" t="str">
        <f>VLOOKUP(B123,'[5]0919門市清單主檔'!B:V,21,FALSE)</f>
        <v>三重區</v>
      </c>
      <c r="K123" s="298" t="s">
        <v>4455</v>
      </c>
      <c r="L123" s="294" t="s">
        <v>1745</v>
      </c>
      <c r="M123" s="297"/>
    </row>
    <row r="124" spans="1:13" ht="22.95" customHeight="1">
      <c r="A124" s="294" t="s">
        <v>4777</v>
      </c>
      <c r="B124" s="294">
        <v>2321</v>
      </c>
      <c r="C124" s="295" t="s">
        <v>89</v>
      </c>
      <c r="D124" s="295" t="str">
        <f t="shared" si="1"/>
        <v>北縣重鑫店1</v>
      </c>
      <c r="E124" s="294">
        <v>1</v>
      </c>
      <c r="F124" s="294" t="s">
        <v>4182</v>
      </c>
      <c r="G124" s="295" t="s">
        <v>4778</v>
      </c>
      <c r="H124" s="294" t="s">
        <v>4465</v>
      </c>
      <c r="I124" s="296" t="s">
        <v>4454</v>
      </c>
      <c r="J124" s="297" t="str">
        <f>VLOOKUP(B124,'[5]0919門市清單主檔'!B:V,21,FALSE)</f>
        <v>三重區</v>
      </c>
      <c r="K124" s="298" t="s">
        <v>4455</v>
      </c>
      <c r="L124" s="294" t="s">
        <v>1745</v>
      </c>
      <c r="M124" s="297"/>
    </row>
    <row r="125" spans="1:13" ht="22.95" customHeight="1">
      <c r="A125" s="294" t="s">
        <v>4779</v>
      </c>
      <c r="B125" s="294">
        <v>2321</v>
      </c>
      <c r="C125" s="295" t="s">
        <v>89</v>
      </c>
      <c r="D125" s="295" t="str">
        <f t="shared" si="1"/>
        <v>北縣重鑫店2</v>
      </c>
      <c r="E125" s="294">
        <v>2</v>
      </c>
      <c r="F125" s="294" t="s">
        <v>4183</v>
      </c>
      <c r="G125" s="295" t="s">
        <v>4780</v>
      </c>
      <c r="H125" s="294" t="s">
        <v>4465</v>
      </c>
      <c r="I125" s="296" t="s">
        <v>4454</v>
      </c>
      <c r="J125" s="297" t="str">
        <f>VLOOKUP(B125,'[5]0919門市清單主檔'!B:V,21,FALSE)</f>
        <v>三重區</v>
      </c>
      <c r="K125" s="298" t="s">
        <v>4455</v>
      </c>
      <c r="L125" s="294" t="s">
        <v>1745</v>
      </c>
      <c r="M125" s="297"/>
    </row>
    <row r="126" spans="1:13" ht="22.95" customHeight="1">
      <c r="A126" s="294" t="s">
        <v>4801</v>
      </c>
      <c r="B126" s="294" t="s">
        <v>21</v>
      </c>
      <c r="C126" s="295" t="s">
        <v>634</v>
      </c>
      <c r="D126" s="295" t="str">
        <f t="shared" si="1"/>
        <v>北縣溪尾二店1</v>
      </c>
      <c r="E126" s="294">
        <v>1</v>
      </c>
      <c r="F126" s="294" t="s">
        <v>4323</v>
      </c>
      <c r="G126" s="295" t="s">
        <v>4802</v>
      </c>
      <c r="H126" s="294" t="s">
        <v>4458</v>
      </c>
      <c r="I126" s="296" t="s">
        <v>4454</v>
      </c>
      <c r="J126" s="297" t="str">
        <f>VLOOKUP(B126,'[5]0919門市清單主檔'!B:V,21,FALSE)</f>
        <v>三重區</v>
      </c>
      <c r="K126" s="298" t="s">
        <v>4455</v>
      </c>
      <c r="L126" s="294" t="s">
        <v>1745</v>
      </c>
      <c r="M126" s="297"/>
    </row>
    <row r="127" spans="1:13" ht="22.95" customHeight="1">
      <c r="A127" s="294" t="s">
        <v>4803</v>
      </c>
      <c r="B127" s="294" t="s">
        <v>21</v>
      </c>
      <c r="C127" s="295" t="s">
        <v>634</v>
      </c>
      <c r="D127" s="295" t="str">
        <f t="shared" si="1"/>
        <v>北縣溪尾二店2</v>
      </c>
      <c r="E127" s="294">
        <v>2</v>
      </c>
      <c r="F127" s="294" t="s">
        <v>4324</v>
      </c>
      <c r="G127" s="295" t="s">
        <v>4804</v>
      </c>
      <c r="H127" s="294" t="s">
        <v>4458</v>
      </c>
      <c r="I127" s="296" t="s">
        <v>4454</v>
      </c>
      <c r="J127" s="297" t="str">
        <f>VLOOKUP(B127,'[5]0919門市清單主檔'!B:V,21,FALSE)</f>
        <v>三重區</v>
      </c>
      <c r="K127" s="298" t="s">
        <v>4455</v>
      </c>
      <c r="L127" s="294" t="s">
        <v>1745</v>
      </c>
      <c r="M127" s="297"/>
    </row>
    <row r="128" spans="1:13" ht="22.95" customHeight="1">
      <c r="A128" s="294" t="s">
        <v>4451</v>
      </c>
      <c r="B128" s="294">
        <v>2535</v>
      </c>
      <c r="C128" s="295" t="s">
        <v>106</v>
      </c>
      <c r="D128" s="295" t="str">
        <f t="shared" si="1"/>
        <v>五股五工店1</v>
      </c>
      <c r="E128" s="294">
        <v>1</v>
      </c>
      <c r="F128" s="294" t="s">
        <v>4397</v>
      </c>
      <c r="G128" s="295" t="s">
        <v>4452</v>
      </c>
      <c r="H128" s="294" t="s">
        <v>4453</v>
      </c>
      <c r="I128" s="296" t="s">
        <v>4454</v>
      </c>
      <c r="J128" s="297" t="str">
        <f>VLOOKUP(B128,'[5]0919門市清單主檔'!B:V,21,FALSE)</f>
        <v>五股區</v>
      </c>
      <c r="K128" s="298" t="s">
        <v>4455</v>
      </c>
      <c r="L128" s="294" t="s">
        <v>1745</v>
      </c>
      <c r="M128" s="297"/>
    </row>
    <row r="129" spans="1:13" ht="22.95" customHeight="1">
      <c r="A129" s="294" t="s">
        <v>4483</v>
      </c>
      <c r="B129" s="294" t="s">
        <v>854</v>
      </c>
      <c r="C129" s="295" t="s">
        <v>855</v>
      </c>
      <c r="D129" s="295" t="str">
        <f t="shared" si="1"/>
        <v>五股訓練教室1</v>
      </c>
      <c r="E129" s="294">
        <v>1</v>
      </c>
      <c r="F129" s="294" t="s">
        <v>4398</v>
      </c>
      <c r="G129" s="295" t="s">
        <v>4484</v>
      </c>
      <c r="H129" s="294" t="s">
        <v>4458</v>
      </c>
      <c r="I129" s="296" t="s">
        <v>4454</v>
      </c>
      <c r="J129" s="297" t="str">
        <f>VLOOKUP(B129,'[5]0919門市清單主檔'!B:V,21,FALSE)</f>
        <v>五股區</v>
      </c>
      <c r="K129" s="298" t="s">
        <v>4455</v>
      </c>
      <c r="L129" s="294" t="s">
        <v>847</v>
      </c>
      <c r="M129" s="297"/>
    </row>
    <row r="130" spans="1:13" ht="22.95" customHeight="1">
      <c r="A130" s="294" t="s">
        <v>4683</v>
      </c>
      <c r="B130" s="294">
        <v>3227</v>
      </c>
      <c r="C130" s="295" t="s">
        <v>169</v>
      </c>
      <c r="D130" s="295" t="str">
        <f t="shared" ref="D130:D193" si="2">C130&amp;E130</f>
        <v>五股四維店2</v>
      </c>
      <c r="E130" s="294">
        <v>2</v>
      </c>
      <c r="F130" s="294" t="s">
        <v>4230</v>
      </c>
      <c r="G130" s="295" t="s">
        <v>4684</v>
      </c>
      <c r="H130" s="294" t="s">
        <v>4465</v>
      </c>
      <c r="I130" s="296" t="s">
        <v>4454</v>
      </c>
      <c r="J130" s="297" t="str">
        <f>VLOOKUP(B130,'[5]0919門市清單主檔'!B:V,21,FALSE)</f>
        <v>五股區</v>
      </c>
      <c r="K130" s="298" t="s">
        <v>4455</v>
      </c>
      <c r="L130" s="294" t="s">
        <v>1745</v>
      </c>
      <c r="M130" s="297"/>
    </row>
    <row r="131" spans="1:13" ht="22.95" customHeight="1">
      <c r="A131" s="294" t="s">
        <v>4685</v>
      </c>
      <c r="B131" s="294">
        <v>4801</v>
      </c>
      <c r="C131" s="295" t="s">
        <v>524</v>
      </c>
      <c r="D131" s="295" t="str">
        <f t="shared" si="2"/>
        <v>五股成州店1</v>
      </c>
      <c r="E131" s="294">
        <v>1</v>
      </c>
      <c r="F131" s="294" t="s">
        <v>4217</v>
      </c>
      <c r="G131" s="295" t="s">
        <v>4686</v>
      </c>
      <c r="H131" s="294" t="s">
        <v>4453</v>
      </c>
      <c r="I131" s="296" t="s">
        <v>4454</v>
      </c>
      <c r="J131" s="297" t="str">
        <f>VLOOKUP(B131,'[5]0919門市清單主檔'!B:V,21,FALSE)</f>
        <v>五股區</v>
      </c>
      <c r="K131" s="298" t="s">
        <v>4455</v>
      </c>
      <c r="L131" s="294" t="s">
        <v>1745</v>
      </c>
      <c r="M131" s="297"/>
    </row>
    <row r="132" spans="1:13" ht="22.95" customHeight="1">
      <c r="A132" s="294" t="s">
        <v>4687</v>
      </c>
      <c r="B132" s="294">
        <v>4801</v>
      </c>
      <c r="C132" s="295" t="s">
        <v>524</v>
      </c>
      <c r="D132" s="295" t="str">
        <f t="shared" si="2"/>
        <v>五股成州店2</v>
      </c>
      <c r="E132" s="294">
        <v>2</v>
      </c>
      <c r="F132" s="294" t="s">
        <v>4218</v>
      </c>
      <c r="G132" s="295" t="s">
        <v>4688</v>
      </c>
      <c r="H132" s="294" t="s">
        <v>4453</v>
      </c>
      <c r="I132" s="296" t="s">
        <v>4454</v>
      </c>
      <c r="J132" s="297" t="str">
        <f>VLOOKUP(B132,'[5]0919門市清單主檔'!B:V,21,FALSE)</f>
        <v>五股區</v>
      </c>
      <c r="K132" s="298" t="s">
        <v>4455</v>
      </c>
      <c r="L132" s="294" t="s">
        <v>1745</v>
      </c>
      <c r="M132" s="297"/>
    </row>
    <row r="133" spans="1:13" ht="22.95" customHeight="1">
      <c r="A133" s="294" t="s">
        <v>4689</v>
      </c>
      <c r="B133" s="294">
        <v>4819</v>
      </c>
      <c r="C133" s="295" t="s">
        <v>530</v>
      </c>
      <c r="D133" s="295" t="str">
        <f t="shared" si="2"/>
        <v>五股凌雲店1</v>
      </c>
      <c r="E133" s="294">
        <v>1</v>
      </c>
      <c r="F133" s="294" t="s">
        <v>4215</v>
      </c>
      <c r="G133" s="295" t="s">
        <v>4690</v>
      </c>
      <c r="H133" s="294" t="s">
        <v>4458</v>
      </c>
      <c r="I133" s="296" t="s">
        <v>4454</v>
      </c>
      <c r="J133" s="297" t="str">
        <f>VLOOKUP(B133,'[5]0919門市清單主檔'!B:V,21,FALSE)</f>
        <v>五股區</v>
      </c>
      <c r="K133" s="298" t="s">
        <v>4455</v>
      </c>
      <c r="L133" s="294" t="s">
        <v>1745</v>
      </c>
      <c r="M133" s="297"/>
    </row>
    <row r="134" spans="1:13" ht="22.95" customHeight="1">
      <c r="A134" s="294" t="s">
        <v>4691</v>
      </c>
      <c r="B134" s="294">
        <v>4819</v>
      </c>
      <c r="C134" s="295" t="s">
        <v>530</v>
      </c>
      <c r="D134" s="295" t="str">
        <f t="shared" si="2"/>
        <v>五股凌雲店2</v>
      </c>
      <c r="E134" s="294">
        <v>2</v>
      </c>
      <c r="F134" s="294" t="s">
        <v>4216</v>
      </c>
      <c r="G134" s="295" t="s">
        <v>4692</v>
      </c>
      <c r="H134" s="294" t="s">
        <v>4458</v>
      </c>
      <c r="I134" s="296" t="s">
        <v>4454</v>
      </c>
      <c r="J134" s="297" t="str">
        <f>VLOOKUP(B134,'[5]0919門市清單主檔'!B:V,21,FALSE)</f>
        <v>五股區</v>
      </c>
      <c r="K134" s="298" t="s">
        <v>4455</v>
      </c>
      <c r="L134" s="294" t="s">
        <v>1745</v>
      </c>
      <c r="M134" s="297"/>
    </row>
    <row r="135" spans="1:13" ht="22.95" customHeight="1">
      <c r="A135" s="294" t="s">
        <v>4693</v>
      </c>
      <c r="B135" s="294">
        <v>2390</v>
      </c>
      <c r="C135" s="295" t="s">
        <v>4101</v>
      </c>
      <c r="D135" s="295" t="str">
        <f t="shared" si="2"/>
        <v>五股產業園區2</v>
      </c>
      <c r="E135" s="294">
        <v>2</v>
      </c>
      <c r="F135" s="294" t="s">
        <v>4214</v>
      </c>
      <c r="G135" s="295" t="s">
        <v>4694</v>
      </c>
      <c r="H135" s="294" t="s">
        <v>4453</v>
      </c>
      <c r="I135" s="296" t="s">
        <v>4454</v>
      </c>
      <c r="J135" s="297" t="str">
        <f>VLOOKUP(B135,'[5]0919門市清單主檔'!B:V,21,FALSE)</f>
        <v>五股區</v>
      </c>
      <c r="K135" s="298" t="s">
        <v>4455</v>
      </c>
      <c r="L135" s="294" t="s">
        <v>1745</v>
      </c>
      <c r="M135" s="297"/>
    </row>
    <row r="136" spans="1:13" ht="22.95" customHeight="1">
      <c r="A136" s="294" t="s">
        <v>4695</v>
      </c>
      <c r="B136" s="294">
        <v>3921</v>
      </c>
      <c r="C136" s="295" t="s">
        <v>262</v>
      </c>
      <c r="D136" s="295" t="str">
        <f t="shared" si="2"/>
        <v>五股福鑫店1</v>
      </c>
      <c r="E136" s="294">
        <v>1</v>
      </c>
      <c r="F136" s="294" t="s">
        <v>4258</v>
      </c>
      <c r="G136" s="295" t="s">
        <v>4696</v>
      </c>
      <c r="H136" s="294" t="s">
        <v>4458</v>
      </c>
      <c r="I136" s="296" t="s">
        <v>4454</v>
      </c>
      <c r="J136" s="297" t="str">
        <f>VLOOKUP(B136,'[5]0919門市清單主檔'!B:V,21,FALSE)</f>
        <v>五股區</v>
      </c>
      <c r="K136" s="298" t="s">
        <v>4455</v>
      </c>
      <c r="L136" s="294" t="s">
        <v>1745</v>
      </c>
      <c r="M136" s="297"/>
    </row>
    <row r="137" spans="1:13" ht="22.95" customHeight="1">
      <c r="A137" s="294" t="s">
        <v>4697</v>
      </c>
      <c r="B137" s="294">
        <v>3921</v>
      </c>
      <c r="C137" s="295" t="s">
        <v>262</v>
      </c>
      <c r="D137" s="295" t="str">
        <f t="shared" si="2"/>
        <v>五股福鑫店2</v>
      </c>
      <c r="E137" s="294">
        <v>2</v>
      </c>
      <c r="F137" s="294" t="s">
        <v>4259</v>
      </c>
      <c r="G137" s="295" t="s">
        <v>4459</v>
      </c>
      <c r="H137" s="294" t="s">
        <v>4458</v>
      </c>
      <c r="I137" s="296" t="s">
        <v>4454</v>
      </c>
      <c r="J137" s="297" t="str">
        <f>VLOOKUP(B137,'[5]0919門市清單主檔'!B:V,21,FALSE)</f>
        <v>五股區</v>
      </c>
      <c r="K137" s="298" t="s">
        <v>4455</v>
      </c>
      <c r="L137" s="294" t="s">
        <v>1745</v>
      </c>
      <c r="M137" s="297"/>
    </row>
    <row r="138" spans="1:13" ht="22.95" customHeight="1">
      <c r="A138" s="294" t="s">
        <v>4698</v>
      </c>
      <c r="B138" s="294">
        <v>2691</v>
      </c>
      <c r="C138" s="295" t="s">
        <v>4110</v>
      </c>
      <c r="D138" s="295" t="str">
        <f t="shared" si="2"/>
        <v>五股興珍店1</v>
      </c>
      <c r="E138" s="294">
        <v>1</v>
      </c>
      <c r="F138" s="294" t="s">
        <v>4212</v>
      </c>
      <c r="G138" s="295" t="s">
        <v>4699</v>
      </c>
      <c r="H138" s="294" t="s">
        <v>4458</v>
      </c>
      <c r="I138" s="296" t="s">
        <v>4454</v>
      </c>
      <c r="J138" s="297" t="str">
        <f>VLOOKUP(B138,'[5]0919門市清單主檔'!B:V,21,FALSE)</f>
        <v>五股區</v>
      </c>
      <c r="K138" s="298" t="s">
        <v>4455</v>
      </c>
      <c r="L138" s="294" t="s">
        <v>1745</v>
      </c>
      <c r="M138" s="297"/>
    </row>
    <row r="139" spans="1:13" ht="22.95" customHeight="1">
      <c r="A139" s="294" t="s">
        <v>4700</v>
      </c>
      <c r="B139" s="294">
        <v>2691</v>
      </c>
      <c r="C139" s="295" t="s">
        <v>4110</v>
      </c>
      <c r="D139" s="295" t="str">
        <f t="shared" si="2"/>
        <v>五股興珍店2</v>
      </c>
      <c r="E139" s="294">
        <v>2</v>
      </c>
      <c r="F139" s="294" t="s">
        <v>4213</v>
      </c>
      <c r="G139" s="295" t="s">
        <v>4701</v>
      </c>
      <c r="H139" s="294" t="s">
        <v>4458</v>
      </c>
      <c r="I139" s="296" t="s">
        <v>4454</v>
      </c>
      <c r="J139" s="297" t="str">
        <f>VLOOKUP(B139,'[5]0919門市清單主檔'!B:V,21,FALSE)</f>
        <v>五股區</v>
      </c>
      <c r="K139" s="298" t="s">
        <v>4455</v>
      </c>
      <c r="L139" s="294" t="s">
        <v>1745</v>
      </c>
      <c r="M139" s="297"/>
    </row>
    <row r="140" spans="1:13" ht="22.95" customHeight="1">
      <c r="A140" s="294" t="s">
        <v>4710</v>
      </c>
      <c r="B140" s="294">
        <v>2325</v>
      </c>
      <c r="C140" s="295" t="s">
        <v>90</v>
      </c>
      <c r="D140" s="295" t="str">
        <f t="shared" si="2"/>
        <v>北縣五泰店1</v>
      </c>
      <c r="E140" s="294">
        <v>1</v>
      </c>
      <c r="F140" s="294" t="s">
        <v>4222</v>
      </c>
      <c r="G140" s="295" t="s">
        <v>4711</v>
      </c>
      <c r="H140" s="294" t="s">
        <v>4465</v>
      </c>
      <c r="I140" s="296" t="s">
        <v>4454</v>
      </c>
      <c r="J140" s="297" t="str">
        <f>VLOOKUP(B140,'[5]0919門市清單主檔'!B:V,21,FALSE)</f>
        <v>五股區</v>
      </c>
      <c r="K140" s="298" t="s">
        <v>4455</v>
      </c>
      <c r="L140" s="294" t="s">
        <v>1745</v>
      </c>
      <c r="M140" s="297"/>
    </row>
    <row r="141" spans="1:13" ht="22.95" customHeight="1">
      <c r="A141" s="294" t="s">
        <v>4712</v>
      </c>
      <c r="B141" s="294">
        <v>2325</v>
      </c>
      <c r="C141" s="295" t="s">
        <v>90</v>
      </c>
      <c r="D141" s="295" t="str">
        <f t="shared" si="2"/>
        <v>北縣五泰店2</v>
      </c>
      <c r="E141" s="294">
        <v>2</v>
      </c>
      <c r="F141" s="294" t="s">
        <v>4223</v>
      </c>
      <c r="G141" s="295" t="s">
        <v>4713</v>
      </c>
      <c r="H141" s="294" t="s">
        <v>4465</v>
      </c>
      <c r="I141" s="296" t="s">
        <v>4454</v>
      </c>
      <c r="J141" s="297" t="str">
        <f>VLOOKUP(B141,'[5]0919門市清單主檔'!B:V,21,FALSE)</f>
        <v>五股區</v>
      </c>
      <c r="K141" s="298" t="s">
        <v>4455</v>
      </c>
      <c r="L141" s="294" t="s">
        <v>1745</v>
      </c>
      <c r="M141" s="297"/>
    </row>
    <row r="142" spans="1:13" ht="22.95" customHeight="1">
      <c r="A142" s="294" t="s">
        <v>4726</v>
      </c>
      <c r="B142" s="294">
        <v>3770</v>
      </c>
      <c r="C142" s="295" t="s">
        <v>235</v>
      </c>
      <c r="D142" s="295" t="str">
        <f t="shared" si="2"/>
        <v>北縣西雲店2</v>
      </c>
      <c r="E142" s="294">
        <v>2</v>
      </c>
      <c r="F142" s="294" t="s">
        <v>4221</v>
      </c>
      <c r="G142" s="295" t="s">
        <v>4727</v>
      </c>
      <c r="H142" s="294" t="s">
        <v>4458</v>
      </c>
      <c r="I142" s="296" t="s">
        <v>4454</v>
      </c>
      <c r="J142" s="297" t="str">
        <f>VLOOKUP(B142,'[5]0919門市清單主檔'!B:V,21,FALSE)</f>
        <v>五股區</v>
      </c>
      <c r="K142" s="298" t="s">
        <v>4455</v>
      </c>
      <c r="L142" s="294" t="s">
        <v>1745</v>
      </c>
      <c r="M142" s="297"/>
    </row>
    <row r="143" spans="1:13" ht="22.95" customHeight="1">
      <c r="A143" s="294" t="s">
        <v>4822</v>
      </c>
      <c r="B143" s="294">
        <v>4845</v>
      </c>
      <c r="C143" s="295" t="s">
        <v>541</v>
      </c>
      <c r="D143" s="295" t="str">
        <f t="shared" si="2"/>
        <v>石門海角店1</v>
      </c>
      <c r="E143" s="294">
        <v>1</v>
      </c>
      <c r="F143" s="294" t="s">
        <v>4241</v>
      </c>
      <c r="G143" s="295" t="s">
        <v>4823</v>
      </c>
      <c r="H143" s="294" t="s">
        <v>4458</v>
      </c>
      <c r="I143" s="296" t="s">
        <v>4454</v>
      </c>
      <c r="J143" s="297" t="str">
        <f>VLOOKUP(B143,'[5]0919門市清單主檔'!B:V,21,FALSE)</f>
        <v>石門區</v>
      </c>
      <c r="K143" s="298" t="s">
        <v>4455</v>
      </c>
      <c r="L143" s="294" t="s">
        <v>1745</v>
      </c>
      <c r="M143" s="297"/>
    </row>
    <row r="144" spans="1:13" ht="22.95" customHeight="1">
      <c r="A144" s="294" t="s">
        <v>4824</v>
      </c>
      <c r="B144" s="294">
        <v>4845</v>
      </c>
      <c r="C144" s="295" t="s">
        <v>541</v>
      </c>
      <c r="D144" s="295" t="str">
        <f t="shared" si="2"/>
        <v>石門海角店2</v>
      </c>
      <c r="E144" s="294">
        <v>2</v>
      </c>
      <c r="F144" s="294" t="s">
        <v>4242</v>
      </c>
      <c r="G144" s="295" t="s">
        <v>4825</v>
      </c>
      <c r="H144" s="294" t="s">
        <v>4458</v>
      </c>
      <c r="I144" s="296" t="s">
        <v>4454</v>
      </c>
      <c r="J144" s="297" t="str">
        <f>VLOOKUP(B144,'[5]0919門市清單主檔'!B:V,21,FALSE)</f>
        <v>石門區</v>
      </c>
      <c r="K144" s="298" t="s">
        <v>4455</v>
      </c>
      <c r="L144" s="294" t="s">
        <v>1745</v>
      </c>
      <c r="M144" s="297"/>
    </row>
    <row r="145" spans="1:13" ht="22.95" customHeight="1">
      <c r="A145" s="294" t="s">
        <v>4473</v>
      </c>
      <c r="B145" s="294">
        <v>3752</v>
      </c>
      <c r="C145" s="295" t="s">
        <v>4050</v>
      </c>
      <c r="D145" s="295" t="str">
        <f t="shared" si="2"/>
        <v>板橋豫章店1</v>
      </c>
      <c r="E145" s="294">
        <v>1</v>
      </c>
      <c r="F145" s="294" t="s">
        <v>4389</v>
      </c>
      <c r="G145" s="295" t="s">
        <v>4474</v>
      </c>
      <c r="H145" s="294" t="s">
        <v>4465</v>
      </c>
      <c r="I145" s="296" t="s">
        <v>4454</v>
      </c>
      <c r="J145" s="297" t="str">
        <f>VLOOKUP(B145,'[5]0919門市清單主檔'!B:V,21,FALSE)</f>
        <v>板橋區</v>
      </c>
      <c r="K145" s="298" t="s">
        <v>4455</v>
      </c>
      <c r="L145" s="294" t="s">
        <v>4042</v>
      </c>
      <c r="M145" s="297"/>
    </row>
    <row r="146" spans="1:13" ht="22.95" customHeight="1">
      <c r="A146" s="294" t="s">
        <v>4475</v>
      </c>
      <c r="B146" s="294">
        <v>3752</v>
      </c>
      <c r="C146" s="295" t="s">
        <v>4050</v>
      </c>
      <c r="D146" s="295" t="str">
        <f t="shared" si="2"/>
        <v>板橋豫章店2</v>
      </c>
      <c r="E146" s="294">
        <v>2</v>
      </c>
      <c r="F146" s="294" t="s">
        <v>4390</v>
      </c>
      <c r="G146" s="295" t="s">
        <v>4476</v>
      </c>
      <c r="H146" s="294" t="s">
        <v>4465</v>
      </c>
      <c r="I146" s="296" t="s">
        <v>4454</v>
      </c>
      <c r="J146" s="297" t="str">
        <f>VLOOKUP(B146,'[5]0919門市清單主檔'!B:V,21,FALSE)</f>
        <v>板橋區</v>
      </c>
      <c r="K146" s="298" t="s">
        <v>4455</v>
      </c>
      <c r="L146" s="294" t="s">
        <v>4042</v>
      </c>
      <c r="M146" s="297"/>
    </row>
    <row r="147" spans="1:13" ht="22.95" customHeight="1">
      <c r="A147" s="294" t="s">
        <v>4728</v>
      </c>
      <c r="B147" s="294" t="s">
        <v>30</v>
      </c>
      <c r="C147" s="295" t="s">
        <v>637</v>
      </c>
      <c r="D147" s="295" t="str">
        <f t="shared" si="2"/>
        <v>北縣府中店1</v>
      </c>
      <c r="E147" s="294">
        <v>1</v>
      </c>
      <c r="F147" s="294" t="s">
        <v>4395</v>
      </c>
      <c r="G147" s="295" t="s">
        <v>4729</v>
      </c>
      <c r="H147" s="294" t="s">
        <v>4458</v>
      </c>
      <c r="I147" s="296" t="s">
        <v>4454</v>
      </c>
      <c r="J147" s="297" t="str">
        <f>VLOOKUP(B147,'[5]0919門市清單主檔'!B:V,21,FALSE)</f>
        <v>板橋區</v>
      </c>
      <c r="K147" s="298" t="s">
        <v>4455</v>
      </c>
      <c r="L147" s="294" t="s">
        <v>1745</v>
      </c>
      <c r="M147" s="297"/>
    </row>
    <row r="148" spans="1:13" ht="22.95" customHeight="1">
      <c r="A148" s="294" t="s">
        <v>4730</v>
      </c>
      <c r="B148" s="294" t="s">
        <v>30</v>
      </c>
      <c r="C148" s="295" t="s">
        <v>637</v>
      </c>
      <c r="D148" s="295" t="str">
        <f t="shared" si="2"/>
        <v>北縣府中店2</v>
      </c>
      <c r="E148" s="294">
        <v>2</v>
      </c>
      <c r="F148" s="294" t="s">
        <v>4396</v>
      </c>
      <c r="G148" s="295" t="s">
        <v>4731</v>
      </c>
      <c r="H148" s="294" t="s">
        <v>4458</v>
      </c>
      <c r="I148" s="296" t="s">
        <v>4454</v>
      </c>
      <c r="J148" s="297" t="str">
        <f>VLOOKUP(B148,'[5]0919門市清單主檔'!B:V,21,FALSE)</f>
        <v>板橋區</v>
      </c>
      <c r="K148" s="298" t="s">
        <v>4455</v>
      </c>
      <c r="L148" s="294" t="s">
        <v>1745</v>
      </c>
      <c r="M148" s="297"/>
    </row>
    <row r="149" spans="1:13" ht="22.95" customHeight="1">
      <c r="A149" s="294" t="s">
        <v>4732</v>
      </c>
      <c r="B149" s="294">
        <v>3183</v>
      </c>
      <c r="C149" s="295" t="s">
        <v>164</v>
      </c>
      <c r="D149" s="295" t="str">
        <f t="shared" si="2"/>
        <v>北縣板好店1</v>
      </c>
      <c r="E149" s="294">
        <v>1</v>
      </c>
      <c r="F149" s="294" t="s">
        <v>4272</v>
      </c>
      <c r="G149" s="295" t="s">
        <v>4733</v>
      </c>
      <c r="H149" s="294" t="s">
        <v>4458</v>
      </c>
      <c r="I149" s="296" t="s">
        <v>4454</v>
      </c>
      <c r="J149" s="297" t="str">
        <f>VLOOKUP(B149,'[5]0919門市清單主檔'!B:V,21,FALSE)</f>
        <v>板橋區</v>
      </c>
      <c r="K149" s="298" t="s">
        <v>4455</v>
      </c>
      <c r="L149" s="294" t="s">
        <v>1745</v>
      </c>
      <c r="M149" s="297"/>
    </row>
    <row r="150" spans="1:13" ht="22.95" customHeight="1">
      <c r="A150" s="294" t="s">
        <v>4734</v>
      </c>
      <c r="B150" s="294">
        <v>3183</v>
      </c>
      <c r="C150" s="295" t="s">
        <v>164</v>
      </c>
      <c r="D150" s="295" t="str">
        <f t="shared" si="2"/>
        <v>北縣板好店2</v>
      </c>
      <c r="E150" s="294">
        <v>2</v>
      </c>
      <c r="F150" s="294" t="s">
        <v>4273</v>
      </c>
      <c r="G150" s="295" t="s">
        <v>4735</v>
      </c>
      <c r="H150" s="294" t="s">
        <v>4453</v>
      </c>
      <c r="I150" s="296" t="s">
        <v>4470</v>
      </c>
      <c r="J150" s="297" t="str">
        <f>VLOOKUP(B150,'[5]0919門市清單主檔'!B:V,21,FALSE)</f>
        <v>板橋區</v>
      </c>
      <c r="K150" s="298" t="s">
        <v>4455</v>
      </c>
      <c r="L150" s="294" t="s">
        <v>1745</v>
      </c>
      <c r="M150" s="297"/>
    </row>
    <row r="151" spans="1:13" ht="22.95" customHeight="1">
      <c r="A151" s="294" t="s">
        <v>4736</v>
      </c>
      <c r="B151" s="294">
        <v>3147</v>
      </c>
      <c r="C151" s="295" t="s">
        <v>162</v>
      </c>
      <c r="D151" s="295" t="str">
        <f t="shared" si="2"/>
        <v>北縣板明店2</v>
      </c>
      <c r="E151" s="294">
        <v>2</v>
      </c>
      <c r="F151" s="294" t="s">
        <v>4251</v>
      </c>
      <c r="G151" s="295" t="s">
        <v>4737</v>
      </c>
      <c r="H151" s="294" t="s">
        <v>4458</v>
      </c>
      <c r="I151" s="296" t="s">
        <v>4454</v>
      </c>
      <c r="J151" s="297" t="str">
        <f>VLOOKUP(B151,'[5]0919門市清單主檔'!B:V,21,FALSE)</f>
        <v>板橋區</v>
      </c>
      <c r="K151" s="298" t="s">
        <v>4455</v>
      </c>
      <c r="L151" s="294" t="s">
        <v>1745</v>
      </c>
      <c r="M151" s="297"/>
    </row>
    <row r="152" spans="1:13" ht="22.95" customHeight="1">
      <c r="A152" s="294" t="s">
        <v>4738</v>
      </c>
      <c r="B152" s="294">
        <v>2746</v>
      </c>
      <c r="C152" s="295" t="s">
        <v>127</v>
      </c>
      <c r="D152" s="295" t="str">
        <f t="shared" si="2"/>
        <v>北縣板嘉店1</v>
      </c>
      <c r="E152" s="294">
        <v>1</v>
      </c>
      <c r="F152" s="294" t="s">
        <v>4371</v>
      </c>
      <c r="G152" s="295" t="s">
        <v>4739</v>
      </c>
      <c r="H152" s="294" t="s">
        <v>4465</v>
      </c>
      <c r="I152" s="296" t="s">
        <v>4454</v>
      </c>
      <c r="J152" s="297" t="str">
        <f>VLOOKUP(B152,'[5]0919門市清單主檔'!B:V,21,FALSE)</f>
        <v>板橋區</v>
      </c>
      <c r="K152" s="298" t="s">
        <v>4455</v>
      </c>
      <c r="L152" s="294" t="s">
        <v>1745</v>
      </c>
      <c r="M152" s="297"/>
    </row>
    <row r="153" spans="1:13" ht="22.95" customHeight="1">
      <c r="A153" s="294" t="s">
        <v>4740</v>
      </c>
      <c r="B153" s="294">
        <v>2746</v>
      </c>
      <c r="C153" s="295" t="s">
        <v>127</v>
      </c>
      <c r="D153" s="295" t="str">
        <f t="shared" si="2"/>
        <v>北縣板嘉店2</v>
      </c>
      <c r="E153" s="294">
        <v>2</v>
      </c>
      <c r="F153" s="294" t="s">
        <v>4372</v>
      </c>
      <c r="G153" s="295" t="s">
        <v>4741</v>
      </c>
      <c r="H153" s="294" t="s">
        <v>4453</v>
      </c>
      <c r="I153" s="296" t="s">
        <v>4454</v>
      </c>
      <c r="J153" s="297" t="str">
        <f>VLOOKUP(B153,'[5]0919門市清單主檔'!B:V,21,FALSE)</f>
        <v>板橋區</v>
      </c>
      <c r="K153" s="298" t="s">
        <v>4455</v>
      </c>
      <c r="L153" s="294" t="s">
        <v>1745</v>
      </c>
      <c r="M153" s="297"/>
    </row>
    <row r="154" spans="1:13" ht="22.95" customHeight="1">
      <c r="A154" s="294" t="s">
        <v>4742</v>
      </c>
      <c r="B154" s="294">
        <v>2422</v>
      </c>
      <c r="C154" s="295" t="s">
        <v>99</v>
      </c>
      <c r="D154" s="295" t="str">
        <f t="shared" si="2"/>
        <v>北縣板億店1</v>
      </c>
      <c r="E154" s="294">
        <v>1</v>
      </c>
      <c r="F154" s="294" t="s">
        <v>4387</v>
      </c>
      <c r="G154" s="295" t="s">
        <v>4743</v>
      </c>
      <c r="H154" s="294" t="s">
        <v>4465</v>
      </c>
      <c r="I154" s="296" t="s">
        <v>4454</v>
      </c>
      <c r="J154" s="297" t="str">
        <f>VLOOKUP(B154,'[5]0919門市清單主檔'!B:V,21,FALSE)</f>
        <v>板橋區</v>
      </c>
      <c r="K154" s="298" t="s">
        <v>4455</v>
      </c>
      <c r="L154" s="294" t="s">
        <v>1745</v>
      </c>
      <c r="M154" s="297"/>
    </row>
    <row r="155" spans="1:13" ht="22.95" customHeight="1">
      <c r="A155" s="294" t="s">
        <v>4744</v>
      </c>
      <c r="B155" s="294">
        <v>2422</v>
      </c>
      <c r="C155" s="295" t="s">
        <v>99</v>
      </c>
      <c r="D155" s="295" t="str">
        <f t="shared" si="2"/>
        <v>北縣板億店2</v>
      </c>
      <c r="E155" s="294">
        <v>2</v>
      </c>
      <c r="F155" s="294" t="s">
        <v>4388</v>
      </c>
      <c r="G155" s="295" t="s">
        <v>4745</v>
      </c>
      <c r="H155" s="294" t="s">
        <v>4465</v>
      </c>
      <c r="I155" s="296" t="s">
        <v>4454</v>
      </c>
      <c r="J155" s="297" t="str">
        <f>VLOOKUP(B155,'[5]0919門市清單主檔'!B:V,21,FALSE)</f>
        <v>板橋區</v>
      </c>
      <c r="K155" s="298" t="s">
        <v>4455</v>
      </c>
      <c r="L155" s="294" t="s">
        <v>1745</v>
      </c>
      <c r="M155" s="297"/>
    </row>
    <row r="156" spans="1:13" ht="22.95" customHeight="1">
      <c r="A156" s="294" t="s">
        <v>4746</v>
      </c>
      <c r="B156" s="294">
        <v>2403</v>
      </c>
      <c r="C156" s="295" t="s">
        <v>97</v>
      </c>
      <c r="D156" s="295" t="str">
        <f t="shared" si="2"/>
        <v>北縣板龍店1</v>
      </c>
      <c r="E156" s="294">
        <v>1</v>
      </c>
      <c r="F156" s="294" t="s">
        <v>4367</v>
      </c>
      <c r="G156" s="295" t="s">
        <v>4747</v>
      </c>
      <c r="H156" s="294" t="s">
        <v>4453</v>
      </c>
      <c r="I156" s="296" t="s">
        <v>4454</v>
      </c>
      <c r="J156" s="297" t="str">
        <f>VLOOKUP(B156,'[5]0919門市清單主檔'!B:V,21,FALSE)</f>
        <v>板橋區</v>
      </c>
      <c r="K156" s="298" t="s">
        <v>4455</v>
      </c>
      <c r="L156" s="294" t="s">
        <v>1745</v>
      </c>
      <c r="M156" s="297"/>
    </row>
    <row r="157" spans="1:13" ht="22.95" customHeight="1">
      <c r="A157" s="294" t="s">
        <v>4748</v>
      </c>
      <c r="B157" s="294">
        <v>2403</v>
      </c>
      <c r="C157" s="295" t="s">
        <v>97</v>
      </c>
      <c r="D157" s="295" t="str">
        <f t="shared" si="2"/>
        <v>北縣板龍店2</v>
      </c>
      <c r="E157" s="294">
        <v>2</v>
      </c>
      <c r="F157" s="294" t="s">
        <v>4368</v>
      </c>
      <c r="G157" s="295" t="s">
        <v>4749</v>
      </c>
      <c r="H157" s="294" t="s">
        <v>4453</v>
      </c>
      <c r="I157" s="296" t="s">
        <v>4470</v>
      </c>
      <c r="J157" s="297" t="str">
        <f>VLOOKUP(B157,'[5]0919門市清單主檔'!B:V,21,FALSE)</f>
        <v>板橋區</v>
      </c>
      <c r="K157" s="298" t="s">
        <v>4455</v>
      </c>
      <c r="L157" s="294" t="s">
        <v>1745</v>
      </c>
      <c r="M157" s="297"/>
    </row>
    <row r="158" spans="1:13" ht="22.95" customHeight="1">
      <c r="A158" s="294" t="s">
        <v>4750</v>
      </c>
      <c r="B158" s="294">
        <v>3551</v>
      </c>
      <c r="C158" s="295" t="s">
        <v>197</v>
      </c>
      <c r="D158" s="295" t="str">
        <f t="shared" si="2"/>
        <v>北縣板豐店1</v>
      </c>
      <c r="E158" s="294">
        <v>1</v>
      </c>
      <c r="F158" s="294" t="s">
        <v>4369</v>
      </c>
      <c r="G158" s="295" t="s">
        <v>4751</v>
      </c>
      <c r="H158" s="294" t="s">
        <v>4458</v>
      </c>
      <c r="I158" s="296" t="s">
        <v>4454</v>
      </c>
      <c r="J158" s="297" t="str">
        <f>VLOOKUP(B158,'[5]0919門市清單主檔'!B:V,21,FALSE)</f>
        <v>板橋區</v>
      </c>
      <c r="K158" s="298" t="s">
        <v>4455</v>
      </c>
      <c r="L158" s="294" t="s">
        <v>1745</v>
      </c>
      <c r="M158" s="297"/>
    </row>
    <row r="159" spans="1:13" ht="22.95" customHeight="1">
      <c r="A159" s="294" t="s">
        <v>4752</v>
      </c>
      <c r="B159" s="294">
        <v>3551</v>
      </c>
      <c r="C159" s="295" t="s">
        <v>197</v>
      </c>
      <c r="D159" s="295" t="str">
        <f t="shared" si="2"/>
        <v>北縣板豐店2</v>
      </c>
      <c r="E159" s="294">
        <v>2</v>
      </c>
      <c r="F159" s="294" t="s">
        <v>4370</v>
      </c>
      <c r="G159" s="295" t="s">
        <v>4753</v>
      </c>
      <c r="H159" s="294" t="s">
        <v>4458</v>
      </c>
      <c r="I159" s="296" t="s">
        <v>4470</v>
      </c>
      <c r="J159" s="297" t="str">
        <f>VLOOKUP(B159,'[5]0919門市清單主檔'!B:V,21,FALSE)</f>
        <v>板橋區</v>
      </c>
      <c r="K159" s="298" t="s">
        <v>4455</v>
      </c>
      <c r="L159" s="294" t="s">
        <v>1745</v>
      </c>
      <c r="M159" s="297"/>
    </row>
    <row r="160" spans="1:13" ht="22.95" customHeight="1">
      <c r="A160" s="294" t="s">
        <v>4805</v>
      </c>
      <c r="B160" s="294" t="s">
        <v>31</v>
      </c>
      <c r="C160" s="295" t="s">
        <v>639</v>
      </c>
      <c r="D160" s="295" t="str">
        <f t="shared" si="2"/>
        <v>北縣僑中三店1</v>
      </c>
      <c r="E160" s="294">
        <v>1</v>
      </c>
      <c r="F160" s="294" t="s">
        <v>4365</v>
      </c>
      <c r="G160" s="295" t="s">
        <v>4806</v>
      </c>
      <c r="H160" s="294" t="s">
        <v>4465</v>
      </c>
      <c r="I160" s="296" t="s">
        <v>4454</v>
      </c>
      <c r="J160" s="297" t="str">
        <f>VLOOKUP(B160,'[5]0919門市清單主檔'!B:V,21,FALSE)</f>
        <v>板橋區</v>
      </c>
      <c r="K160" s="298" t="s">
        <v>4455</v>
      </c>
      <c r="L160" s="294" t="s">
        <v>1745</v>
      </c>
      <c r="M160" s="297"/>
    </row>
    <row r="161" spans="1:13" ht="22.95" customHeight="1">
      <c r="A161" s="294" t="s">
        <v>4807</v>
      </c>
      <c r="B161" s="294" t="s">
        <v>31</v>
      </c>
      <c r="C161" s="295" t="s">
        <v>639</v>
      </c>
      <c r="D161" s="295" t="str">
        <f t="shared" si="2"/>
        <v>北縣僑中三店2</v>
      </c>
      <c r="E161" s="294">
        <v>2</v>
      </c>
      <c r="F161" s="294" t="s">
        <v>4366</v>
      </c>
      <c r="G161" s="295" t="s">
        <v>4459</v>
      </c>
      <c r="H161" s="294" t="s">
        <v>4465</v>
      </c>
      <c r="I161" s="296" t="s">
        <v>4454</v>
      </c>
      <c r="J161" s="297" t="str">
        <f>VLOOKUP(B161,'[5]0919門市清單主檔'!B:V,21,FALSE)</f>
        <v>板橋區</v>
      </c>
      <c r="K161" s="298" t="s">
        <v>4455</v>
      </c>
      <c r="L161" s="294" t="s">
        <v>1745</v>
      </c>
      <c r="M161" s="297"/>
    </row>
    <row r="162" spans="1:13" ht="22.95" customHeight="1">
      <c r="A162" s="294" t="s">
        <v>4808</v>
      </c>
      <c r="B162" s="294" t="s">
        <v>29</v>
      </c>
      <c r="C162" s="295" t="s">
        <v>636</v>
      </c>
      <c r="D162" s="295" t="str">
        <f t="shared" si="2"/>
        <v>北縣僑福店1</v>
      </c>
      <c r="E162" s="294">
        <v>1</v>
      </c>
      <c r="F162" s="294" t="s">
        <v>4364</v>
      </c>
      <c r="G162" s="295" t="s">
        <v>4809</v>
      </c>
      <c r="H162" s="294" t="s">
        <v>4465</v>
      </c>
      <c r="I162" s="296" t="s">
        <v>4454</v>
      </c>
      <c r="J162" s="297" t="str">
        <f>VLOOKUP(B162,'[5]0919門市清單主檔'!B:V,21,FALSE)</f>
        <v>板橋區</v>
      </c>
      <c r="K162" s="298" t="s">
        <v>4455</v>
      </c>
      <c r="L162" s="294" t="s">
        <v>1745</v>
      </c>
      <c r="M162" s="297" t="s">
        <v>5099</v>
      </c>
    </row>
    <row r="163" spans="1:13" ht="22.95" customHeight="1">
      <c r="A163" s="294" t="s">
        <v>4826</v>
      </c>
      <c r="B163" s="294" t="s">
        <v>33</v>
      </c>
      <c r="C163" s="295" t="s">
        <v>648</v>
      </c>
      <c r="D163" s="295" t="str">
        <f t="shared" si="2"/>
        <v>板橋大興店1</v>
      </c>
      <c r="E163" s="294">
        <v>1</v>
      </c>
      <c r="F163" s="294" t="s">
        <v>4385</v>
      </c>
      <c r="G163" s="295" t="s">
        <v>4827</v>
      </c>
      <c r="H163" s="294" t="s">
        <v>4458</v>
      </c>
      <c r="I163" s="296" t="s">
        <v>4470</v>
      </c>
      <c r="J163" s="297" t="str">
        <f>VLOOKUP(B163,'[5]0919門市清單主檔'!B:V,21,FALSE)</f>
        <v>板橋區</v>
      </c>
      <c r="K163" s="298" t="s">
        <v>4455</v>
      </c>
      <c r="L163" s="294" t="s">
        <v>1745</v>
      </c>
      <c r="M163" s="297"/>
    </row>
    <row r="164" spans="1:13" ht="22.95" customHeight="1">
      <c r="A164" s="294" t="s">
        <v>4828</v>
      </c>
      <c r="B164" s="294" t="s">
        <v>33</v>
      </c>
      <c r="C164" s="295" t="s">
        <v>648</v>
      </c>
      <c r="D164" s="295" t="str">
        <f t="shared" si="2"/>
        <v>板橋大興店2</v>
      </c>
      <c r="E164" s="294">
        <v>2</v>
      </c>
      <c r="F164" s="294" t="s">
        <v>4386</v>
      </c>
      <c r="G164" s="295" t="s">
        <v>4829</v>
      </c>
      <c r="H164" s="294" t="s">
        <v>4458</v>
      </c>
      <c r="I164" s="296" t="s">
        <v>4460</v>
      </c>
      <c r="J164" s="297" t="str">
        <f>VLOOKUP(B164,'[5]0919門市清單主檔'!B:V,21,FALSE)</f>
        <v>板橋區</v>
      </c>
      <c r="K164" s="298" t="s">
        <v>4455</v>
      </c>
      <c r="L164" s="294" t="s">
        <v>1745</v>
      </c>
      <c r="M164" s="297"/>
    </row>
    <row r="165" spans="1:13" ht="22.95" customHeight="1">
      <c r="A165" s="294" t="s">
        <v>4830</v>
      </c>
      <c r="B165" s="294">
        <v>3962</v>
      </c>
      <c r="C165" s="295" t="s">
        <v>272</v>
      </c>
      <c r="D165" s="295" t="str">
        <f t="shared" si="2"/>
        <v>板橋仁化店1</v>
      </c>
      <c r="E165" s="294">
        <v>1</v>
      </c>
      <c r="F165" s="294" t="s">
        <v>4358</v>
      </c>
      <c r="G165" s="295" t="s">
        <v>4831</v>
      </c>
      <c r="H165" s="294" t="s">
        <v>4465</v>
      </c>
      <c r="I165" s="296" t="s">
        <v>4454</v>
      </c>
      <c r="J165" s="297" t="str">
        <f>VLOOKUP(B165,'[5]0919門市清單主檔'!B:V,21,FALSE)</f>
        <v>板橋區</v>
      </c>
      <c r="K165" s="298" t="s">
        <v>4455</v>
      </c>
      <c r="L165" s="294" t="s">
        <v>1745</v>
      </c>
      <c r="M165" s="297"/>
    </row>
    <row r="166" spans="1:13" ht="22.95" customHeight="1">
      <c r="A166" s="294" t="s">
        <v>4832</v>
      </c>
      <c r="B166" s="294">
        <v>3962</v>
      </c>
      <c r="C166" s="295" t="s">
        <v>272</v>
      </c>
      <c r="D166" s="295" t="str">
        <f t="shared" si="2"/>
        <v>板橋仁化店2</v>
      </c>
      <c r="E166" s="294">
        <v>2</v>
      </c>
      <c r="F166" s="294" t="s">
        <v>4359</v>
      </c>
      <c r="G166" s="295" t="s">
        <v>4833</v>
      </c>
      <c r="H166" s="294" t="s">
        <v>4465</v>
      </c>
      <c r="I166" s="296" t="s">
        <v>4454</v>
      </c>
      <c r="J166" s="297" t="str">
        <f>VLOOKUP(B166,'[5]0919門市清單主檔'!B:V,21,FALSE)</f>
        <v>板橋區</v>
      </c>
      <c r="K166" s="298" t="s">
        <v>4455</v>
      </c>
      <c r="L166" s="294" t="s">
        <v>1745</v>
      </c>
      <c r="M166" s="297"/>
    </row>
    <row r="167" spans="1:13" ht="22.95" customHeight="1">
      <c r="A167" s="294" t="s">
        <v>4834</v>
      </c>
      <c r="B167" s="294">
        <v>3965</v>
      </c>
      <c r="C167" s="295" t="s">
        <v>275</v>
      </c>
      <c r="D167" s="295" t="str">
        <f t="shared" si="2"/>
        <v>板橋民治店1</v>
      </c>
      <c r="E167" s="294">
        <v>1</v>
      </c>
      <c r="F167" s="294" t="s">
        <v>4360</v>
      </c>
      <c r="G167" s="295" t="s">
        <v>4835</v>
      </c>
      <c r="H167" s="294" t="s">
        <v>4458</v>
      </c>
      <c r="I167" s="296" t="s">
        <v>4454</v>
      </c>
      <c r="J167" s="297" t="str">
        <f>VLOOKUP(B167,'[5]0919門市清單主檔'!B:V,21,FALSE)</f>
        <v>板橋區</v>
      </c>
      <c r="K167" s="298" t="s">
        <v>4455</v>
      </c>
      <c r="L167" s="294" t="s">
        <v>1745</v>
      </c>
      <c r="M167" s="297"/>
    </row>
    <row r="168" spans="1:13" ht="22.95" customHeight="1">
      <c r="A168" s="294" t="s">
        <v>4836</v>
      </c>
      <c r="B168" s="294">
        <v>3965</v>
      </c>
      <c r="C168" s="295" t="s">
        <v>275</v>
      </c>
      <c r="D168" s="295" t="str">
        <f t="shared" si="2"/>
        <v>板橋民治店2</v>
      </c>
      <c r="E168" s="294">
        <v>2</v>
      </c>
      <c r="F168" s="294" t="s">
        <v>4361</v>
      </c>
      <c r="G168" s="295" t="s">
        <v>4837</v>
      </c>
      <c r="H168" s="294" t="s">
        <v>4458</v>
      </c>
      <c r="I168" s="296" t="s">
        <v>4454</v>
      </c>
      <c r="J168" s="297" t="str">
        <f>VLOOKUP(B168,'[5]0919門市清單主檔'!B:V,21,FALSE)</f>
        <v>板橋區</v>
      </c>
      <c r="K168" s="298" t="s">
        <v>4455</v>
      </c>
      <c r="L168" s="294" t="s">
        <v>1745</v>
      </c>
      <c r="M168" s="297"/>
    </row>
    <row r="169" spans="1:13" ht="22.95" customHeight="1">
      <c r="A169" s="294" t="s">
        <v>4838</v>
      </c>
      <c r="B169" s="294">
        <v>4167</v>
      </c>
      <c r="C169" s="295" t="s">
        <v>319</v>
      </c>
      <c r="D169" s="295" t="str">
        <f t="shared" si="2"/>
        <v>板橋松翠店1</v>
      </c>
      <c r="E169" s="294">
        <v>1</v>
      </c>
      <c r="F169" s="294" t="s">
        <v>4274</v>
      </c>
      <c r="G169" s="295" t="s">
        <v>4839</v>
      </c>
      <c r="H169" s="294" t="s">
        <v>4465</v>
      </c>
      <c r="I169" s="296" t="s">
        <v>4454</v>
      </c>
      <c r="J169" s="297" t="str">
        <f>VLOOKUP(B169,'[5]0919門市清單主檔'!B:V,21,FALSE)</f>
        <v>板橋區</v>
      </c>
      <c r="K169" s="298" t="s">
        <v>4455</v>
      </c>
      <c r="L169" s="294" t="s">
        <v>1745</v>
      </c>
      <c r="M169" s="297"/>
    </row>
    <row r="170" spans="1:13" ht="22.95" customHeight="1">
      <c r="A170" s="294" t="s">
        <v>4840</v>
      </c>
      <c r="B170" s="294">
        <v>4167</v>
      </c>
      <c r="C170" s="295" t="s">
        <v>319</v>
      </c>
      <c r="D170" s="295" t="str">
        <f t="shared" si="2"/>
        <v>板橋松翠店2</v>
      </c>
      <c r="E170" s="294">
        <v>2</v>
      </c>
      <c r="F170" s="294" t="s">
        <v>4275</v>
      </c>
      <c r="G170" s="295" t="s">
        <v>4841</v>
      </c>
      <c r="H170" s="294" t="s">
        <v>4465</v>
      </c>
      <c r="I170" s="296" t="s">
        <v>4454</v>
      </c>
      <c r="J170" s="297" t="str">
        <f>VLOOKUP(B170,'[5]0919門市清單主檔'!B:V,21,FALSE)</f>
        <v>板橋區</v>
      </c>
      <c r="K170" s="298" t="s">
        <v>4455</v>
      </c>
      <c r="L170" s="294" t="s">
        <v>1745</v>
      </c>
      <c r="M170" s="297"/>
    </row>
    <row r="171" spans="1:13" ht="22.95" customHeight="1">
      <c r="A171" s="294" t="s">
        <v>4842</v>
      </c>
      <c r="B171" s="294">
        <v>3955</v>
      </c>
      <c r="C171" s="295" t="s">
        <v>268</v>
      </c>
      <c r="D171" s="295" t="str">
        <f t="shared" si="2"/>
        <v>板橋海龍店1</v>
      </c>
      <c r="E171" s="294">
        <v>1</v>
      </c>
      <c r="F171" s="294" t="s">
        <v>4362</v>
      </c>
      <c r="G171" s="295" t="s">
        <v>4843</v>
      </c>
      <c r="H171" s="294" t="s">
        <v>4453</v>
      </c>
      <c r="I171" s="296" t="s">
        <v>4470</v>
      </c>
      <c r="J171" s="297" t="str">
        <f>VLOOKUP(B171,'[5]0919門市清單主檔'!B:V,21,FALSE)</f>
        <v>板橋區</v>
      </c>
      <c r="K171" s="298" t="s">
        <v>4455</v>
      </c>
      <c r="L171" s="294" t="s">
        <v>1745</v>
      </c>
      <c r="M171" s="297"/>
    </row>
    <row r="172" spans="1:13" ht="22.95" customHeight="1">
      <c r="A172" s="294" t="s">
        <v>4844</v>
      </c>
      <c r="B172" s="294">
        <v>3955</v>
      </c>
      <c r="C172" s="295" t="s">
        <v>268</v>
      </c>
      <c r="D172" s="295" t="str">
        <f t="shared" si="2"/>
        <v>板橋海龍店2</v>
      </c>
      <c r="E172" s="294">
        <v>2</v>
      </c>
      <c r="F172" s="294" t="s">
        <v>4363</v>
      </c>
      <c r="G172" s="295" t="s">
        <v>4845</v>
      </c>
      <c r="H172" s="294" t="s">
        <v>4465</v>
      </c>
      <c r="I172" s="296" t="s">
        <v>4454</v>
      </c>
      <c r="J172" s="297" t="str">
        <f>VLOOKUP(B172,'[5]0919門市清單主檔'!B:V,21,FALSE)</f>
        <v>板橋區</v>
      </c>
      <c r="K172" s="298" t="s">
        <v>4455</v>
      </c>
      <c r="L172" s="294" t="s">
        <v>1745</v>
      </c>
      <c r="M172" s="297"/>
    </row>
    <row r="173" spans="1:13" ht="22.95" customHeight="1">
      <c r="A173" s="294" t="s">
        <v>4846</v>
      </c>
      <c r="B173" s="294">
        <v>3416</v>
      </c>
      <c r="C173" s="295" t="s">
        <v>4046</v>
      </c>
      <c r="D173" s="295" t="str">
        <f t="shared" si="2"/>
        <v>板橋國慶店1</v>
      </c>
      <c r="E173" s="294">
        <v>1</v>
      </c>
      <c r="F173" s="294" t="s">
        <v>4393</v>
      </c>
      <c r="G173" s="295" t="s">
        <v>4847</v>
      </c>
      <c r="H173" s="294" t="s">
        <v>4458</v>
      </c>
      <c r="I173" s="296" t="s">
        <v>4454</v>
      </c>
      <c r="J173" s="297" t="str">
        <f>VLOOKUP(B173,'[5]0919門市清單主檔'!B:V,21,FALSE)</f>
        <v>板橋區</v>
      </c>
      <c r="K173" s="298" t="s">
        <v>4455</v>
      </c>
      <c r="L173" s="294" t="s">
        <v>1745</v>
      </c>
      <c r="M173" s="297"/>
    </row>
    <row r="174" spans="1:13" ht="22.95" customHeight="1">
      <c r="A174" s="294" t="s">
        <v>4848</v>
      </c>
      <c r="B174" s="294">
        <v>3416</v>
      </c>
      <c r="C174" s="295" t="s">
        <v>4046</v>
      </c>
      <c r="D174" s="295" t="str">
        <f t="shared" si="2"/>
        <v>板橋國慶店2</v>
      </c>
      <c r="E174" s="294">
        <v>2</v>
      </c>
      <c r="F174" s="294" t="s">
        <v>4394</v>
      </c>
      <c r="G174" s="295" t="s">
        <v>4849</v>
      </c>
      <c r="H174" s="294" t="s">
        <v>4458</v>
      </c>
      <c r="I174" s="296" t="s">
        <v>4454</v>
      </c>
      <c r="J174" s="297" t="str">
        <f>VLOOKUP(B174,'[5]0919門市清單主檔'!B:V,21,FALSE)</f>
        <v>板橋區</v>
      </c>
      <c r="K174" s="298" t="s">
        <v>4455</v>
      </c>
      <c r="L174" s="294" t="s">
        <v>1745</v>
      </c>
      <c r="M174" s="297"/>
    </row>
    <row r="175" spans="1:13" ht="22.95" customHeight="1">
      <c r="A175" s="294" t="s">
        <v>4850</v>
      </c>
      <c r="B175" s="294">
        <v>2224</v>
      </c>
      <c r="C175" s="295" t="s">
        <v>73</v>
      </c>
      <c r="D175" s="295" t="str">
        <f t="shared" si="2"/>
        <v>板橋莒光店1</v>
      </c>
      <c r="E175" s="294">
        <v>1</v>
      </c>
      <c r="F175" s="294" t="s">
        <v>4377</v>
      </c>
      <c r="G175" s="295" t="s">
        <v>4851</v>
      </c>
      <c r="H175" s="294" t="s">
        <v>4453</v>
      </c>
      <c r="I175" s="296" t="s">
        <v>4454</v>
      </c>
      <c r="J175" s="297" t="str">
        <f>VLOOKUP(B175,'[5]0919門市清單主檔'!B:V,21,FALSE)</f>
        <v>板橋區</v>
      </c>
      <c r="K175" s="298" t="s">
        <v>4455</v>
      </c>
      <c r="L175" s="294" t="s">
        <v>1745</v>
      </c>
      <c r="M175" s="297"/>
    </row>
    <row r="176" spans="1:13" ht="22.95" customHeight="1">
      <c r="A176" s="294" t="s">
        <v>4852</v>
      </c>
      <c r="B176" s="294">
        <v>2224</v>
      </c>
      <c r="C176" s="295" t="s">
        <v>73</v>
      </c>
      <c r="D176" s="295" t="str">
        <f t="shared" si="2"/>
        <v>板橋莒光店2</v>
      </c>
      <c r="E176" s="294">
        <v>2</v>
      </c>
      <c r="F176" s="294" t="s">
        <v>4378</v>
      </c>
      <c r="G176" s="295" t="s">
        <v>4853</v>
      </c>
      <c r="H176" s="294" t="s">
        <v>4453</v>
      </c>
      <c r="I176" s="296" t="s">
        <v>4454</v>
      </c>
      <c r="J176" s="297" t="str">
        <f>VLOOKUP(B176,'[5]0919門市清單主檔'!B:V,21,FALSE)</f>
        <v>板橋區</v>
      </c>
      <c r="K176" s="298" t="s">
        <v>4455</v>
      </c>
      <c r="L176" s="294" t="s">
        <v>1745</v>
      </c>
      <c r="M176" s="297"/>
    </row>
    <row r="177" spans="1:13" ht="22.95" customHeight="1">
      <c r="A177" s="294" t="s">
        <v>4854</v>
      </c>
      <c r="B177" s="294">
        <v>2995</v>
      </c>
      <c r="C177" s="295" t="s">
        <v>152</v>
      </c>
      <c r="D177" s="295" t="str">
        <f t="shared" si="2"/>
        <v>板橋湳雅夜市1</v>
      </c>
      <c r="E177" s="294">
        <v>1</v>
      </c>
      <c r="F177" s="294" t="s">
        <v>4391</v>
      </c>
      <c r="G177" s="295" t="s">
        <v>4855</v>
      </c>
      <c r="H177" s="294" t="s">
        <v>4458</v>
      </c>
      <c r="I177" s="296" t="s">
        <v>4460</v>
      </c>
      <c r="J177" s="297" t="str">
        <f>VLOOKUP(B177,'[5]0919門市清單主檔'!B:V,21,FALSE)</f>
        <v>板橋區</v>
      </c>
      <c r="K177" s="298" t="s">
        <v>4455</v>
      </c>
      <c r="L177" s="294" t="s">
        <v>1745</v>
      </c>
      <c r="M177" s="297"/>
    </row>
    <row r="178" spans="1:13" ht="22.95" customHeight="1">
      <c r="A178" s="294" t="s">
        <v>4856</v>
      </c>
      <c r="B178" s="294">
        <v>2995</v>
      </c>
      <c r="C178" s="295" t="s">
        <v>152</v>
      </c>
      <c r="D178" s="295" t="str">
        <f t="shared" si="2"/>
        <v>板橋湳雅夜市2</v>
      </c>
      <c r="E178" s="294">
        <v>2</v>
      </c>
      <c r="F178" s="294" t="s">
        <v>4392</v>
      </c>
      <c r="G178" s="295" t="s">
        <v>4857</v>
      </c>
      <c r="H178" s="294" t="s">
        <v>4458</v>
      </c>
      <c r="I178" s="296" t="s">
        <v>4460</v>
      </c>
      <c r="J178" s="297" t="str">
        <f>VLOOKUP(B178,'[5]0919門市清單主檔'!B:V,21,FALSE)</f>
        <v>板橋區</v>
      </c>
      <c r="K178" s="298" t="s">
        <v>4455</v>
      </c>
      <c r="L178" s="294" t="s">
        <v>1745</v>
      </c>
      <c r="M178" s="297"/>
    </row>
    <row r="179" spans="1:13" ht="22.95" customHeight="1">
      <c r="A179" s="294" t="s">
        <v>4858</v>
      </c>
      <c r="B179" s="294">
        <v>4145</v>
      </c>
      <c r="C179" s="295" t="s">
        <v>313</v>
      </c>
      <c r="D179" s="295" t="str">
        <f t="shared" si="2"/>
        <v>板橋僑興店1</v>
      </c>
      <c r="E179" s="294">
        <v>1</v>
      </c>
      <c r="F179" s="294" t="s">
        <v>4383</v>
      </c>
      <c r="G179" s="295" t="s">
        <v>4859</v>
      </c>
      <c r="H179" s="294" t="s">
        <v>4458</v>
      </c>
      <c r="I179" s="296" t="s">
        <v>4460</v>
      </c>
      <c r="J179" s="297" t="str">
        <f>VLOOKUP(B179,'[5]0919門市清單主檔'!B:V,21,FALSE)</f>
        <v>板橋區</v>
      </c>
      <c r="K179" s="298" t="s">
        <v>4455</v>
      </c>
      <c r="L179" s="294" t="s">
        <v>1745</v>
      </c>
      <c r="M179" s="297"/>
    </row>
    <row r="180" spans="1:13" ht="22.95" customHeight="1">
      <c r="A180" s="294" t="s">
        <v>4860</v>
      </c>
      <c r="B180" s="294">
        <v>4145</v>
      </c>
      <c r="C180" s="295" t="s">
        <v>313</v>
      </c>
      <c r="D180" s="295" t="str">
        <f t="shared" si="2"/>
        <v>板橋僑興店2</v>
      </c>
      <c r="E180" s="294">
        <v>2</v>
      </c>
      <c r="F180" s="294" t="s">
        <v>4384</v>
      </c>
      <c r="G180" s="295" t="s">
        <v>4861</v>
      </c>
      <c r="H180" s="294" t="s">
        <v>4458</v>
      </c>
      <c r="I180" s="296" t="s">
        <v>4460</v>
      </c>
      <c r="J180" s="297" t="str">
        <f>VLOOKUP(B180,'[5]0919門市清單主檔'!B:V,21,FALSE)</f>
        <v>板橋區</v>
      </c>
      <c r="K180" s="298" t="s">
        <v>4455</v>
      </c>
      <c r="L180" s="294" t="s">
        <v>1745</v>
      </c>
      <c r="M180" s="297"/>
    </row>
    <row r="181" spans="1:13" ht="22.95" customHeight="1">
      <c r="A181" s="294" t="s">
        <v>4862</v>
      </c>
      <c r="B181" s="294">
        <v>3818</v>
      </c>
      <c r="C181" s="295" t="s">
        <v>1416</v>
      </c>
      <c r="D181" s="295" t="str">
        <f t="shared" si="2"/>
        <v>板橋漢江店2</v>
      </c>
      <c r="E181" s="294">
        <v>2</v>
      </c>
      <c r="F181" s="294" t="s">
        <v>4211</v>
      </c>
      <c r="G181" s="295" t="s">
        <v>4863</v>
      </c>
      <c r="H181" s="294" t="s">
        <v>4465</v>
      </c>
      <c r="I181" s="296" t="s">
        <v>4454</v>
      </c>
      <c r="J181" s="297" t="str">
        <f>VLOOKUP(B181,'[5]0919門市清單主檔'!B:V,21,FALSE)</f>
        <v>板橋區</v>
      </c>
      <c r="K181" s="298" t="s">
        <v>4455</v>
      </c>
      <c r="L181" s="294" t="s">
        <v>1745</v>
      </c>
      <c r="M181" s="297"/>
    </row>
    <row r="182" spans="1:13" ht="22.95" customHeight="1">
      <c r="A182" s="294" t="s">
        <v>4864</v>
      </c>
      <c r="B182" s="294">
        <v>4046</v>
      </c>
      <c r="C182" s="295" t="s">
        <v>295</v>
      </c>
      <c r="D182" s="295" t="str">
        <f t="shared" si="2"/>
        <v>板橋福康店1</v>
      </c>
      <c r="E182" s="294">
        <v>1</v>
      </c>
      <c r="F182" s="294" t="s">
        <v>4381</v>
      </c>
      <c r="G182" s="295" t="s">
        <v>4865</v>
      </c>
      <c r="H182" s="294" t="s">
        <v>4465</v>
      </c>
      <c r="I182" s="296" t="s">
        <v>4454</v>
      </c>
      <c r="J182" s="297" t="str">
        <f>VLOOKUP(B182,'[5]0919門市清單主檔'!B:V,21,FALSE)</f>
        <v>板橋區</v>
      </c>
      <c r="K182" s="298" t="s">
        <v>4455</v>
      </c>
      <c r="L182" s="294" t="s">
        <v>1745</v>
      </c>
      <c r="M182" s="297"/>
    </row>
    <row r="183" spans="1:13" ht="22.95" customHeight="1">
      <c r="A183" s="294" t="s">
        <v>4866</v>
      </c>
      <c r="B183" s="294">
        <v>4046</v>
      </c>
      <c r="C183" s="295" t="s">
        <v>295</v>
      </c>
      <c r="D183" s="295" t="str">
        <f t="shared" si="2"/>
        <v>板橋福康店2</v>
      </c>
      <c r="E183" s="294">
        <v>2</v>
      </c>
      <c r="F183" s="294" t="s">
        <v>4382</v>
      </c>
      <c r="G183" s="295" t="s">
        <v>4867</v>
      </c>
      <c r="H183" s="294" t="s">
        <v>4465</v>
      </c>
      <c r="I183" s="296" t="s">
        <v>4454</v>
      </c>
      <c r="J183" s="297" t="str">
        <f>VLOOKUP(B183,'[5]0919門市清單主檔'!B:V,21,FALSE)</f>
        <v>板橋區</v>
      </c>
      <c r="K183" s="298" t="s">
        <v>4455</v>
      </c>
      <c r="L183" s="294" t="s">
        <v>1745</v>
      </c>
      <c r="M183" s="297"/>
    </row>
    <row r="184" spans="1:13" ht="22.95" customHeight="1">
      <c r="A184" s="294" t="s">
        <v>4868</v>
      </c>
      <c r="B184" s="294">
        <v>4917</v>
      </c>
      <c r="C184" s="295" t="s">
        <v>558</v>
      </c>
      <c r="D184" s="295" t="str">
        <f t="shared" si="2"/>
        <v>板橋翠華店2</v>
      </c>
      <c r="E184" s="294">
        <v>2</v>
      </c>
      <c r="F184" s="294" t="s">
        <v>4373</v>
      </c>
      <c r="G184" s="295" t="s">
        <v>4869</v>
      </c>
      <c r="H184" s="294" t="s">
        <v>4458</v>
      </c>
      <c r="I184" s="296" t="s">
        <v>4567</v>
      </c>
      <c r="J184" s="297" t="str">
        <f>VLOOKUP(B184,'[5]0919門市清單主檔'!B:V,21,FALSE)</f>
        <v>板橋區</v>
      </c>
      <c r="K184" s="298" t="s">
        <v>4455</v>
      </c>
      <c r="L184" s="294" t="s">
        <v>1745</v>
      </c>
      <c r="M184" s="297"/>
    </row>
    <row r="185" spans="1:13" ht="22.95" customHeight="1">
      <c r="A185" s="294" t="s">
        <v>4870</v>
      </c>
      <c r="B185" s="294">
        <v>2221</v>
      </c>
      <c r="C185" s="295" t="s">
        <v>1436</v>
      </c>
      <c r="D185" s="295" t="str">
        <f t="shared" si="2"/>
        <v>板橋雙十店2</v>
      </c>
      <c r="E185" s="294">
        <v>2</v>
      </c>
      <c r="F185" s="294" t="s">
        <v>4374</v>
      </c>
      <c r="G185" s="295" t="s">
        <v>4871</v>
      </c>
      <c r="H185" s="294" t="s">
        <v>4465</v>
      </c>
      <c r="I185" s="296" t="s">
        <v>4454</v>
      </c>
      <c r="J185" s="297" t="str">
        <f>VLOOKUP(B185,'[5]0919門市清單主檔'!B:V,21,FALSE)</f>
        <v>板橋區</v>
      </c>
      <c r="K185" s="298" t="s">
        <v>4455</v>
      </c>
      <c r="L185" s="294" t="s">
        <v>1745</v>
      </c>
      <c r="M185" s="297"/>
    </row>
    <row r="186" spans="1:13" ht="22.95" customHeight="1">
      <c r="A186" s="294" t="s">
        <v>4872</v>
      </c>
      <c r="B186" s="294">
        <v>3399</v>
      </c>
      <c r="C186" s="295" t="s">
        <v>4049</v>
      </c>
      <c r="D186" s="295" t="str">
        <f t="shared" si="2"/>
        <v>板橋藝文中心1</v>
      </c>
      <c r="E186" s="294">
        <v>1</v>
      </c>
      <c r="F186" s="294" t="s">
        <v>4375</v>
      </c>
      <c r="G186" s="295" t="s">
        <v>4873</v>
      </c>
      <c r="H186" s="294" t="s">
        <v>4458</v>
      </c>
      <c r="I186" s="296" t="s">
        <v>4454</v>
      </c>
      <c r="J186" s="297" t="str">
        <f>VLOOKUP(B186,'[5]0919門市清單主檔'!B:V,21,FALSE)</f>
        <v>板橋區</v>
      </c>
      <c r="K186" s="298" t="s">
        <v>4455</v>
      </c>
      <c r="L186" s="294" t="s">
        <v>1745</v>
      </c>
      <c r="M186" s="297"/>
    </row>
    <row r="187" spans="1:13" ht="22.95" customHeight="1">
      <c r="A187" s="294" t="s">
        <v>4874</v>
      </c>
      <c r="B187" s="294">
        <v>3399</v>
      </c>
      <c r="C187" s="295" t="s">
        <v>4049</v>
      </c>
      <c r="D187" s="295" t="str">
        <f t="shared" si="2"/>
        <v>板橋藝文中心2</v>
      </c>
      <c r="E187" s="294">
        <v>2</v>
      </c>
      <c r="F187" s="294" t="s">
        <v>4376</v>
      </c>
      <c r="G187" s="295" t="s">
        <v>4875</v>
      </c>
      <c r="H187" s="294" t="s">
        <v>4458</v>
      </c>
      <c r="I187" s="296" t="s">
        <v>4454</v>
      </c>
      <c r="J187" s="297" t="str">
        <f>VLOOKUP(B187,'[5]0919門市清單主檔'!B:V,21,FALSE)</f>
        <v>板橋區</v>
      </c>
      <c r="K187" s="298" t="s">
        <v>4455</v>
      </c>
      <c r="L187" s="294" t="s">
        <v>1745</v>
      </c>
      <c r="M187" s="297"/>
    </row>
    <row r="188" spans="1:13" ht="22.95" customHeight="1">
      <c r="A188" s="294" t="s">
        <v>4876</v>
      </c>
      <c r="B188" s="294" t="s">
        <v>34</v>
      </c>
      <c r="C188" s="295" t="s">
        <v>653</v>
      </c>
      <c r="D188" s="295" t="str">
        <f t="shared" si="2"/>
        <v>板橋寶翠店1</v>
      </c>
      <c r="E188" s="294">
        <v>1</v>
      </c>
      <c r="F188" s="294" t="s">
        <v>4157</v>
      </c>
      <c r="G188" s="295" t="s">
        <v>4877</v>
      </c>
      <c r="H188" s="294" t="s">
        <v>4458</v>
      </c>
      <c r="I188" s="296" t="s">
        <v>4454</v>
      </c>
      <c r="J188" s="297" t="str">
        <f>VLOOKUP(B188,'[5]0919門市清單主檔'!B:V,21,FALSE)</f>
        <v>板橋區</v>
      </c>
      <c r="K188" s="298" t="s">
        <v>4455</v>
      </c>
      <c r="L188" s="294" t="s">
        <v>1745</v>
      </c>
      <c r="M188" s="297"/>
    </row>
    <row r="189" spans="1:13" ht="22.95" customHeight="1">
      <c r="A189" s="294" t="s">
        <v>4878</v>
      </c>
      <c r="B189" s="294" t="s">
        <v>34</v>
      </c>
      <c r="C189" s="295" t="s">
        <v>653</v>
      </c>
      <c r="D189" s="295" t="str">
        <f t="shared" si="2"/>
        <v>板橋寶翠店2</v>
      </c>
      <c r="E189" s="294">
        <v>2</v>
      </c>
      <c r="F189" s="294" t="s">
        <v>4158</v>
      </c>
      <c r="G189" s="295" t="s">
        <v>4879</v>
      </c>
      <c r="H189" s="294" t="s">
        <v>4458</v>
      </c>
      <c r="I189" s="296" t="s">
        <v>4454</v>
      </c>
      <c r="J189" s="297" t="str">
        <f>VLOOKUP(B189,'[5]0919門市清單主檔'!B:V,21,FALSE)</f>
        <v>板橋區</v>
      </c>
      <c r="K189" s="298" t="s">
        <v>4455</v>
      </c>
      <c r="L189" s="294" t="s">
        <v>1745</v>
      </c>
      <c r="M189" s="297"/>
    </row>
    <row r="190" spans="1:13" ht="22.95" customHeight="1">
      <c r="A190" s="294" t="s">
        <v>5016</v>
      </c>
      <c r="B190" s="294">
        <v>2069</v>
      </c>
      <c r="C190" s="295" t="s">
        <v>4116</v>
      </c>
      <c r="D190" s="295" t="str">
        <f t="shared" si="2"/>
        <v>板橋江子翠站1</v>
      </c>
      <c r="E190" s="294">
        <v>1</v>
      </c>
      <c r="F190" s="294" t="s">
        <v>4379</v>
      </c>
      <c r="G190" s="295" t="s">
        <v>5017</v>
      </c>
      <c r="H190" s="294" t="s">
        <v>4465</v>
      </c>
      <c r="I190" s="296" t="s">
        <v>4454</v>
      </c>
      <c r="J190" s="297" t="str">
        <f>VLOOKUP(B190,'[5]0919門市清單主檔'!B:V,21,FALSE)</f>
        <v>板橋區</v>
      </c>
      <c r="K190" s="298" t="s">
        <v>4455</v>
      </c>
      <c r="L190" s="294">
        <v>0</v>
      </c>
      <c r="M190" s="297"/>
    </row>
    <row r="191" spans="1:13" ht="22.95" customHeight="1">
      <c r="A191" s="294" t="s">
        <v>5018</v>
      </c>
      <c r="B191" s="294">
        <v>2069</v>
      </c>
      <c r="C191" s="295" t="s">
        <v>4116</v>
      </c>
      <c r="D191" s="295" t="str">
        <f t="shared" si="2"/>
        <v>板橋江子翠站2</v>
      </c>
      <c r="E191" s="294">
        <v>2</v>
      </c>
      <c r="F191" s="294" t="s">
        <v>4380</v>
      </c>
      <c r="G191" s="295" t="s">
        <v>5019</v>
      </c>
      <c r="H191" s="294" t="s">
        <v>4458</v>
      </c>
      <c r="I191" s="296" t="s">
        <v>4470</v>
      </c>
      <c r="J191" s="297" t="str">
        <f>VLOOKUP(B191,'[5]0919門市清單主檔'!B:V,21,FALSE)</f>
        <v>板橋區</v>
      </c>
      <c r="K191" s="298" t="s">
        <v>4455</v>
      </c>
      <c r="L191" s="294">
        <v>0</v>
      </c>
      <c r="M191" s="297"/>
    </row>
    <row r="192" spans="1:13" ht="22.95" customHeight="1">
      <c r="A192" s="294" t="s">
        <v>4468</v>
      </c>
      <c r="B192" s="294">
        <v>3243</v>
      </c>
      <c r="C192" s="295" t="s">
        <v>170</v>
      </c>
      <c r="D192" s="295" t="str">
        <f t="shared" si="2"/>
        <v>北縣醒吾店1</v>
      </c>
      <c r="E192" s="294">
        <v>1</v>
      </c>
      <c r="F192" s="294" t="s">
        <v>4407</v>
      </c>
      <c r="G192" s="295" t="s">
        <v>4469</v>
      </c>
      <c r="H192" s="294" t="s">
        <v>4465</v>
      </c>
      <c r="I192" s="296" t="s">
        <v>4470</v>
      </c>
      <c r="J192" s="297" t="str">
        <f>VLOOKUP(B192,'[5]0919門市清單主檔'!B:V,21,FALSE)</f>
        <v>林口區</v>
      </c>
      <c r="K192" s="298" t="s">
        <v>4455</v>
      </c>
      <c r="L192" s="294" t="s">
        <v>4042</v>
      </c>
      <c r="M192" s="297"/>
    </row>
    <row r="193" spans="1:13" ht="22.95" customHeight="1">
      <c r="A193" s="294" t="s">
        <v>4471</v>
      </c>
      <c r="B193" s="294">
        <v>3243</v>
      </c>
      <c r="C193" s="295" t="s">
        <v>170</v>
      </c>
      <c r="D193" s="295" t="str">
        <f t="shared" si="2"/>
        <v>北縣醒吾店2</v>
      </c>
      <c r="E193" s="294">
        <v>2</v>
      </c>
      <c r="F193" s="294" t="s">
        <v>4408</v>
      </c>
      <c r="G193" s="295" t="s">
        <v>4472</v>
      </c>
      <c r="H193" s="294" t="s">
        <v>4458</v>
      </c>
      <c r="I193" s="296" t="s">
        <v>4454</v>
      </c>
      <c r="J193" s="297" t="str">
        <f>VLOOKUP(B193,'[5]0919門市清單主檔'!B:V,21,FALSE)</f>
        <v>林口區</v>
      </c>
      <c r="K193" s="298" t="s">
        <v>4455</v>
      </c>
      <c r="L193" s="294" t="s">
        <v>4042</v>
      </c>
      <c r="M193" s="297"/>
    </row>
    <row r="194" spans="1:13" ht="22.95" customHeight="1">
      <c r="A194" s="294" t="s">
        <v>4880</v>
      </c>
      <c r="B194" s="294">
        <v>4834</v>
      </c>
      <c r="C194" s="295" t="s">
        <v>536</v>
      </c>
      <c r="D194" s="295" t="str">
        <f t="shared" ref="D194:D257" si="3">C194&amp;E194</f>
        <v>林口大千苑店1</v>
      </c>
      <c r="E194" s="294">
        <v>1</v>
      </c>
      <c r="F194" s="294" t="s">
        <v>4403</v>
      </c>
      <c r="G194" s="295" t="s">
        <v>4881</v>
      </c>
      <c r="H194" s="294" t="s">
        <v>4465</v>
      </c>
      <c r="I194" s="296" t="s">
        <v>4454</v>
      </c>
      <c r="J194" s="297" t="str">
        <f>VLOOKUP(B194,'[5]0919門市清單主檔'!B:V,21,FALSE)</f>
        <v>林口區</v>
      </c>
      <c r="K194" s="298" t="s">
        <v>4455</v>
      </c>
      <c r="L194" s="294" t="s">
        <v>1745</v>
      </c>
      <c r="M194" s="297"/>
    </row>
    <row r="195" spans="1:13" ht="22.95" customHeight="1">
      <c r="A195" s="294" t="s">
        <v>4882</v>
      </c>
      <c r="B195" s="294">
        <v>4326</v>
      </c>
      <c r="C195" s="295" t="s">
        <v>365</v>
      </c>
      <c r="D195" s="295" t="str">
        <f t="shared" si="3"/>
        <v>林口建安店1</v>
      </c>
      <c r="E195" s="294">
        <v>1</v>
      </c>
      <c r="F195" s="294" t="s">
        <v>4399</v>
      </c>
      <c r="G195" s="295" t="s">
        <v>4883</v>
      </c>
      <c r="H195" s="294" t="s">
        <v>4458</v>
      </c>
      <c r="I195" s="296" t="s">
        <v>4454</v>
      </c>
      <c r="J195" s="297" t="str">
        <f>VLOOKUP(B195,'[5]0919門市清單主檔'!B:V,21,FALSE)</f>
        <v>林口區</v>
      </c>
      <c r="K195" s="298" t="s">
        <v>4455</v>
      </c>
      <c r="L195" s="294" t="s">
        <v>1745</v>
      </c>
      <c r="M195" s="297"/>
    </row>
    <row r="196" spans="1:13" ht="22.95" customHeight="1">
      <c r="A196" s="294" t="s">
        <v>4884</v>
      </c>
      <c r="B196" s="294">
        <v>4326</v>
      </c>
      <c r="C196" s="295" t="s">
        <v>365</v>
      </c>
      <c r="D196" s="295" t="str">
        <f t="shared" si="3"/>
        <v>林口建安店2</v>
      </c>
      <c r="E196" s="294">
        <v>2</v>
      </c>
      <c r="F196" s="294" t="s">
        <v>4400</v>
      </c>
      <c r="G196" s="295" t="s">
        <v>4885</v>
      </c>
      <c r="H196" s="294" t="s">
        <v>4458</v>
      </c>
      <c r="I196" s="296" t="s">
        <v>4454</v>
      </c>
      <c r="J196" s="297" t="str">
        <f>VLOOKUP(B196,'[5]0919門市清單主檔'!B:V,21,FALSE)</f>
        <v>林口區</v>
      </c>
      <c r="K196" s="298" t="s">
        <v>4455</v>
      </c>
      <c r="L196" s="294" t="s">
        <v>1745</v>
      </c>
      <c r="M196" s="297"/>
    </row>
    <row r="197" spans="1:13" ht="22.95" customHeight="1">
      <c r="A197" s="294" t="s">
        <v>4886</v>
      </c>
      <c r="B197" s="294">
        <v>4057</v>
      </c>
      <c r="C197" s="295" t="s">
        <v>299</v>
      </c>
      <c r="D197" s="295" t="str">
        <f t="shared" si="3"/>
        <v>林口香澄店1</v>
      </c>
      <c r="E197" s="294">
        <v>1</v>
      </c>
      <c r="F197" s="294" t="s">
        <v>4237</v>
      </c>
      <c r="G197" s="295" t="s">
        <v>4887</v>
      </c>
      <c r="H197" s="294" t="s">
        <v>4458</v>
      </c>
      <c r="I197" s="296" t="s">
        <v>4454</v>
      </c>
      <c r="J197" s="297" t="str">
        <f>VLOOKUP(B197,'[5]0919門市清單主檔'!B:V,21,FALSE)</f>
        <v>林口區</v>
      </c>
      <c r="K197" s="298" t="s">
        <v>4455</v>
      </c>
      <c r="L197" s="294" t="s">
        <v>1745</v>
      </c>
      <c r="M197" s="297"/>
    </row>
    <row r="198" spans="1:13" ht="22.95" customHeight="1">
      <c r="A198" s="294" t="s">
        <v>4888</v>
      </c>
      <c r="B198" s="294">
        <v>4057</v>
      </c>
      <c r="C198" s="295" t="s">
        <v>299</v>
      </c>
      <c r="D198" s="295" t="str">
        <f t="shared" si="3"/>
        <v>林口香澄店2</v>
      </c>
      <c r="E198" s="294">
        <v>2</v>
      </c>
      <c r="F198" s="294" t="s">
        <v>4238</v>
      </c>
      <c r="G198" s="295" t="s">
        <v>4889</v>
      </c>
      <c r="H198" s="294" t="s">
        <v>4458</v>
      </c>
      <c r="I198" s="296" t="s">
        <v>4454</v>
      </c>
      <c r="J198" s="297" t="str">
        <f>VLOOKUP(B198,'[5]0919門市清單主檔'!B:V,21,FALSE)</f>
        <v>林口區</v>
      </c>
      <c r="K198" s="298" t="s">
        <v>4455</v>
      </c>
      <c r="L198" s="294" t="s">
        <v>1745</v>
      </c>
      <c r="M198" s="297"/>
    </row>
    <row r="199" spans="1:13" ht="22.95" customHeight="1">
      <c r="A199" s="294" t="s">
        <v>4890</v>
      </c>
      <c r="B199" s="294">
        <v>4715</v>
      </c>
      <c r="C199" s="295" t="s">
        <v>491</v>
      </c>
      <c r="D199" s="295" t="str">
        <f t="shared" si="3"/>
        <v>林口捷韻店1</v>
      </c>
      <c r="E199" s="294">
        <v>1</v>
      </c>
      <c r="F199" s="294" t="s">
        <v>4401</v>
      </c>
      <c r="G199" s="295" t="s">
        <v>4891</v>
      </c>
      <c r="H199" s="294" t="s">
        <v>4458</v>
      </c>
      <c r="I199" s="296" t="s">
        <v>4454</v>
      </c>
      <c r="J199" s="297" t="str">
        <f>VLOOKUP(B199,'[5]0919門市清單主檔'!B:V,21,FALSE)</f>
        <v>林口區</v>
      </c>
      <c r="K199" s="298" t="s">
        <v>4455</v>
      </c>
      <c r="L199" s="294" t="s">
        <v>1745</v>
      </c>
      <c r="M199" s="297"/>
    </row>
    <row r="200" spans="1:13" ht="22.95" customHeight="1">
      <c r="A200" s="294" t="s">
        <v>4892</v>
      </c>
      <c r="B200" s="294">
        <v>4715</v>
      </c>
      <c r="C200" s="295" t="s">
        <v>491</v>
      </c>
      <c r="D200" s="295" t="str">
        <f t="shared" si="3"/>
        <v>林口捷韻店2</v>
      </c>
      <c r="E200" s="294">
        <v>2</v>
      </c>
      <c r="F200" s="294" t="s">
        <v>4402</v>
      </c>
      <c r="G200" s="295" t="s">
        <v>4893</v>
      </c>
      <c r="H200" s="294" t="s">
        <v>4458</v>
      </c>
      <c r="I200" s="296" t="s">
        <v>4454</v>
      </c>
      <c r="J200" s="297" t="str">
        <f>VLOOKUP(B200,'[5]0919門市清單主檔'!B:V,21,FALSE)</f>
        <v>林口區</v>
      </c>
      <c r="K200" s="298" t="s">
        <v>4455</v>
      </c>
      <c r="L200" s="294" t="s">
        <v>1745</v>
      </c>
      <c r="M200" s="297"/>
    </row>
    <row r="201" spans="1:13" ht="22.95" customHeight="1">
      <c r="A201" s="294" t="s">
        <v>4894</v>
      </c>
      <c r="B201" s="294">
        <v>3878</v>
      </c>
      <c r="C201" s="295" t="s">
        <v>250</v>
      </c>
      <c r="D201" s="295" t="str">
        <f t="shared" si="3"/>
        <v>林口清梅店1</v>
      </c>
      <c r="E201" s="294">
        <v>1</v>
      </c>
      <c r="F201" s="294" t="s">
        <v>4260</v>
      </c>
      <c r="G201" s="295" t="s">
        <v>4895</v>
      </c>
      <c r="H201" s="294" t="s">
        <v>4458</v>
      </c>
      <c r="I201" s="296" t="s">
        <v>4454</v>
      </c>
      <c r="J201" s="297" t="str">
        <f>VLOOKUP(B201,'[5]0919門市清單主檔'!B:V,21,FALSE)</f>
        <v>林口區</v>
      </c>
      <c r="K201" s="298" t="s">
        <v>4455</v>
      </c>
      <c r="L201" s="294" t="s">
        <v>1745</v>
      </c>
      <c r="M201" s="297"/>
    </row>
    <row r="202" spans="1:13" ht="22.95" customHeight="1">
      <c r="A202" s="294" t="s">
        <v>4896</v>
      </c>
      <c r="B202" s="294">
        <v>4483</v>
      </c>
      <c r="C202" s="295" t="s">
        <v>407</v>
      </c>
      <c r="D202" s="295" t="str">
        <f t="shared" si="3"/>
        <v>林口築夢店1</v>
      </c>
      <c r="E202" s="294">
        <v>1</v>
      </c>
      <c r="F202" s="294" t="s">
        <v>4406</v>
      </c>
      <c r="G202" s="295" t="s">
        <v>4897</v>
      </c>
      <c r="H202" s="294" t="s">
        <v>4465</v>
      </c>
      <c r="I202" s="296" t="s">
        <v>4454</v>
      </c>
      <c r="J202" s="297" t="str">
        <f>VLOOKUP(B202,'[5]0919門市清單主檔'!B:V,21,FALSE)</f>
        <v>林口區</v>
      </c>
      <c r="K202" s="298" t="s">
        <v>4455</v>
      </c>
      <c r="L202" s="294" t="s">
        <v>1745</v>
      </c>
      <c r="M202" s="297"/>
    </row>
    <row r="203" spans="1:13" ht="22.95" customHeight="1">
      <c r="A203" s="294" t="s">
        <v>4898</v>
      </c>
      <c r="B203" s="294">
        <v>4154</v>
      </c>
      <c r="C203" s="295" t="s">
        <v>315</v>
      </c>
      <c r="D203" s="295" t="str">
        <f t="shared" si="3"/>
        <v>林口麗園店1</v>
      </c>
      <c r="E203" s="294">
        <v>1</v>
      </c>
      <c r="F203" s="294" t="s">
        <v>4404</v>
      </c>
      <c r="G203" s="295" t="s">
        <v>4899</v>
      </c>
      <c r="H203" s="294" t="s">
        <v>4453</v>
      </c>
      <c r="I203" s="296" t="s">
        <v>4454</v>
      </c>
      <c r="J203" s="297" t="str">
        <f>VLOOKUP(B203,'[5]0919門市清單主檔'!B:V,21,FALSE)</f>
        <v>林口區</v>
      </c>
      <c r="K203" s="298" t="s">
        <v>4455</v>
      </c>
      <c r="L203" s="294" t="s">
        <v>1745</v>
      </c>
      <c r="M203" s="297"/>
    </row>
    <row r="204" spans="1:13" ht="22.95" customHeight="1">
      <c r="A204" s="294" t="s">
        <v>4900</v>
      </c>
      <c r="B204" s="294">
        <v>4154</v>
      </c>
      <c r="C204" s="295" t="s">
        <v>315</v>
      </c>
      <c r="D204" s="295" t="str">
        <f t="shared" si="3"/>
        <v>林口麗園店2</v>
      </c>
      <c r="E204" s="294">
        <v>2</v>
      </c>
      <c r="F204" s="294" t="s">
        <v>4405</v>
      </c>
      <c r="G204" s="295" t="s">
        <v>4901</v>
      </c>
      <c r="H204" s="294" t="s">
        <v>4465</v>
      </c>
      <c r="I204" s="296" t="s">
        <v>4454</v>
      </c>
      <c r="J204" s="297" t="str">
        <f>VLOOKUP(B204,'[5]0919門市清單主檔'!B:V,21,FALSE)</f>
        <v>林口區</v>
      </c>
      <c r="K204" s="298" t="s">
        <v>4455</v>
      </c>
      <c r="L204" s="294" t="s">
        <v>1745</v>
      </c>
      <c r="M204" s="297"/>
    </row>
    <row r="205" spans="1:13" ht="22.95" customHeight="1">
      <c r="A205" s="294" t="s">
        <v>4758</v>
      </c>
      <c r="B205" s="294">
        <v>2267</v>
      </c>
      <c r="C205" s="295" t="s">
        <v>79</v>
      </c>
      <c r="D205" s="295" t="str">
        <f t="shared" si="3"/>
        <v>北縣金陽店1</v>
      </c>
      <c r="E205" s="294">
        <v>1</v>
      </c>
      <c r="F205" s="294" t="s">
        <v>4239</v>
      </c>
      <c r="G205" s="295" t="s">
        <v>4759</v>
      </c>
      <c r="H205" s="294" t="s">
        <v>4465</v>
      </c>
      <c r="I205" s="296" t="s">
        <v>4454</v>
      </c>
      <c r="J205" s="297" t="str">
        <f>VLOOKUP(B205,'[5]0919門市清單主檔'!B:V,21,FALSE)</f>
        <v>金山區</v>
      </c>
      <c r="K205" s="298" t="s">
        <v>4455</v>
      </c>
      <c r="L205" s="294" t="s">
        <v>1745</v>
      </c>
      <c r="M205" s="297"/>
    </row>
    <row r="206" spans="1:13" ht="22.95" customHeight="1">
      <c r="A206" s="294" t="s">
        <v>4760</v>
      </c>
      <c r="B206" s="294">
        <v>2267</v>
      </c>
      <c r="C206" s="295" t="s">
        <v>79</v>
      </c>
      <c r="D206" s="295" t="str">
        <f t="shared" si="3"/>
        <v>北縣金陽店2</v>
      </c>
      <c r="E206" s="294">
        <v>2</v>
      </c>
      <c r="F206" s="294" t="s">
        <v>4240</v>
      </c>
      <c r="G206" s="295" t="s">
        <v>4761</v>
      </c>
      <c r="H206" s="294" t="s">
        <v>4465</v>
      </c>
      <c r="I206" s="296" t="s">
        <v>4454</v>
      </c>
      <c r="J206" s="297" t="str">
        <f>VLOOKUP(B206,'[5]0919門市清單主檔'!B:V,21,FALSE)</f>
        <v>金山區</v>
      </c>
      <c r="K206" s="298" t="s">
        <v>4455</v>
      </c>
      <c r="L206" s="294" t="s">
        <v>1745</v>
      </c>
      <c r="M206" s="297"/>
    </row>
    <row r="207" spans="1:13" ht="22.95" customHeight="1">
      <c r="A207" s="294" t="s">
        <v>4781</v>
      </c>
      <c r="B207" s="294">
        <v>3606</v>
      </c>
      <c r="C207" s="295" t="s">
        <v>205</v>
      </c>
      <c r="D207" s="295" t="str">
        <f t="shared" si="3"/>
        <v>北縣泰富店1</v>
      </c>
      <c r="E207" s="294">
        <v>1</v>
      </c>
      <c r="F207" s="294" t="s">
        <v>4235</v>
      </c>
      <c r="G207" s="295" t="s">
        <v>4782</v>
      </c>
      <c r="H207" s="294" t="s">
        <v>4458</v>
      </c>
      <c r="I207" s="296" t="s">
        <v>4454</v>
      </c>
      <c r="J207" s="297" t="str">
        <f>VLOOKUP(B207,'[5]0919門市清單主檔'!B:V,21,FALSE)</f>
        <v>泰山區</v>
      </c>
      <c r="K207" s="298" t="s">
        <v>4455</v>
      </c>
      <c r="L207" s="294" t="s">
        <v>1745</v>
      </c>
      <c r="M207" s="297"/>
    </row>
    <row r="208" spans="1:13" ht="22.95" customHeight="1">
      <c r="A208" s="294" t="s">
        <v>4783</v>
      </c>
      <c r="B208" s="294">
        <v>3606</v>
      </c>
      <c r="C208" s="295" t="s">
        <v>205</v>
      </c>
      <c r="D208" s="295" t="str">
        <f t="shared" si="3"/>
        <v>北縣泰富店2</v>
      </c>
      <c r="E208" s="294">
        <v>2</v>
      </c>
      <c r="F208" s="294" t="s">
        <v>4236</v>
      </c>
      <c r="G208" s="295" t="s">
        <v>4784</v>
      </c>
      <c r="H208" s="294" t="s">
        <v>4458</v>
      </c>
      <c r="I208" s="296" t="s">
        <v>4454</v>
      </c>
      <c r="J208" s="297" t="str">
        <f>VLOOKUP(B208,'[5]0919門市清單主檔'!B:V,21,FALSE)</f>
        <v>泰山區</v>
      </c>
      <c r="K208" s="298" t="s">
        <v>4455</v>
      </c>
      <c r="L208" s="294" t="s">
        <v>1745</v>
      </c>
      <c r="M208" s="297"/>
    </row>
    <row r="209" spans="1:13" ht="22.95" customHeight="1">
      <c r="A209" s="294" t="s">
        <v>4902</v>
      </c>
      <c r="B209" s="294">
        <v>4656</v>
      </c>
      <c r="C209" s="295" t="s">
        <v>473</v>
      </c>
      <c r="D209" s="295" t="str">
        <f t="shared" si="3"/>
        <v>泰山新民店1</v>
      </c>
      <c r="E209" s="294">
        <v>1</v>
      </c>
      <c r="F209" s="294" t="s">
        <v>4233</v>
      </c>
      <c r="G209" s="295" t="s">
        <v>4903</v>
      </c>
      <c r="H209" s="294" t="s">
        <v>4904</v>
      </c>
      <c r="I209" s="296" t="s">
        <v>4470</v>
      </c>
      <c r="J209" s="297" t="str">
        <f>VLOOKUP(B209,'[5]0919門市清單主檔'!B:V,21,FALSE)</f>
        <v>泰山區</v>
      </c>
      <c r="K209" s="298" t="s">
        <v>4455</v>
      </c>
      <c r="L209" s="294" t="s">
        <v>1745</v>
      </c>
      <c r="M209" s="297"/>
    </row>
    <row r="210" spans="1:13" ht="22.95" customHeight="1">
      <c r="A210" s="294" t="s">
        <v>4905</v>
      </c>
      <c r="B210" s="294">
        <v>4656</v>
      </c>
      <c r="C210" s="295" t="s">
        <v>473</v>
      </c>
      <c r="D210" s="295" t="str">
        <f t="shared" si="3"/>
        <v>泰山新民店2</v>
      </c>
      <c r="E210" s="294">
        <v>2</v>
      </c>
      <c r="F210" s="294" t="s">
        <v>4234</v>
      </c>
      <c r="G210" s="295" t="s">
        <v>4906</v>
      </c>
      <c r="H210" s="294" t="s">
        <v>4458</v>
      </c>
      <c r="I210" s="296" t="s">
        <v>4454</v>
      </c>
      <c r="J210" s="297" t="str">
        <f>VLOOKUP(B210,'[5]0919門市清單主檔'!B:V,21,FALSE)</f>
        <v>泰山區</v>
      </c>
      <c r="K210" s="298" t="s">
        <v>4455</v>
      </c>
      <c r="L210" s="294" t="s">
        <v>1745</v>
      </c>
      <c r="M210" s="297"/>
    </row>
    <row r="211" spans="1:13" ht="22.95" customHeight="1">
      <c r="A211" s="294" t="s">
        <v>4477</v>
      </c>
      <c r="B211" s="294">
        <v>3751</v>
      </c>
      <c r="C211" s="295" t="s">
        <v>229</v>
      </c>
      <c r="D211" s="295" t="str">
        <f t="shared" si="3"/>
        <v>淡水真理大1</v>
      </c>
      <c r="E211" s="294">
        <v>1</v>
      </c>
      <c r="F211" s="294" t="s">
        <v>4333</v>
      </c>
      <c r="G211" s="295" t="s">
        <v>4478</v>
      </c>
      <c r="H211" s="294" t="s">
        <v>4458</v>
      </c>
      <c r="I211" s="296" t="s">
        <v>4454</v>
      </c>
      <c r="J211" s="297" t="str">
        <f>VLOOKUP(B211,'[5]0919門市清單主檔'!B:V,21,FALSE)</f>
        <v>淡水區</v>
      </c>
      <c r="K211" s="298" t="s">
        <v>4455</v>
      </c>
      <c r="L211" s="294" t="s">
        <v>4042</v>
      </c>
      <c r="M211" s="297"/>
    </row>
    <row r="212" spans="1:13" ht="22.95" customHeight="1">
      <c r="A212" s="294" t="s">
        <v>4479</v>
      </c>
      <c r="B212" s="294">
        <v>3751</v>
      </c>
      <c r="C212" s="295" t="s">
        <v>229</v>
      </c>
      <c r="D212" s="295" t="str">
        <f t="shared" si="3"/>
        <v>淡水真理大2</v>
      </c>
      <c r="E212" s="294">
        <v>2</v>
      </c>
      <c r="F212" s="294" t="s">
        <v>4334</v>
      </c>
      <c r="G212" s="295" t="s">
        <v>4480</v>
      </c>
      <c r="H212" s="294" t="s">
        <v>4458</v>
      </c>
      <c r="I212" s="296" t="s">
        <v>4454</v>
      </c>
      <c r="J212" s="297" t="str">
        <f>VLOOKUP(B212,'[5]0919門市清單主檔'!B:V,21,FALSE)</f>
        <v>淡水區</v>
      </c>
      <c r="K212" s="298" t="s">
        <v>4455</v>
      </c>
      <c r="L212" s="294" t="s">
        <v>4042</v>
      </c>
      <c r="M212" s="297"/>
    </row>
    <row r="213" spans="1:13" ht="22.95" customHeight="1">
      <c r="A213" s="294" t="s">
        <v>4789</v>
      </c>
      <c r="B213" s="294">
        <v>2318</v>
      </c>
      <c r="C213" s="295" t="s">
        <v>88</v>
      </c>
      <c r="D213" s="295" t="str">
        <f t="shared" si="3"/>
        <v>北縣淡俊店2</v>
      </c>
      <c r="E213" s="294">
        <v>2</v>
      </c>
      <c r="F213" s="294" t="s">
        <v>4279</v>
      </c>
      <c r="G213" s="295" t="s">
        <v>4790</v>
      </c>
      <c r="H213" s="294" t="s">
        <v>4453</v>
      </c>
      <c r="I213" s="296" t="s">
        <v>4454</v>
      </c>
      <c r="J213" s="297" t="str">
        <f>VLOOKUP(B213,'[5]0919門市清單主檔'!B:V,21,FALSE)</f>
        <v>淡水區</v>
      </c>
      <c r="K213" s="298" t="s">
        <v>4455</v>
      </c>
      <c r="L213" s="294" t="s">
        <v>1745</v>
      </c>
      <c r="M213" s="297"/>
    </row>
    <row r="214" spans="1:13" ht="22.95" customHeight="1">
      <c r="A214" s="294" t="s">
        <v>4907</v>
      </c>
      <c r="B214" s="294">
        <v>2897</v>
      </c>
      <c r="C214" s="295" t="s">
        <v>143</v>
      </c>
      <c r="D214" s="295" t="str">
        <f t="shared" si="3"/>
        <v>淡水台電宿舍1</v>
      </c>
      <c r="E214" s="294">
        <v>1</v>
      </c>
      <c r="F214" s="294" t="s">
        <v>4339</v>
      </c>
      <c r="G214" s="295" t="s">
        <v>4908</v>
      </c>
      <c r="H214" s="294" t="s">
        <v>4458</v>
      </c>
      <c r="I214" s="296" t="s">
        <v>4454</v>
      </c>
      <c r="J214" s="297" t="str">
        <f>VLOOKUP(B214,'[5]0919門市清單主檔'!B:V,21,FALSE)</f>
        <v>淡水區</v>
      </c>
      <c r="K214" s="298" t="s">
        <v>4455</v>
      </c>
      <c r="L214" s="294" t="s">
        <v>1745</v>
      </c>
      <c r="M214" s="297"/>
    </row>
    <row r="215" spans="1:13" ht="22.95" customHeight="1">
      <c r="A215" s="294" t="s">
        <v>4909</v>
      </c>
      <c r="B215" s="294">
        <v>2897</v>
      </c>
      <c r="C215" s="295" t="s">
        <v>143</v>
      </c>
      <c r="D215" s="295" t="str">
        <f t="shared" si="3"/>
        <v>淡水台電宿舍2</v>
      </c>
      <c r="E215" s="294">
        <v>2</v>
      </c>
      <c r="F215" s="294" t="s">
        <v>4340</v>
      </c>
      <c r="G215" s="295" t="s">
        <v>4910</v>
      </c>
      <c r="H215" s="294" t="s">
        <v>4458</v>
      </c>
      <c r="I215" s="296" t="s">
        <v>4454</v>
      </c>
      <c r="J215" s="297" t="str">
        <f>VLOOKUP(B215,'[5]0919門市清單主檔'!B:V,21,FALSE)</f>
        <v>淡水區</v>
      </c>
      <c r="K215" s="298" t="s">
        <v>4455</v>
      </c>
      <c r="L215" s="294" t="s">
        <v>1745</v>
      </c>
      <c r="M215" s="297"/>
    </row>
    <row r="216" spans="1:13" ht="22.95" customHeight="1">
      <c r="A216" s="294" t="s">
        <v>4911</v>
      </c>
      <c r="B216" s="294">
        <v>2749</v>
      </c>
      <c r="C216" s="295" t="s">
        <v>128</v>
      </c>
      <c r="D216" s="295" t="str">
        <f t="shared" si="3"/>
        <v>淡水灰瑤子1</v>
      </c>
      <c r="E216" s="294">
        <v>1</v>
      </c>
      <c r="F216" s="294" t="s">
        <v>4254</v>
      </c>
      <c r="G216" s="295" t="s">
        <v>4912</v>
      </c>
      <c r="H216" s="294" t="s">
        <v>4458</v>
      </c>
      <c r="I216" s="296" t="s">
        <v>4454</v>
      </c>
      <c r="J216" s="297" t="str">
        <f>VLOOKUP(B216,'[5]0919門市清單主檔'!B:V,21,FALSE)</f>
        <v>淡水區</v>
      </c>
      <c r="K216" s="298" t="s">
        <v>4455</v>
      </c>
      <c r="L216" s="294" t="s">
        <v>1745</v>
      </c>
      <c r="M216" s="297"/>
    </row>
    <row r="217" spans="1:13" ht="22.95" customHeight="1">
      <c r="A217" s="294" t="s">
        <v>4913</v>
      </c>
      <c r="B217" s="294">
        <v>2749</v>
      </c>
      <c r="C217" s="295" t="s">
        <v>128</v>
      </c>
      <c r="D217" s="295" t="str">
        <f t="shared" si="3"/>
        <v>淡水灰瑤子2</v>
      </c>
      <c r="E217" s="294">
        <v>2</v>
      </c>
      <c r="F217" s="294" t="s">
        <v>4255</v>
      </c>
      <c r="G217" s="295" t="s">
        <v>4914</v>
      </c>
      <c r="H217" s="294" t="s">
        <v>4458</v>
      </c>
      <c r="I217" s="296" t="s">
        <v>4454</v>
      </c>
      <c r="J217" s="297" t="str">
        <f>VLOOKUP(B217,'[5]0919門市清單主檔'!B:V,21,FALSE)</f>
        <v>淡水區</v>
      </c>
      <c r="K217" s="298" t="s">
        <v>4455</v>
      </c>
      <c r="L217" s="294" t="s">
        <v>1745</v>
      </c>
      <c r="M217" s="297"/>
    </row>
    <row r="218" spans="1:13" ht="22.95" customHeight="1">
      <c r="A218" s="294" t="s">
        <v>4915</v>
      </c>
      <c r="B218" s="294" t="s">
        <v>42</v>
      </c>
      <c r="C218" s="295" t="s">
        <v>1481</v>
      </c>
      <c r="D218" s="295" t="str">
        <f t="shared" si="3"/>
        <v>淡水金龍店1</v>
      </c>
      <c r="E218" s="294">
        <v>1</v>
      </c>
      <c r="F218" s="294" t="s">
        <v>4154</v>
      </c>
      <c r="G218" s="295" t="s">
        <v>4916</v>
      </c>
      <c r="H218" s="294" t="s">
        <v>4465</v>
      </c>
      <c r="I218" s="296" t="s">
        <v>4460</v>
      </c>
      <c r="J218" s="297" t="str">
        <f>VLOOKUP(B218,'[5]0919門市清單主檔'!B:V,21,FALSE)</f>
        <v>淡水區</v>
      </c>
      <c r="K218" s="298" t="s">
        <v>4455</v>
      </c>
      <c r="L218" s="294" t="s">
        <v>1745</v>
      </c>
      <c r="M218" s="297"/>
    </row>
    <row r="219" spans="1:13" ht="22.95" customHeight="1">
      <c r="A219" s="294" t="s">
        <v>4917</v>
      </c>
      <c r="B219" s="294" t="s">
        <v>42</v>
      </c>
      <c r="C219" s="295" t="s">
        <v>1481</v>
      </c>
      <c r="D219" s="295" t="str">
        <f t="shared" si="3"/>
        <v>淡水金龍店2</v>
      </c>
      <c r="E219" s="294">
        <v>2</v>
      </c>
      <c r="F219" s="294" t="s">
        <v>4155</v>
      </c>
      <c r="G219" s="295" t="s">
        <v>4918</v>
      </c>
      <c r="H219" s="294" t="s">
        <v>4465</v>
      </c>
      <c r="I219" s="296" t="s">
        <v>4460</v>
      </c>
      <c r="J219" s="297" t="str">
        <f>VLOOKUP(B219,'[5]0919門市清單主檔'!B:V,21,FALSE)</f>
        <v>淡水區</v>
      </c>
      <c r="K219" s="298" t="s">
        <v>4455</v>
      </c>
      <c r="L219" s="294" t="s">
        <v>1745</v>
      </c>
      <c r="M219" s="297"/>
    </row>
    <row r="220" spans="1:13" ht="22.95" customHeight="1">
      <c r="A220" s="294" t="s">
        <v>4919</v>
      </c>
      <c r="B220" s="294">
        <v>4298</v>
      </c>
      <c r="C220" s="295" t="s">
        <v>356</v>
      </c>
      <c r="D220" s="295" t="str">
        <f t="shared" si="3"/>
        <v>淡水後洲店1</v>
      </c>
      <c r="E220" s="294">
        <v>1</v>
      </c>
      <c r="F220" s="294" t="s">
        <v>4343</v>
      </c>
      <c r="G220" s="295" t="s">
        <v>4920</v>
      </c>
      <c r="H220" s="294" t="s">
        <v>4465</v>
      </c>
      <c r="I220" s="296" t="s">
        <v>4454</v>
      </c>
      <c r="J220" s="297" t="str">
        <f>VLOOKUP(B220,'[5]0919門市清單主檔'!B:V,21,FALSE)</f>
        <v>淡水區</v>
      </c>
      <c r="K220" s="298" t="s">
        <v>4455</v>
      </c>
      <c r="L220" s="294" t="s">
        <v>1745</v>
      </c>
      <c r="M220" s="297"/>
    </row>
    <row r="221" spans="1:13" ht="22.95" customHeight="1">
      <c r="A221" s="294" t="s">
        <v>4921</v>
      </c>
      <c r="B221" s="294">
        <v>4298</v>
      </c>
      <c r="C221" s="295" t="s">
        <v>356</v>
      </c>
      <c r="D221" s="295" t="str">
        <f t="shared" si="3"/>
        <v>淡水後洲店2</v>
      </c>
      <c r="E221" s="294">
        <v>2</v>
      </c>
      <c r="F221" s="294" t="s">
        <v>4344</v>
      </c>
      <c r="G221" s="295" t="s">
        <v>4922</v>
      </c>
      <c r="H221" s="294" t="s">
        <v>4465</v>
      </c>
      <c r="I221" s="296" t="s">
        <v>4454</v>
      </c>
      <c r="J221" s="297" t="str">
        <f>VLOOKUP(B221,'[5]0919門市清單主檔'!B:V,21,FALSE)</f>
        <v>淡水區</v>
      </c>
      <c r="K221" s="298" t="s">
        <v>4455</v>
      </c>
      <c r="L221" s="294" t="s">
        <v>1745</v>
      </c>
      <c r="M221" s="297"/>
    </row>
    <row r="222" spans="1:13" ht="22.95" customHeight="1">
      <c r="A222" s="294" t="s">
        <v>4923</v>
      </c>
      <c r="B222" s="294">
        <v>4788</v>
      </c>
      <c r="C222" s="295" t="s">
        <v>522</v>
      </c>
      <c r="D222" s="295" t="str">
        <f t="shared" si="3"/>
        <v>淡水國家店1</v>
      </c>
      <c r="E222" s="294">
        <v>1</v>
      </c>
      <c r="F222" s="294" t="s">
        <v>4341</v>
      </c>
      <c r="G222" s="295" t="s">
        <v>4924</v>
      </c>
      <c r="H222" s="294" t="s">
        <v>4465</v>
      </c>
      <c r="I222" s="296" t="s">
        <v>4454</v>
      </c>
      <c r="J222" s="297" t="str">
        <f>VLOOKUP(B222,'[5]0919門市清單主檔'!B:V,21,FALSE)</f>
        <v>淡水區</v>
      </c>
      <c r="K222" s="298" t="s">
        <v>4455</v>
      </c>
      <c r="L222" s="294" t="s">
        <v>1745</v>
      </c>
      <c r="M222" s="297"/>
    </row>
    <row r="223" spans="1:13" ht="22.95" customHeight="1">
      <c r="A223" s="294" t="s">
        <v>4925</v>
      </c>
      <c r="B223" s="294">
        <v>4788</v>
      </c>
      <c r="C223" s="295" t="s">
        <v>522</v>
      </c>
      <c r="D223" s="295" t="str">
        <f t="shared" si="3"/>
        <v>淡水國家店2</v>
      </c>
      <c r="E223" s="294">
        <v>2</v>
      </c>
      <c r="F223" s="294" t="s">
        <v>4342</v>
      </c>
      <c r="G223" s="295" t="s">
        <v>4926</v>
      </c>
      <c r="H223" s="294" t="s">
        <v>4465</v>
      </c>
      <c r="I223" s="296" t="s">
        <v>4454</v>
      </c>
      <c r="J223" s="297" t="str">
        <f>VLOOKUP(B223,'[5]0919門市清單主檔'!B:V,21,FALSE)</f>
        <v>淡水區</v>
      </c>
      <c r="K223" s="298" t="s">
        <v>4455</v>
      </c>
      <c r="L223" s="294" t="s">
        <v>1745</v>
      </c>
      <c r="M223" s="297"/>
    </row>
    <row r="224" spans="1:13" ht="22.95" customHeight="1">
      <c r="A224" s="294" t="s">
        <v>4927</v>
      </c>
      <c r="B224" s="294">
        <v>4153</v>
      </c>
      <c r="C224" s="295" t="s">
        <v>314</v>
      </c>
      <c r="D224" s="295" t="str">
        <f t="shared" si="3"/>
        <v>淡水莊園店1</v>
      </c>
      <c r="E224" s="294">
        <v>1</v>
      </c>
      <c r="F224" s="294" t="s">
        <v>4336</v>
      </c>
      <c r="G224" s="295" t="s">
        <v>4928</v>
      </c>
      <c r="H224" s="294" t="s">
        <v>4458</v>
      </c>
      <c r="I224" s="296" t="s">
        <v>4460</v>
      </c>
      <c r="J224" s="297" t="str">
        <f>VLOOKUP(B224,'[5]0919門市清單主檔'!B:V,21,FALSE)</f>
        <v>淡水區</v>
      </c>
      <c r="K224" s="298" t="s">
        <v>4455</v>
      </c>
      <c r="L224" s="294" t="s">
        <v>1745</v>
      </c>
      <c r="M224" s="297"/>
    </row>
    <row r="225" spans="1:13" ht="22.95" customHeight="1">
      <c r="A225" s="294" t="s">
        <v>4929</v>
      </c>
      <c r="B225" s="294">
        <v>4153</v>
      </c>
      <c r="C225" s="295" t="s">
        <v>314</v>
      </c>
      <c r="D225" s="295" t="str">
        <f t="shared" si="3"/>
        <v>淡水莊園店2</v>
      </c>
      <c r="E225" s="294">
        <v>2</v>
      </c>
      <c r="F225" s="294" t="s">
        <v>4337</v>
      </c>
      <c r="G225" s="295" t="s">
        <v>4930</v>
      </c>
      <c r="H225" s="294" t="s">
        <v>4458</v>
      </c>
      <c r="I225" s="296" t="s">
        <v>4460</v>
      </c>
      <c r="J225" s="297" t="str">
        <f>VLOOKUP(B225,'[5]0919門市清單主檔'!B:V,21,FALSE)</f>
        <v>淡水區</v>
      </c>
      <c r="K225" s="298" t="s">
        <v>4455</v>
      </c>
      <c r="L225" s="294" t="s">
        <v>1745</v>
      </c>
      <c r="M225" s="297"/>
    </row>
    <row r="226" spans="1:13" ht="22.95" customHeight="1">
      <c r="A226" s="294" t="s">
        <v>4931</v>
      </c>
      <c r="B226" s="294">
        <v>4093</v>
      </c>
      <c r="C226" s="295" t="s">
        <v>1475</v>
      </c>
      <c r="D226" s="295" t="str">
        <f t="shared" si="3"/>
        <v>淡水新市一2</v>
      </c>
      <c r="E226" s="294">
        <v>2</v>
      </c>
      <c r="F226" s="294" t="s">
        <v>4335</v>
      </c>
      <c r="G226" s="295" t="s">
        <v>4932</v>
      </c>
      <c r="H226" s="294" t="s">
        <v>4465</v>
      </c>
      <c r="I226" s="296" t="s">
        <v>4454</v>
      </c>
      <c r="J226" s="297" t="str">
        <f>VLOOKUP(B226,'[5]0919門市清單主檔'!B:V,21,FALSE)</f>
        <v>淡水區</v>
      </c>
      <c r="K226" s="298" t="s">
        <v>4455</v>
      </c>
      <c r="L226" s="294" t="s">
        <v>1745</v>
      </c>
      <c r="M226" s="297"/>
    </row>
    <row r="227" spans="1:13" ht="22.95" customHeight="1">
      <c r="A227" s="294" t="s">
        <v>4933</v>
      </c>
      <c r="B227" s="294">
        <v>4529</v>
      </c>
      <c r="C227" s="295" t="s">
        <v>428</v>
      </c>
      <c r="D227" s="295" t="str">
        <f t="shared" si="3"/>
        <v>淡水新洲店1</v>
      </c>
      <c r="E227" s="294">
        <v>1</v>
      </c>
      <c r="F227" s="294" t="s">
        <v>4252</v>
      </c>
      <c r="G227" s="295" t="s">
        <v>4934</v>
      </c>
      <c r="H227" s="294" t="s">
        <v>4458</v>
      </c>
      <c r="I227" s="296" t="s">
        <v>4460</v>
      </c>
      <c r="J227" s="297" t="str">
        <f>VLOOKUP(B227,'[5]0919門市清單主檔'!B:V,21,FALSE)</f>
        <v>淡水區</v>
      </c>
      <c r="K227" s="298" t="s">
        <v>4455</v>
      </c>
      <c r="L227" s="294" t="s">
        <v>1745</v>
      </c>
      <c r="M227" s="297"/>
    </row>
    <row r="228" spans="1:13" ht="22.95" customHeight="1">
      <c r="A228" s="294" t="s">
        <v>4935</v>
      </c>
      <c r="B228" s="294">
        <v>4529</v>
      </c>
      <c r="C228" s="295" t="s">
        <v>428</v>
      </c>
      <c r="D228" s="295" t="str">
        <f t="shared" si="3"/>
        <v>淡水新洲店2</v>
      </c>
      <c r="E228" s="294">
        <v>2</v>
      </c>
      <c r="F228" s="294" t="s">
        <v>4253</v>
      </c>
      <c r="G228" s="295" t="s">
        <v>4936</v>
      </c>
      <c r="H228" s="294" t="s">
        <v>4458</v>
      </c>
      <c r="I228" s="296" t="s">
        <v>4460</v>
      </c>
      <c r="J228" s="297" t="str">
        <f>VLOOKUP(B228,'[5]0919門市清單主檔'!B:V,21,FALSE)</f>
        <v>淡水區</v>
      </c>
      <c r="K228" s="298" t="s">
        <v>4455</v>
      </c>
      <c r="L228" s="294" t="s">
        <v>1745</v>
      </c>
      <c r="M228" s="297"/>
    </row>
    <row r="229" spans="1:13" ht="22.95" customHeight="1">
      <c r="A229" s="294" t="s">
        <v>4937</v>
      </c>
      <c r="B229" s="294">
        <v>4739</v>
      </c>
      <c r="C229" s="295" t="s">
        <v>502</v>
      </c>
      <c r="D229" s="295" t="str">
        <f t="shared" si="3"/>
        <v>淡水櫻花店2</v>
      </c>
      <c r="E229" s="294">
        <v>2</v>
      </c>
      <c r="F229" s="294" t="s">
        <v>4338</v>
      </c>
      <c r="G229" s="295" t="s">
        <v>4938</v>
      </c>
      <c r="H229" s="294" t="s">
        <v>4465</v>
      </c>
      <c r="I229" s="296" t="s">
        <v>4454</v>
      </c>
      <c r="J229" s="297" t="str">
        <f>VLOOKUP(B229,'[5]0919門市清單主檔'!B:V,21,FALSE)</f>
        <v>淡水區</v>
      </c>
      <c r="K229" s="298" t="s">
        <v>4455</v>
      </c>
      <c r="L229" s="294" t="s">
        <v>1745</v>
      </c>
      <c r="M229" s="297"/>
    </row>
    <row r="230" spans="1:13" ht="22.95" customHeight="1">
      <c r="A230" s="294" t="s">
        <v>4463</v>
      </c>
      <c r="B230" s="294">
        <v>3851</v>
      </c>
      <c r="C230" s="295" t="s">
        <v>244</v>
      </c>
      <c r="D230" s="295" t="str">
        <f t="shared" si="3"/>
        <v>北縣輔園店1</v>
      </c>
      <c r="E230" s="294">
        <v>1</v>
      </c>
      <c r="F230" s="294" t="s">
        <v>4413</v>
      </c>
      <c r="G230" s="295" t="s">
        <v>4464</v>
      </c>
      <c r="H230" s="294" t="s">
        <v>4465</v>
      </c>
      <c r="I230" s="296" t="s">
        <v>4454</v>
      </c>
      <c r="J230" s="297" t="str">
        <f>VLOOKUP(B230,'[5]0919門市清單主檔'!B:V,21,FALSE)</f>
        <v>新莊區</v>
      </c>
      <c r="K230" s="298" t="s">
        <v>4455</v>
      </c>
      <c r="L230" s="294" t="s">
        <v>4042</v>
      </c>
      <c r="M230" s="297"/>
    </row>
    <row r="231" spans="1:13" ht="22.95" customHeight="1">
      <c r="A231" s="294" t="s">
        <v>4466</v>
      </c>
      <c r="B231" s="294">
        <v>3851</v>
      </c>
      <c r="C231" s="295" t="s">
        <v>244</v>
      </c>
      <c r="D231" s="295" t="str">
        <f t="shared" si="3"/>
        <v>北縣輔園店2</v>
      </c>
      <c r="E231" s="294">
        <v>2</v>
      </c>
      <c r="F231" s="294" t="s">
        <v>4414</v>
      </c>
      <c r="G231" s="295" t="s">
        <v>4467</v>
      </c>
      <c r="H231" s="294" t="s">
        <v>4465</v>
      </c>
      <c r="I231" s="296" t="s">
        <v>4454</v>
      </c>
      <c r="J231" s="297" t="str">
        <f>VLOOKUP(B231,'[5]0919門市清單主檔'!B:V,21,FALSE)</f>
        <v>新莊區</v>
      </c>
      <c r="K231" s="298" t="s">
        <v>4455</v>
      </c>
      <c r="L231" s="294" t="s">
        <v>4042</v>
      </c>
      <c r="M231" s="297"/>
    </row>
    <row r="232" spans="1:13" ht="22.95" customHeight="1">
      <c r="A232" s="294" t="s">
        <v>4481</v>
      </c>
      <c r="B232" s="294" t="s">
        <v>48</v>
      </c>
      <c r="C232" s="295" t="s">
        <v>742</v>
      </c>
      <c r="D232" s="295" t="str">
        <f t="shared" si="3"/>
        <v>田倉新樹店1</v>
      </c>
      <c r="E232" s="294">
        <v>1</v>
      </c>
      <c r="F232" s="294" t="s">
        <v>4263</v>
      </c>
      <c r="G232" s="295" t="s">
        <v>4482</v>
      </c>
      <c r="H232" s="294" t="s">
        <v>4465</v>
      </c>
      <c r="I232" s="296" t="s">
        <v>4470</v>
      </c>
      <c r="J232" s="297" t="str">
        <f>VLOOKUP(B232,'[5]0919門市清單主檔'!B:V,21,FALSE)</f>
        <v>新莊區</v>
      </c>
      <c r="K232" s="298" t="s">
        <v>4455</v>
      </c>
      <c r="L232" s="294" t="s">
        <v>1746</v>
      </c>
      <c r="M232" s="297"/>
    </row>
    <row r="233" spans="1:13" ht="22.95" customHeight="1">
      <c r="A233" s="294" t="s">
        <v>4791</v>
      </c>
      <c r="B233" s="294">
        <v>3652</v>
      </c>
      <c r="C233" s="295" t="s">
        <v>215</v>
      </c>
      <c r="D233" s="295" t="str">
        <f t="shared" si="3"/>
        <v>北縣莊民店1</v>
      </c>
      <c r="E233" s="294">
        <v>1</v>
      </c>
      <c r="F233" s="294" t="s">
        <v>4415</v>
      </c>
      <c r="G233" s="295" t="s">
        <v>4792</v>
      </c>
      <c r="H233" s="294" t="s">
        <v>4465</v>
      </c>
      <c r="I233" s="296" t="s">
        <v>4454</v>
      </c>
      <c r="J233" s="297" t="str">
        <f>VLOOKUP(B233,'[5]0919門市清單主檔'!B:V,21,FALSE)</f>
        <v>新莊區</v>
      </c>
      <c r="K233" s="298" t="s">
        <v>4455</v>
      </c>
      <c r="L233" s="294" t="s">
        <v>1745</v>
      </c>
      <c r="M233" s="297"/>
    </row>
    <row r="234" spans="1:13" ht="22.95" customHeight="1">
      <c r="A234" s="294" t="s">
        <v>4793</v>
      </c>
      <c r="B234" s="294">
        <v>3652</v>
      </c>
      <c r="C234" s="295" t="s">
        <v>215</v>
      </c>
      <c r="D234" s="295" t="str">
        <f t="shared" si="3"/>
        <v>北縣莊民店2</v>
      </c>
      <c r="E234" s="294">
        <v>2</v>
      </c>
      <c r="F234" s="294" t="s">
        <v>4416</v>
      </c>
      <c r="G234" s="295" t="s">
        <v>4794</v>
      </c>
      <c r="H234" s="294" t="s">
        <v>4465</v>
      </c>
      <c r="I234" s="296" t="s">
        <v>4454</v>
      </c>
      <c r="J234" s="297" t="str">
        <f>VLOOKUP(B234,'[5]0919門市清單主檔'!B:V,21,FALSE)</f>
        <v>新莊區</v>
      </c>
      <c r="K234" s="298" t="s">
        <v>4455</v>
      </c>
      <c r="L234" s="294" t="s">
        <v>1745</v>
      </c>
      <c r="M234" s="297"/>
    </row>
    <row r="235" spans="1:13" ht="22.95" customHeight="1">
      <c r="A235" s="294" t="s">
        <v>4795</v>
      </c>
      <c r="B235" s="294">
        <v>3052</v>
      </c>
      <c r="C235" s="295" t="s">
        <v>154</v>
      </c>
      <c r="D235" s="295" t="str">
        <f t="shared" si="3"/>
        <v>北縣莊玲店1</v>
      </c>
      <c r="E235" s="294">
        <v>1</v>
      </c>
      <c r="F235" s="294" t="s">
        <v>4160</v>
      </c>
      <c r="G235" s="295" t="s">
        <v>4796</v>
      </c>
      <c r="H235" s="294" t="s">
        <v>4453</v>
      </c>
      <c r="I235" s="296" t="s">
        <v>4454</v>
      </c>
      <c r="J235" s="297" t="str">
        <f>VLOOKUP(B235,'[5]0919門市清單主檔'!B:V,21,FALSE)</f>
        <v>新莊區</v>
      </c>
      <c r="K235" s="298" t="s">
        <v>4455</v>
      </c>
      <c r="L235" s="294" t="s">
        <v>1745</v>
      </c>
      <c r="M235" s="297"/>
    </row>
    <row r="236" spans="1:13" ht="22.95" customHeight="1">
      <c r="A236" s="294" t="s">
        <v>4797</v>
      </c>
      <c r="B236" s="294">
        <v>3052</v>
      </c>
      <c r="C236" s="295" t="s">
        <v>154</v>
      </c>
      <c r="D236" s="295" t="str">
        <f t="shared" si="3"/>
        <v>北縣莊玲店2</v>
      </c>
      <c r="E236" s="294">
        <v>2</v>
      </c>
      <c r="F236" s="294" t="s">
        <v>4161</v>
      </c>
      <c r="G236" s="295" t="s">
        <v>4798</v>
      </c>
      <c r="H236" s="294" t="s">
        <v>4453</v>
      </c>
      <c r="I236" s="296" t="s">
        <v>4454</v>
      </c>
      <c r="J236" s="297" t="str">
        <f>VLOOKUP(B236,'[5]0919門市清單主檔'!B:V,21,FALSE)</f>
        <v>新莊區</v>
      </c>
      <c r="K236" s="298" t="s">
        <v>4455</v>
      </c>
      <c r="L236" s="294" t="s">
        <v>1745</v>
      </c>
      <c r="M236" s="297"/>
    </row>
    <row r="237" spans="1:13" ht="22.95" customHeight="1">
      <c r="A237" s="294" t="s">
        <v>4799</v>
      </c>
      <c r="B237" s="294">
        <v>3380</v>
      </c>
      <c r="C237" s="295" t="s">
        <v>182</v>
      </c>
      <c r="D237" s="295" t="str">
        <f t="shared" si="3"/>
        <v>北縣莊勝店2</v>
      </c>
      <c r="E237" s="294">
        <v>2</v>
      </c>
      <c r="F237" s="294" t="s">
        <v>4162</v>
      </c>
      <c r="G237" s="295" t="s">
        <v>4800</v>
      </c>
      <c r="H237" s="294" t="s">
        <v>4453</v>
      </c>
      <c r="I237" s="296" t="s">
        <v>4454</v>
      </c>
      <c r="J237" s="297" t="str">
        <f>VLOOKUP(B237,'[5]0919門市清單主檔'!B:V,21,FALSE)</f>
        <v>新莊區</v>
      </c>
      <c r="K237" s="298" t="s">
        <v>4455</v>
      </c>
      <c r="L237" s="294" t="s">
        <v>1745</v>
      </c>
      <c r="M237" s="297"/>
    </row>
    <row r="238" spans="1:13" ht="22.95" customHeight="1">
      <c r="A238" s="294" t="s">
        <v>4810</v>
      </c>
      <c r="B238" s="294">
        <v>2109</v>
      </c>
      <c r="C238" s="295" t="s">
        <v>63</v>
      </c>
      <c r="D238" s="295" t="str">
        <f t="shared" si="3"/>
        <v>北縣瓊林南店1</v>
      </c>
      <c r="E238" s="294">
        <v>1</v>
      </c>
      <c r="F238" s="294" t="s">
        <v>4264</v>
      </c>
      <c r="G238" s="295" t="s">
        <v>4811</v>
      </c>
      <c r="H238" s="294" t="s">
        <v>4465</v>
      </c>
      <c r="I238" s="296" t="s">
        <v>4470</v>
      </c>
      <c r="J238" s="297" t="str">
        <f>VLOOKUP(B238,'[5]0919門市清單主檔'!B:V,21,FALSE)</f>
        <v>新莊區</v>
      </c>
      <c r="K238" s="298" t="s">
        <v>4455</v>
      </c>
      <c r="L238" s="294" t="s">
        <v>1745</v>
      </c>
      <c r="M238" s="297"/>
    </row>
    <row r="239" spans="1:13" ht="22.95" customHeight="1">
      <c r="A239" s="294" t="s">
        <v>4812</v>
      </c>
      <c r="B239" s="294">
        <v>2109</v>
      </c>
      <c r="C239" s="295" t="s">
        <v>63</v>
      </c>
      <c r="D239" s="295" t="str">
        <f t="shared" si="3"/>
        <v>北縣瓊林南店2</v>
      </c>
      <c r="E239" s="294">
        <v>2</v>
      </c>
      <c r="F239" s="294" t="s">
        <v>4265</v>
      </c>
      <c r="G239" s="295" t="s">
        <v>4813</v>
      </c>
      <c r="H239" s="294" t="s">
        <v>4465</v>
      </c>
      <c r="I239" s="296" t="s">
        <v>4470</v>
      </c>
      <c r="J239" s="297" t="str">
        <f>VLOOKUP(B239,'[5]0919門市清單主檔'!B:V,21,FALSE)</f>
        <v>新莊區</v>
      </c>
      <c r="K239" s="298" t="s">
        <v>4455</v>
      </c>
      <c r="L239" s="294" t="s">
        <v>1745</v>
      </c>
      <c r="M239" s="297"/>
    </row>
    <row r="240" spans="1:13" ht="22.95" customHeight="1">
      <c r="A240" s="294" t="s">
        <v>4939</v>
      </c>
      <c r="B240" s="294">
        <v>4856</v>
      </c>
      <c r="C240" s="295" t="s">
        <v>545</v>
      </c>
      <c r="D240" s="295" t="str">
        <f t="shared" si="3"/>
        <v>新莊小胖店2</v>
      </c>
      <c r="E240" s="294">
        <v>2</v>
      </c>
      <c r="F240" s="294" t="s">
        <v>4173</v>
      </c>
      <c r="G240" s="295" t="s">
        <v>4940</v>
      </c>
      <c r="H240" s="294" t="s">
        <v>4465</v>
      </c>
      <c r="I240" s="296" t="s">
        <v>4454</v>
      </c>
      <c r="J240" s="297" t="str">
        <f>VLOOKUP(B240,'[5]0919門市清單主檔'!B:V,21,FALSE)</f>
        <v>新莊區</v>
      </c>
      <c r="K240" s="298" t="s">
        <v>4455</v>
      </c>
      <c r="L240" s="294" t="s">
        <v>1745</v>
      </c>
      <c r="M240" s="297"/>
    </row>
    <row r="241" spans="1:13" ht="22.95" customHeight="1">
      <c r="A241" s="294" t="s">
        <v>4941</v>
      </c>
      <c r="B241" s="294">
        <v>4163</v>
      </c>
      <c r="C241" s="295" t="s">
        <v>318</v>
      </c>
      <c r="D241" s="295" t="str">
        <f t="shared" si="3"/>
        <v>新莊中泉店1</v>
      </c>
      <c r="E241" s="294">
        <v>1</v>
      </c>
      <c r="F241" s="294" t="s">
        <v>4201</v>
      </c>
      <c r="G241" s="295" t="s">
        <v>4942</v>
      </c>
      <c r="H241" s="294" t="s">
        <v>4453</v>
      </c>
      <c r="I241" s="296" t="s">
        <v>4454</v>
      </c>
      <c r="J241" s="297" t="str">
        <f>VLOOKUP(B241,'[5]0919門市清單主檔'!B:V,21,FALSE)</f>
        <v>新莊區</v>
      </c>
      <c r="K241" s="298" t="s">
        <v>4455</v>
      </c>
      <c r="L241" s="294" t="s">
        <v>1745</v>
      </c>
      <c r="M241" s="297"/>
    </row>
    <row r="242" spans="1:13" ht="22.95" customHeight="1">
      <c r="A242" s="294" t="s">
        <v>4943</v>
      </c>
      <c r="B242" s="294">
        <v>4163</v>
      </c>
      <c r="C242" s="295" t="s">
        <v>318</v>
      </c>
      <c r="D242" s="295" t="str">
        <f t="shared" si="3"/>
        <v>新莊中泉店2</v>
      </c>
      <c r="E242" s="294">
        <v>2</v>
      </c>
      <c r="F242" s="294" t="s">
        <v>4202</v>
      </c>
      <c r="G242" s="295" t="s">
        <v>4944</v>
      </c>
      <c r="H242" s="294" t="s">
        <v>4453</v>
      </c>
      <c r="I242" s="296" t="s">
        <v>4454</v>
      </c>
      <c r="J242" s="297" t="str">
        <f>VLOOKUP(B242,'[5]0919門市清單主檔'!B:V,21,FALSE)</f>
        <v>新莊區</v>
      </c>
      <c r="K242" s="298" t="s">
        <v>4455</v>
      </c>
      <c r="L242" s="294" t="s">
        <v>1745</v>
      </c>
      <c r="M242" s="297"/>
    </row>
    <row r="243" spans="1:13" ht="22.95" customHeight="1">
      <c r="A243" s="294" t="s">
        <v>4945</v>
      </c>
      <c r="B243" s="294">
        <v>5057</v>
      </c>
      <c r="C243" s="295" t="s">
        <v>579</v>
      </c>
      <c r="D243" s="295" t="str">
        <f t="shared" si="3"/>
        <v>新莊中港店1</v>
      </c>
      <c r="E243" s="294">
        <v>1</v>
      </c>
      <c r="F243" s="294" t="s">
        <v>4417</v>
      </c>
      <c r="G243" s="295" t="s">
        <v>4946</v>
      </c>
      <c r="H243" s="294" t="s">
        <v>4458</v>
      </c>
      <c r="I243" s="296" t="s">
        <v>4470</v>
      </c>
      <c r="J243" s="297" t="str">
        <f>VLOOKUP(B243,'[5]0919門市清單主檔'!B:V,21,FALSE)</f>
        <v>新莊區</v>
      </c>
      <c r="K243" s="298" t="s">
        <v>4455</v>
      </c>
      <c r="L243" s="294" t="s">
        <v>1745</v>
      </c>
      <c r="M243" s="297"/>
    </row>
    <row r="244" spans="1:13" ht="22.95" customHeight="1">
      <c r="A244" s="294" t="s">
        <v>4947</v>
      </c>
      <c r="B244" s="294">
        <v>5057</v>
      </c>
      <c r="C244" s="295" t="s">
        <v>579</v>
      </c>
      <c r="D244" s="295" t="str">
        <f t="shared" si="3"/>
        <v>新莊中港店2</v>
      </c>
      <c r="E244" s="294">
        <v>2</v>
      </c>
      <c r="F244" s="294" t="s">
        <v>4418</v>
      </c>
      <c r="G244" s="295" t="s">
        <v>4948</v>
      </c>
      <c r="H244" s="294" t="s">
        <v>4453</v>
      </c>
      <c r="I244" s="296" t="s">
        <v>4567</v>
      </c>
      <c r="J244" s="297" t="str">
        <f>VLOOKUP(B244,'[5]0919門市清單主檔'!B:V,21,FALSE)</f>
        <v>新莊區</v>
      </c>
      <c r="K244" s="298" t="s">
        <v>4455</v>
      </c>
      <c r="L244" s="294" t="s">
        <v>1745</v>
      </c>
      <c r="M244" s="297"/>
    </row>
    <row r="245" spans="1:13" ht="22.95" customHeight="1">
      <c r="A245" s="294" t="s">
        <v>4949</v>
      </c>
      <c r="B245" s="294">
        <v>2362</v>
      </c>
      <c r="C245" s="295" t="s">
        <v>93</v>
      </c>
      <c r="D245" s="295" t="str">
        <f t="shared" si="3"/>
        <v>新莊化成店1</v>
      </c>
      <c r="E245" s="294">
        <v>1</v>
      </c>
      <c r="F245" s="294" t="s">
        <v>4419</v>
      </c>
      <c r="G245" s="295" t="s">
        <v>4950</v>
      </c>
      <c r="H245" s="294" t="s">
        <v>4453</v>
      </c>
      <c r="I245" s="296" t="s">
        <v>4454</v>
      </c>
      <c r="J245" s="297" t="str">
        <f>VLOOKUP(B245,'[5]0919門市清單主檔'!B:V,21,FALSE)</f>
        <v>新莊區</v>
      </c>
      <c r="K245" s="298" t="s">
        <v>4455</v>
      </c>
      <c r="L245" s="294" t="s">
        <v>1745</v>
      </c>
      <c r="M245" s="297"/>
    </row>
    <row r="246" spans="1:13" ht="22.95" customHeight="1">
      <c r="A246" s="294" t="s">
        <v>4951</v>
      </c>
      <c r="B246" s="294">
        <v>2362</v>
      </c>
      <c r="C246" s="295" t="s">
        <v>93</v>
      </c>
      <c r="D246" s="295" t="str">
        <f t="shared" si="3"/>
        <v>新莊化成店2</v>
      </c>
      <c r="E246" s="294">
        <v>2</v>
      </c>
      <c r="F246" s="294" t="s">
        <v>4420</v>
      </c>
      <c r="G246" s="295" t="s">
        <v>4952</v>
      </c>
      <c r="H246" s="294" t="s">
        <v>4453</v>
      </c>
      <c r="I246" s="296" t="s">
        <v>4454</v>
      </c>
      <c r="J246" s="297" t="str">
        <f>VLOOKUP(B246,'[5]0919門市清單主檔'!B:V,21,FALSE)</f>
        <v>新莊區</v>
      </c>
      <c r="K246" s="298" t="s">
        <v>4455</v>
      </c>
      <c r="L246" s="294" t="s">
        <v>1745</v>
      </c>
      <c r="M246" s="297"/>
    </row>
    <row r="247" spans="1:13" ht="22.95" customHeight="1">
      <c r="A247" s="294" t="s">
        <v>4953</v>
      </c>
      <c r="B247" s="294">
        <v>4025</v>
      </c>
      <c r="C247" s="295" t="s">
        <v>292</v>
      </c>
      <c r="D247" s="295" t="str">
        <f t="shared" si="3"/>
        <v>新莊祐信店1</v>
      </c>
      <c r="E247" s="294">
        <v>1</v>
      </c>
      <c r="F247" s="294" t="s">
        <v>4421</v>
      </c>
      <c r="G247" s="295" t="s">
        <v>4954</v>
      </c>
      <c r="H247" s="294" t="s">
        <v>4465</v>
      </c>
      <c r="I247" s="296" t="s">
        <v>4454</v>
      </c>
      <c r="J247" s="297" t="str">
        <f>VLOOKUP(B247,'[5]0919門市清單主檔'!B:V,21,FALSE)</f>
        <v>新莊區</v>
      </c>
      <c r="K247" s="298" t="s">
        <v>4455</v>
      </c>
      <c r="L247" s="294" t="s">
        <v>1745</v>
      </c>
      <c r="M247" s="297"/>
    </row>
    <row r="248" spans="1:13" ht="22.95" customHeight="1">
      <c r="A248" s="294" t="s">
        <v>4955</v>
      </c>
      <c r="B248" s="294">
        <v>4025</v>
      </c>
      <c r="C248" s="295" t="s">
        <v>292</v>
      </c>
      <c r="D248" s="295" t="str">
        <f t="shared" si="3"/>
        <v>新莊祐信店2</v>
      </c>
      <c r="E248" s="294">
        <v>2</v>
      </c>
      <c r="F248" s="294" t="s">
        <v>4422</v>
      </c>
      <c r="G248" s="295" t="s">
        <v>4956</v>
      </c>
      <c r="H248" s="294" t="s">
        <v>4465</v>
      </c>
      <c r="I248" s="296" t="s">
        <v>4454</v>
      </c>
      <c r="J248" s="297" t="str">
        <f>VLOOKUP(B248,'[5]0919門市清單主檔'!B:V,21,FALSE)</f>
        <v>新莊區</v>
      </c>
      <c r="K248" s="298" t="s">
        <v>4455</v>
      </c>
      <c r="L248" s="294" t="s">
        <v>1745</v>
      </c>
      <c r="M248" s="297"/>
    </row>
    <row r="249" spans="1:13" ht="22.95" customHeight="1">
      <c r="A249" s="294" t="s">
        <v>4957</v>
      </c>
      <c r="B249" s="294">
        <v>4341</v>
      </c>
      <c r="C249" s="295" t="s">
        <v>367</v>
      </c>
      <c r="D249" s="295" t="str">
        <f t="shared" si="3"/>
        <v>新莊莊美店1</v>
      </c>
      <c r="E249" s="294">
        <v>1</v>
      </c>
      <c r="F249" s="294" t="s">
        <v>4410</v>
      </c>
      <c r="G249" s="295" t="s">
        <v>4958</v>
      </c>
      <c r="H249" s="294" t="s">
        <v>4458</v>
      </c>
      <c r="I249" s="296" t="s">
        <v>4454</v>
      </c>
      <c r="J249" s="297" t="str">
        <f>VLOOKUP(B249,'[5]0919門市清單主檔'!B:V,21,FALSE)</f>
        <v>新莊區</v>
      </c>
      <c r="K249" s="298" t="s">
        <v>4455</v>
      </c>
      <c r="L249" s="294" t="s">
        <v>1745</v>
      </c>
      <c r="M249" s="297"/>
    </row>
    <row r="250" spans="1:13" ht="22.95" customHeight="1">
      <c r="A250" s="294" t="s">
        <v>4959</v>
      </c>
      <c r="B250" s="294">
        <v>4341</v>
      </c>
      <c r="C250" s="295" t="s">
        <v>367</v>
      </c>
      <c r="D250" s="295" t="str">
        <f t="shared" si="3"/>
        <v>新莊莊美店2</v>
      </c>
      <c r="E250" s="294">
        <v>2</v>
      </c>
      <c r="F250" s="294" t="s">
        <v>4411</v>
      </c>
      <c r="G250" s="295" t="s">
        <v>4960</v>
      </c>
      <c r="H250" s="294" t="s">
        <v>4458</v>
      </c>
      <c r="I250" s="296" t="s">
        <v>4454</v>
      </c>
      <c r="J250" s="297" t="str">
        <f>VLOOKUP(B250,'[5]0919門市清單主檔'!B:V,21,FALSE)</f>
        <v>新莊區</v>
      </c>
      <c r="K250" s="298" t="s">
        <v>4455</v>
      </c>
      <c r="L250" s="294" t="s">
        <v>1745</v>
      </c>
      <c r="M250" s="297"/>
    </row>
    <row r="251" spans="1:13" ht="22.95" customHeight="1">
      <c r="A251" s="294" t="s">
        <v>4961</v>
      </c>
      <c r="B251" s="294" t="s">
        <v>44</v>
      </c>
      <c r="C251" s="295" t="s">
        <v>640</v>
      </c>
      <c r="D251" s="295" t="str">
        <f t="shared" si="3"/>
        <v>新莊裕民店1</v>
      </c>
      <c r="E251" s="294">
        <v>1</v>
      </c>
      <c r="F251" s="294" t="s">
        <v>4156</v>
      </c>
      <c r="G251" s="295" t="s">
        <v>4962</v>
      </c>
      <c r="H251" s="294" t="s">
        <v>4465</v>
      </c>
      <c r="I251" s="296" t="s">
        <v>4454</v>
      </c>
      <c r="J251" s="297" t="str">
        <f>VLOOKUP(B251,'[5]0919門市清單主檔'!B:V,21,FALSE)</f>
        <v>新莊區</v>
      </c>
      <c r="K251" s="298" t="s">
        <v>4455</v>
      </c>
      <c r="L251" s="294" t="s">
        <v>1745</v>
      </c>
      <c r="M251" s="297"/>
    </row>
    <row r="252" spans="1:13" ht="22.95" customHeight="1">
      <c r="A252" s="294" t="s">
        <v>4963</v>
      </c>
      <c r="B252" s="294">
        <v>4194</v>
      </c>
      <c r="C252" s="295" t="s">
        <v>326</v>
      </c>
      <c r="D252" s="295" t="str">
        <f t="shared" si="3"/>
        <v>新莊鼎苑店1</v>
      </c>
      <c r="E252" s="294">
        <v>1</v>
      </c>
      <c r="F252" s="294" t="s">
        <v>4280</v>
      </c>
      <c r="G252" s="295" t="s">
        <v>4964</v>
      </c>
      <c r="H252" s="294" t="s">
        <v>4465</v>
      </c>
      <c r="I252" s="296" t="s">
        <v>4454</v>
      </c>
      <c r="J252" s="297" t="str">
        <f>VLOOKUP(B252,'[5]0919門市清單主檔'!B:V,21,FALSE)</f>
        <v>新莊區</v>
      </c>
      <c r="K252" s="298" t="s">
        <v>4455</v>
      </c>
      <c r="L252" s="294" t="s">
        <v>1745</v>
      </c>
      <c r="M252" s="297"/>
    </row>
    <row r="253" spans="1:13" ht="22.95" customHeight="1">
      <c r="A253" s="294" t="s">
        <v>4965</v>
      </c>
      <c r="B253" s="294">
        <v>4194</v>
      </c>
      <c r="C253" s="295" t="s">
        <v>326</v>
      </c>
      <c r="D253" s="295" t="str">
        <f t="shared" si="3"/>
        <v>新莊鼎苑店2</v>
      </c>
      <c r="E253" s="294">
        <v>2</v>
      </c>
      <c r="F253" s="294" t="s">
        <v>4281</v>
      </c>
      <c r="G253" s="295" t="s">
        <v>4966</v>
      </c>
      <c r="H253" s="294" t="s">
        <v>4465</v>
      </c>
      <c r="I253" s="296" t="s">
        <v>4454</v>
      </c>
      <c r="J253" s="297" t="str">
        <f>VLOOKUP(B253,'[5]0919門市清單主檔'!B:V,21,FALSE)</f>
        <v>新莊區</v>
      </c>
      <c r="K253" s="298" t="s">
        <v>4455</v>
      </c>
      <c r="L253" s="294" t="s">
        <v>1745</v>
      </c>
      <c r="M253" s="297"/>
    </row>
    <row r="254" spans="1:13" ht="22.95" customHeight="1">
      <c r="A254" s="294" t="s">
        <v>4967</v>
      </c>
      <c r="B254" s="294">
        <v>3999</v>
      </c>
      <c r="C254" s="295" t="s">
        <v>282</v>
      </c>
      <c r="D254" s="295" t="str">
        <f t="shared" si="3"/>
        <v>新莊福祐店2</v>
      </c>
      <c r="E254" s="294">
        <v>2</v>
      </c>
      <c r="F254" s="294" t="s">
        <v>4412</v>
      </c>
      <c r="G254" s="295" t="s">
        <v>4459</v>
      </c>
      <c r="H254" s="294" t="s">
        <v>4465</v>
      </c>
      <c r="I254" s="296" t="s">
        <v>4454</v>
      </c>
      <c r="J254" s="297" t="str">
        <f>VLOOKUP(B254,'[5]0919門市清單主檔'!B:V,21,FALSE)</f>
        <v>新莊區</v>
      </c>
      <c r="K254" s="298" t="s">
        <v>4455</v>
      </c>
      <c r="L254" s="294" t="s">
        <v>1745</v>
      </c>
      <c r="M254" s="297"/>
    </row>
    <row r="255" spans="1:13" ht="22.95" customHeight="1">
      <c r="A255" s="294" t="s">
        <v>4968</v>
      </c>
      <c r="B255" s="294">
        <v>4552</v>
      </c>
      <c r="C255" s="295" t="s">
        <v>434</v>
      </c>
      <c r="D255" s="295" t="str">
        <f t="shared" si="3"/>
        <v>新莊福慧店1</v>
      </c>
      <c r="E255" s="294">
        <v>1</v>
      </c>
      <c r="F255" s="294" t="s">
        <v>4409</v>
      </c>
      <c r="G255" s="295" t="s">
        <v>4969</v>
      </c>
      <c r="H255" s="294" t="s">
        <v>4458</v>
      </c>
      <c r="I255" s="296" t="s">
        <v>4470</v>
      </c>
      <c r="J255" s="297" t="str">
        <f>VLOOKUP(B255,'[5]0919門市清單主檔'!B:V,21,FALSE)</f>
        <v>新莊區</v>
      </c>
      <c r="K255" s="298" t="s">
        <v>4455</v>
      </c>
      <c r="L255" s="294" t="s">
        <v>1745</v>
      </c>
      <c r="M255" s="297"/>
    </row>
    <row r="256" spans="1:13" ht="22.95" customHeight="1">
      <c r="A256" s="294" t="s">
        <v>4970</v>
      </c>
      <c r="B256" s="294" t="s">
        <v>45</v>
      </c>
      <c r="C256" s="295" t="s">
        <v>638</v>
      </c>
      <c r="D256" s="295" t="str">
        <f t="shared" si="3"/>
        <v>新莊福營店1</v>
      </c>
      <c r="E256" s="294">
        <v>1</v>
      </c>
      <c r="F256" s="294" t="s">
        <v>4188</v>
      </c>
      <c r="G256" s="295" t="s">
        <v>4971</v>
      </c>
      <c r="H256" s="294" t="s">
        <v>4465</v>
      </c>
      <c r="I256" s="296" t="s">
        <v>4454</v>
      </c>
      <c r="J256" s="297" t="str">
        <f>VLOOKUP(B256,'[5]0919門市清單主檔'!B:V,21,FALSE)</f>
        <v>新莊區</v>
      </c>
      <c r="K256" s="298" t="s">
        <v>4455</v>
      </c>
      <c r="L256" s="294" t="s">
        <v>1745</v>
      </c>
      <c r="M256" s="297"/>
    </row>
    <row r="257" spans="1:13" ht="22.95" customHeight="1">
      <c r="A257" s="294" t="s">
        <v>4972</v>
      </c>
      <c r="B257" s="294" t="s">
        <v>45</v>
      </c>
      <c r="C257" s="295" t="s">
        <v>638</v>
      </c>
      <c r="D257" s="295" t="str">
        <f t="shared" si="3"/>
        <v>新莊福營店2</v>
      </c>
      <c r="E257" s="294">
        <v>2</v>
      </c>
      <c r="F257" s="294" t="s">
        <v>4189</v>
      </c>
      <c r="G257" s="295" t="s">
        <v>4973</v>
      </c>
      <c r="H257" s="294" t="s">
        <v>4465</v>
      </c>
      <c r="I257" s="296" t="s">
        <v>4454</v>
      </c>
      <c r="J257" s="297" t="str">
        <f>VLOOKUP(B257,'[5]0919門市清單主檔'!B:V,21,FALSE)</f>
        <v>新莊區</v>
      </c>
      <c r="K257" s="298" t="s">
        <v>4455</v>
      </c>
      <c r="L257" s="294" t="s">
        <v>1745</v>
      </c>
      <c r="M257" s="297"/>
    </row>
    <row r="258" spans="1:13" ht="22.95" customHeight="1">
      <c r="A258" s="294" t="s">
        <v>4974</v>
      </c>
      <c r="B258" s="294">
        <v>4228</v>
      </c>
      <c r="C258" s="295" t="s">
        <v>1557</v>
      </c>
      <c r="D258" s="295" t="str">
        <f t="shared" ref="D258:D282" si="4">C258&amp;E258</f>
        <v>新莊頭前公園1</v>
      </c>
      <c r="E258" s="294">
        <v>1</v>
      </c>
      <c r="F258" s="294" t="s">
        <v>4423</v>
      </c>
      <c r="G258" s="295" t="s">
        <v>4975</v>
      </c>
      <c r="H258" s="294" t="s">
        <v>4465</v>
      </c>
      <c r="I258" s="296" t="s">
        <v>4454</v>
      </c>
      <c r="J258" s="297" t="str">
        <f>VLOOKUP(B258,'[5]0919門市清單主檔'!B:V,21,FALSE)</f>
        <v>新莊區</v>
      </c>
      <c r="K258" s="298" t="s">
        <v>4455</v>
      </c>
      <c r="L258" s="294" t="s">
        <v>1745</v>
      </c>
      <c r="M258" s="297"/>
    </row>
    <row r="259" spans="1:13" ht="22.95" customHeight="1">
      <c r="A259" s="294" t="s">
        <v>4976</v>
      </c>
      <c r="B259" s="294">
        <v>4228</v>
      </c>
      <c r="C259" s="295" t="s">
        <v>1557</v>
      </c>
      <c r="D259" s="295" t="str">
        <f t="shared" si="4"/>
        <v>新莊頭前公園2</v>
      </c>
      <c r="E259" s="294">
        <v>2</v>
      </c>
      <c r="F259" s="294" t="s">
        <v>4424</v>
      </c>
      <c r="G259" s="295" t="s">
        <v>4977</v>
      </c>
      <c r="H259" s="294" t="s">
        <v>4465</v>
      </c>
      <c r="I259" s="296" t="s">
        <v>4454</v>
      </c>
      <c r="J259" s="297" t="str">
        <f>VLOOKUP(B259,'[5]0919門市清單主檔'!B:V,21,FALSE)</f>
        <v>新莊區</v>
      </c>
      <c r="K259" s="298" t="s">
        <v>4455</v>
      </c>
      <c r="L259" s="294" t="s">
        <v>1745</v>
      </c>
      <c r="M259" s="297"/>
    </row>
    <row r="260" spans="1:13" ht="22.95" customHeight="1">
      <c r="A260" s="294" t="s">
        <v>4978</v>
      </c>
      <c r="B260" s="294">
        <v>4144</v>
      </c>
      <c r="C260" s="295" t="s">
        <v>312</v>
      </c>
      <c r="D260" s="295" t="str">
        <f t="shared" si="4"/>
        <v>新莊頭前店1</v>
      </c>
      <c r="E260" s="294">
        <v>1</v>
      </c>
      <c r="F260" s="294" t="s">
        <v>4243</v>
      </c>
      <c r="G260" s="295" t="s">
        <v>4979</v>
      </c>
      <c r="H260" s="294" t="s">
        <v>4453</v>
      </c>
      <c r="I260" s="296" t="s">
        <v>4454</v>
      </c>
      <c r="J260" s="297" t="str">
        <f>VLOOKUP(B260,'[5]0919門市清單主檔'!B:V,21,FALSE)</f>
        <v>新莊區</v>
      </c>
      <c r="K260" s="298" t="s">
        <v>4455</v>
      </c>
      <c r="L260" s="294" t="s">
        <v>1745</v>
      </c>
      <c r="M260" s="297"/>
    </row>
    <row r="261" spans="1:13" ht="22.95" customHeight="1">
      <c r="A261" s="294" t="s">
        <v>4980</v>
      </c>
      <c r="B261" s="294">
        <v>4144</v>
      </c>
      <c r="C261" s="295" t="s">
        <v>312</v>
      </c>
      <c r="D261" s="295" t="str">
        <f t="shared" si="4"/>
        <v>新莊頭前店2</v>
      </c>
      <c r="E261" s="294">
        <v>2</v>
      </c>
      <c r="F261" s="294" t="s">
        <v>4244</v>
      </c>
      <c r="G261" s="295" t="s">
        <v>4981</v>
      </c>
      <c r="H261" s="294" t="s">
        <v>4453</v>
      </c>
      <c r="I261" s="296" t="s">
        <v>4454</v>
      </c>
      <c r="J261" s="297" t="str">
        <f>VLOOKUP(B261,'[5]0919門市清單主檔'!B:V,21,FALSE)</f>
        <v>新莊區</v>
      </c>
      <c r="K261" s="298" t="s">
        <v>4455</v>
      </c>
      <c r="L261" s="294" t="s">
        <v>1745</v>
      </c>
      <c r="M261" s="297"/>
    </row>
    <row r="262" spans="1:13" ht="22.95" customHeight="1">
      <c r="A262" s="294" t="s">
        <v>4982</v>
      </c>
      <c r="B262" s="294">
        <v>2743</v>
      </c>
      <c r="C262" s="295" t="s">
        <v>126</v>
      </c>
      <c r="D262" s="295" t="str">
        <f t="shared" si="4"/>
        <v>新莊豐年店2</v>
      </c>
      <c r="E262" s="294">
        <v>2</v>
      </c>
      <c r="F262" s="294" t="s">
        <v>4269</v>
      </c>
      <c r="G262" s="295" t="s">
        <v>4983</v>
      </c>
      <c r="H262" s="294" t="s">
        <v>4453</v>
      </c>
      <c r="I262" s="296" t="s">
        <v>4460</v>
      </c>
      <c r="J262" s="297" t="str">
        <f>VLOOKUP(B262,'[5]0919門市清單主檔'!B:V,21,FALSE)</f>
        <v>新莊區</v>
      </c>
      <c r="K262" s="298" t="s">
        <v>4455</v>
      </c>
      <c r="L262" s="294" t="s">
        <v>1745</v>
      </c>
      <c r="M262" s="297"/>
    </row>
    <row r="263" spans="1:13" ht="22.95" customHeight="1">
      <c r="A263" s="294" t="s">
        <v>4984</v>
      </c>
      <c r="B263" s="294">
        <v>4005</v>
      </c>
      <c r="C263" s="295" t="s">
        <v>284</v>
      </c>
      <c r="D263" s="295" t="str">
        <f t="shared" si="4"/>
        <v>新莊雙鳳店1</v>
      </c>
      <c r="E263" s="294">
        <v>1</v>
      </c>
      <c r="F263" s="294" t="s">
        <v>4231</v>
      </c>
      <c r="G263" s="295" t="s">
        <v>4985</v>
      </c>
      <c r="H263" s="294" t="s">
        <v>4458</v>
      </c>
      <c r="I263" s="296" t="s">
        <v>4454</v>
      </c>
      <c r="J263" s="297" t="str">
        <f>VLOOKUP(B263,'[5]0919門市清單主檔'!B:V,21,FALSE)</f>
        <v>新莊區</v>
      </c>
      <c r="K263" s="298" t="s">
        <v>4455</v>
      </c>
      <c r="L263" s="294" t="s">
        <v>1745</v>
      </c>
      <c r="M263" s="297"/>
    </row>
    <row r="264" spans="1:13" ht="22.95" customHeight="1">
      <c r="A264" s="294" t="s">
        <v>4986</v>
      </c>
      <c r="B264" s="294">
        <v>4005</v>
      </c>
      <c r="C264" s="295" t="s">
        <v>284</v>
      </c>
      <c r="D264" s="295" t="str">
        <f t="shared" si="4"/>
        <v>新莊雙鳳店2</v>
      </c>
      <c r="E264" s="294">
        <v>2</v>
      </c>
      <c r="F264" s="294" t="s">
        <v>4232</v>
      </c>
      <c r="G264" s="295" t="s">
        <v>4987</v>
      </c>
      <c r="H264" s="294" t="s">
        <v>4465</v>
      </c>
      <c r="I264" s="296" t="s">
        <v>4454</v>
      </c>
      <c r="J264" s="297" t="str">
        <f>VLOOKUP(B264,'[5]0919門市清單主檔'!B:V,21,FALSE)</f>
        <v>新莊區</v>
      </c>
      <c r="K264" s="298" t="s">
        <v>4455</v>
      </c>
      <c r="L264" s="294" t="s">
        <v>1745</v>
      </c>
      <c r="M264" s="297"/>
    </row>
    <row r="265" spans="1:13" ht="22.95" customHeight="1">
      <c r="A265" s="294" t="s">
        <v>4814</v>
      </c>
      <c r="B265" s="294">
        <v>2958</v>
      </c>
      <c r="C265" s="295" t="s">
        <v>148</v>
      </c>
      <c r="D265" s="295" t="str">
        <f t="shared" si="4"/>
        <v>北縣蘆旺店1</v>
      </c>
      <c r="E265" s="294">
        <v>1</v>
      </c>
      <c r="F265" s="294" t="s">
        <v>4348</v>
      </c>
      <c r="G265" s="295" t="s">
        <v>4815</v>
      </c>
      <c r="H265" s="294" t="s">
        <v>4453</v>
      </c>
      <c r="I265" s="296" t="s">
        <v>4454</v>
      </c>
      <c r="J265" s="297" t="str">
        <f>VLOOKUP(B265,'[5]0919門市清單主檔'!B:V,21,FALSE)</f>
        <v>蘆洲區</v>
      </c>
      <c r="K265" s="298" t="s">
        <v>4455</v>
      </c>
      <c r="L265" s="294" t="s">
        <v>1745</v>
      </c>
      <c r="M265" s="297"/>
    </row>
    <row r="266" spans="1:13" ht="22.95" customHeight="1">
      <c r="A266" s="294" t="s">
        <v>4816</v>
      </c>
      <c r="B266" s="294">
        <v>2958</v>
      </c>
      <c r="C266" s="295" t="s">
        <v>148</v>
      </c>
      <c r="D266" s="295" t="str">
        <f t="shared" si="4"/>
        <v>北縣蘆旺店2</v>
      </c>
      <c r="E266" s="294">
        <v>2</v>
      </c>
      <c r="F266" s="294" t="s">
        <v>4349</v>
      </c>
      <c r="G266" s="295" t="s">
        <v>4817</v>
      </c>
      <c r="H266" s="294" t="s">
        <v>4453</v>
      </c>
      <c r="I266" s="296" t="s">
        <v>4454</v>
      </c>
      <c r="J266" s="297" t="str">
        <f>VLOOKUP(B266,'[5]0919門市清單主檔'!B:V,21,FALSE)</f>
        <v>蘆洲區</v>
      </c>
      <c r="K266" s="298" t="s">
        <v>4455</v>
      </c>
      <c r="L266" s="294" t="s">
        <v>1745</v>
      </c>
      <c r="M266" s="297"/>
    </row>
    <row r="267" spans="1:13" ht="22.95" customHeight="1">
      <c r="A267" s="294" t="s">
        <v>4818</v>
      </c>
      <c r="B267" s="294">
        <v>3452</v>
      </c>
      <c r="C267" s="295" t="s">
        <v>188</v>
      </c>
      <c r="D267" s="295" t="str">
        <f t="shared" si="4"/>
        <v>北縣蘆信店1</v>
      </c>
      <c r="E267" s="294">
        <v>1</v>
      </c>
      <c r="F267" s="294" t="s">
        <v>4345</v>
      </c>
      <c r="G267" s="295" t="s">
        <v>4819</v>
      </c>
      <c r="H267" s="294" t="s">
        <v>4453</v>
      </c>
      <c r="I267" s="296" t="s">
        <v>4454</v>
      </c>
      <c r="J267" s="297" t="str">
        <f>VLOOKUP(B267,'[5]0919門市清單主檔'!B:V,21,FALSE)</f>
        <v>蘆洲區</v>
      </c>
      <c r="K267" s="298" t="s">
        <v>4455</v>
      </c>
      <c r="L267" s="294" t="s">
        <v>1745</v>
      </c>
      <c r="M267" s="297"/>
    </row>
    <row r="268" spans="1:13" ht="22.95" customHeight="1">
      <c r="A268" s="294" t="s">
        <v>4820</v>
      </c>
      <c r="B268" s="294">
        <v>3452</v>
      </c>
      <c r="C268" s="295" t="s">
        <v>188</v>
      </c>
      <c r="D268" s="295" t="str">
        <f t="shared" si="4"/>
        <v>北縣蘆信店2</v>
      </c>
      <c r="E268" s="294">
        <v>2</v>
      </c>
      <c r="F268" s="294" t="s">
        <v>4346</v>
      </c>
      <c r="G268" s="295" t="s">
        <v>4821</v>
      </c>
      <c r="H268" s="294" t="s">
        <v>4453</v>
      </c>
      <c r="I268" s="296" t="s">
        <v>4454</v>
      </c>
      <c r="J268" s="297" t="str">
        <f>VLOOKUP(B268,'[5]0919門市清單主檔'!B:V,21,FALSE)</f>
        <v>蘆洲區</v>
      </c>
      <c r="K268" s="298" t="s">
        <v>4455</v>
      </c>
      <c r="L268" s="294" t="s">
        <v>1745</v>
      </c>
      <c r="M268" s="297"/>
    </row>
    <row r="269" spans="1:13" ht="22.95" customHeight="1">
      <c r="A269" s="294" t="s">
        <v>4988</v>
      </c>
      <c r="B269" s="294">
        <v>3929</v>
      </c>
      <c r="C269" s="295" t="s">
        <v>1527</v>
      </c>
      <c r="D269" s="295" t="str">
        <f t="shared" si="4"/>
        <v>蘆洲中山一1</v>
      </c>
      <c r="E269" s="294">
        <v>1</v>
      </c>
      <c r="F269" s="294" t="s">
        <v>4347</v>
      </c>
      <c r="G269" s="295" t="s">
        <v>4989</v>
      </c>
      <c r="H269" s="294" t="s">
        <v>4465</v>
      </c>
      <c r="I269" s="296" t="s">
        <v>4454</v>
      </c>
      <c r="J269" s="297" t="str">
        <f>VLOOKUP(B269,'[5]0919門市清單主檔'!B:V,21,FALSE)</f>
        <v>蘆洲區</v>
      </c>
      <c r="K269" s="298" t="s">
        <v>4455</v>
      </c>
      <c r="L269" s="294" t="s">
        <v>1745</v>
      </c>
      <c r="M269" s="297"/>
    </row>
    <row r="270" spans="1:13" ht="22.95" customHeight="1">
      <c r="A270" s="294" t="s">
        <v>4990</v>
      </c>
      <c r="B270" s="294">
        <v>4923</v>
      </c>
      <c r="C270" s="295" t="s">
        <v>559</v>
      </c>
      <c r="D270" s="295" t="str">
        <f t="shared" si="4"/>
        <v>蘆洲永平店2</v>
      </c>
      <c r="E270" s="294">
        <v>2</v>
      </c>
      <c r="F270" s="294" t="s">
        <v>4352</v>
      </c>
      <c r="G270" s="295" t="s">
        <v>4991</v>
      </c>
      <c r="H270" s="294" t="s">
        <v>4458</v>
      </c>
      <c r="I270" s="296" t="s">
        <v>4470</v>
      </c>
      <c r="J270" s="297" t="str">
        <f>VLOOKUP(B270,'[5]0919門市清單主檔'!B:V,21,FALSE)</f>
        <v>蘆洲區</v>
      </c>
      <c r="K270" s="298" t="s">
        <v>4455</v>
      </c>
      <c r="L270" s="294" t="s">
        <v>1745</v>
      </c>
      <c r="M270" s="297"/>
    </row>
    <row r="271" spans="1:13" ht="22.95" customHeight="1">
      <c r="A271" s="294" t="s">
        <v>4992</v>
      </c>
      <c r="B271" s="294">
        <v>4036</v>
      </c>
      <c r="C271" s="295" t="s">
        <v>1529</v>
      </c>
      <c r="D271" s="295" t="str">
        <f t="shared" si="4"/>
        <v>蘆洲永樂店1</v>
      </c>
      <c r="E271" s="294">
        <v>1</v>
      </c>
      <c r="F271" s="294" t="s">
        <v>4159</v>
      </c>
      <c r="G271" s="295" t="s">
        <v>4993</v>
      </c>
      <c r="H271" s="294" t="s">
        <v>4465</v>
      </c>
      <c r="I271" s="296" t="s">
        <v>4454</v>
      </c>
      <c r="J271" s="297" t="str">
        <f>VLOOKUP(B271,'[5]0919門市清單主檔'!B:V,21,FALSE)</f>
        <v>蘆洲區</v>
      </c>
      <c r="K271" s="298" t="s">
        <v>4455</v>
      </c>
      <c r="L271" s="294" t="s">
        <v>1745</v>
      </c>
      <c r="M271" s="297"/>
    </row>
    <row r="272" spans="1:13" ht="22.95" customHeight="1">
      <c r="A272" s="294" t="s">
        <v>4994</v>
      </c>
      <c r="B272" s="294">
        <v>4125</v>
      </c>
      <c r="C272" s="295" t="s">
        <v>311</v>
      </c>
      <c r="D272" s="295" t="str">
        <f t="shared" si="4"/>
        <v>蘆洲長樂店1</v>
      </c>
      <c r="E272" s="294">
        <v>1</v>
      </c>
      <c r="F272" s="294" t="s">
        <v>4353</v>
      </c>
      <c r="G272" s="295" t="s">
        <v>4995</v>
      </c>
      <c r="H272" s="294" t="s">
        <v>4465</v>
      </c>
      <c r="I272" s="296" t="s">
        <v>4454</v>
      </c>
      <c r="J272" s="297" t="str">
        <f>VLOOKUP(B272,'[5]0919門市清單主檔'!B:V,21,FALSE)</f>
        <v>蘆洲區</v>
      </c>
      <c r="K272" s="298" t="s">
        <v>4455</v>
      </c>
      <c r="L272" s="294" t="s">
        <v>1745</v>
      </c>
      <c r="M272" s="297"/>
    </row>
    <row r="273" spans="1:13" ht="22.95" customHeight="1">
      <c r="A273" s="294" t="s">
        <v>4996</v>
      </c>
      <c r="B273" s="294">
        <v>4125</v>
      </c>
      <c r="C273" s="295" t="s">
        <v>311</v>
      </c>
      <c r="D273" s="295" t="str">
        <f t="shared" si="4"/>
        <v>蘆洲長樂店2</v>
      </c>
      <c r="E273" s="294">
        <v>2</v>
      </c>
      <c r="F273" s="294" t="s">
        <v>4354</v>
      </c>
      <c r="G273" s="295" t="s">
        <v>4997</v>
      </c>
      <c r="H273" s="294" t="s">
        <v>4465</v>
      </c>
      <c r="I273" s="296" t="s">
        <v>4470</v>
      </c>
      <c r="J273" s="297" t="str">
        <f>VLOOKUP(B273,'[5]0919門市清單主檔'!B:V,21,FALSE)</f>
        <v>蘆洲區</v>
      </c>
      <c r="K273" s="298" t="s">
        <v>4455</v>
      </c>
      <c r="L273" s="294" t="s">
        <v>1745</v>
      </c>
      <c r="M273" s="297"/>
    </row>
    <row r="274" spans="1:13" ht="22.95" customHeight="1">
      <c r="A274" s="294" t="s">
        <v>4998</v>
      </c>
      <c r="B274" s="294">
        <v>4609</v>
      </c>
      <c r="C274" s="295" t="s">
        <v>454</v>
      </c>
      <c r="D274" s="295" t="str">
        <f t="shared" si="4"/>
        <v>蘆洲洲正店1</v>
      </c>
      <c r="E274" s="294">
        <v>1</v>
      </c>
      <c r="F274" s="294" t="s">
        <v>4355</v>
      </c>
      <c r="G274" s="295" t="s">
        <v>4999</v>
      </c>
      <c r="H274" s="294" t="s">
        <v>4458</v>
      </c>
      <c r="I274" s="296" t="s">
        <v>4470</v>
      </c>
      <c r="J274" s="297" t="str">
        <f>VLOOKUP(B274,'[5]0919門市清單主檔'!B:V,21,FALSE)</f>
        <v>蘆洲區</v>
      </c>
      <c r="K274" s="298" t="s">
        <v>4455</v>
      </c>
      <c r="L274" s="294" t="s">
        <v>1745</v>
      </c>
      <c r="M274" s="297"/>
    </row>
    <row r="275" spans="1:13" ht="22.95" customHeight="1">
      <c r="A275" s="294" t="s">
        <v>5000</v>
      </c>
      <c r="B275" s="294">
        <v>4609</v>
      </c>
      <c r="C275" s="295" t="s">
        <v>454</v>
      </c>
      <c r="D275" s="295" t="str">
        <f t="shared" si="4"/>
        <v>蘆洲洲正店2</v>
      </c>
      <c r="E275" s="294">
        <v>2</v>
      </c>
      <c r="F275" s="294" t="s">
        <v>4356</v>
      </c>
      <c r="G275" s="295" t="s">
        <v>5001</v>
      </c>
      <c r="H275" s="294" t="s">
        <v>4458</v>
      </c>
      <c r="I275" s="296" t="s">
        <v>4454</v>
      </c>
      <c r="J275" s="297" t="str">
        <f>VLOOKUP(B275,'[5]0919門市清單主檔'!B:V,21,FALSE)</f>
        <v>蘆洲區</v>
      </c>
      <c r="K275" s="298" t="s">
        <v>4455</v>
      </c>
      <c r="L275" s="294" t="s">
        <v>1745</v>
      </c>
      <c r="M275" s="297"/>
    </row>
    <row r="276" spans="1:13" ht="22.95" customHeight="1">
      <c r="A276" s="294" t="s">
        <v>5002</v>
      </c>
      <c r="B276" s="294">
        <v>4218</v>
      </c>
      <c r="C276" s="295" t="s">
        <v>4119</v>
      </c>
      <c r="D276" s="295" t="str">
        <f t="shared" si="4"/>
        <v>蘆洲湧蓮店2</v>
      </c>
      <c r="E276" s="294">
        <v>2</v>
      </c>
      <c r="F276" s="294" t="s">
        <v>4357</v>
      </c>
      <c r="G276" s="295" t="s">
        <v>5003</v>
      </c>
      <c r="H276" s="294" t="s">
        <v>4465</v>
      </c>
      <c r="I276" s="296" t="s">
        <v>4454</v>
      </c>
      <c r="J276" s="297" t="str">
        <f>VLOOKUP(B276,'[5]0919門市清單主檔'!B:V,21,FALSE)</f>
        <v>蘆洲區</v>
      </c>
      <c r="K276" s="298" t="s">
        <v>4455</v>
      </c>
      <c r="L276" s="294" t="s">
        <v>1745</v>
      </c>
      <c r="M276" s="297"/>
    </row>
    <row r="277" spans="1:13" ht="22.95" customHeight="1">
      <c r="A277" s="294" t="s">
        <v>5004</v>
      </c>
      <c r="B277" s="294">
        <v>2301</v>
      </c>
      <c r="C277" s="295" t="s">
        <v>1522</v>
      </c>
      <c r="D277" s="295" t="str">
        <f t="shared" si="4"/>
        <v>蘆洲樂平店1</v>
      </c>
      <c r="E277" s="294">
        <v>1</v>
      </c>
      <c r="F277" s="294" t="s">
        <v>4165</v>
      </c>
      <c r="G277" s="295" t="s">
        <v>5005</v>
      </c>
      <c r="H277" s="294" t="s">
        <v>4458</v>
      </c>
      <c r="I277" s="296" t="s">
        <v>4470</v>
      </c>
      <c r="J277" s="297" t="str">
        <f>VLOOKUP(B277,'[5]0919門市清單主檔'!B:V,21,FALSE)</f>
        <v>蘆洲區</v>
      </c>
      <c r="K277" s="298" t="s">
        <v>4455</v>
      </c>
      <c r="L277" s="294" t="s">
        <v>1745</v>
      </c>
      <c r="M277" s="297"/>
    </row>
    <row r="278" spans="1:13" ht="22.95" customHeight="1">
      <c r="A278" s="294" t="s">
        <v>5006</v>
      </c>
      <c r="B278" s="294">
        <v>2301</v>
      </c>
      <c r="C278" s="295" t="s">
        <v>1522</v>
      </c>
      <c r="D278" s="295" t="str">
        <f t="shared" si="4"/>
        <v>蘆洲樂平店2</v>
      </c>
      <c r="E278" s="294">
        <v>2</v>
      </c>
      <c r="F278" s="294" t="s">
        <v>4166</v>
      </c>
      <c r="G278" s="295" t="s">
        <v>5007</v>
      </c>
      <c r="H278" s="294" t="s">
        <v>4453</v>
      </c>
      <c r="I278" s="296" t="s">
        <v>4454</v>
      </c>
      <c r="J278" s="297" t="str">
        <f>VLOOKUP(B278,'[5]0919門市清單主檔'!B:V,21,FALSE)</f>
        <v>蘆洲區</v>
      </c>
      <c r="K278" s="298" t="s">
        <v>4455</v>
      </c>
      <c r="L278" s="294" t="s">
        <v>1745</v>
      </c>
      <c r="M278" s="297"/>
    </row>
    <row r="279" spans="1:13" ht="22.95" customHeight="1">
      <c r="A279" s="294" t="s">
        <v>5008</v>
      </c>
      <c r="B279" s="294" t="s">
        <v>17</v>
      </c>
      <c r="C279" s="295" t="s">
        <v>1535</v>
      </c>
      <c r="D279" s="295" t="str">
        <f t="shared" si="4"/>
        <v>蘆洲權義店1</v>
      </c>
      <c r="E279" s="294">
        <v>1</v>
      </c>
      <c r="F279" s="294" t="s">
        <v>4163</v>
      </c>
      <c r="G279" s="295" t="s">
        <v>5009</v>
      </c>
      <c r="H279" s="294" t="s">
        <v>4465</v>
      </c>
      <c r="I279" s="296" t="s">
        <v>4454</v>
      </c>
      <c r="J279" s="297" t="str">
        <f>VLOOKUP(B279,'[5]0919門市清單主檔'!B:V,21,FALSE)</f>
        <v>蘆洲區</v>
      </c>
      <c r="K279" s="298" t="s">
        <v>4455</v>
      </c>
      <c r="L279" s="294" t="s">
        <v>1745</v>
      </c>
      <c r="M279" s="297"/>
    </row>
    <row r="280" spans="1:13" ht="22.95" customHeight="1">
      <c r="A280" s="294" t="s">
        <v>5010</v>
      </c>
      <c r="B280" s="294" t="s">
        <v>17</v>
      </c>
      <c r="C280" s="295" t="s">
        <v>1535</v>
      </c>
      <c r="D280" s="295" t="str">
        <f t="shared" si="4"/>
        <v>蘆洲權義店2</v>
      </c>
      <c r="E280" s="294">
        <v>2</v>
      </c>
      <c r="F280" s="294" t="s">
        <v>4164</v>
      </c>
      <c r="G280" s="295" t="s">
        <v>5011</v>
      </c>
      <c r="H280" s="294" t="s">
        <v>4465</v>
      </c>
      <c r="I280" s="296" t="s">
        <v>4470</v>
      </c>
      <c r="J280" s="297" t="str">
        <f>VLOOKUP(B280,'[5]0919門市清單主檔'!B:V,21,FALSE)</f>
        <v>蘆洲區</v>
      </c>
      <c r="K280" s="298" t="s">
        <v>4455</v>
      </c>
      <c r="L280" s="294" t="s">
        <v>1745</v>
      </c>
      <c r="M280" s="297"/>
    </row>
    <row r="281" spans="1:13" ht="22.95" customHeight="1">
      <c r="A281" s="294" t="s">
        <v>5012</v>
      </c>
      <c r="B281" s="294">
        <v>2890</v>
      </c>
      <c r="C281" s="295" t="s">
        <v>4426</v>
      </c>
      <c r="D281" s="295" t="str">
        <f t="shared" si="4"/>
        <v>蘆洲鷺江店1</v>
      </c>
      <c r="E281" s="294">
        <v>1</v>
      </c>
      <c r="F281" s="294" t="s">
        <v>4350</v>
      </c>
      <c r="G281" s="295" t="s">
        <v>5013</v>
      </c>
      <c r="H281" s="294" t="s">
        <v>4453</v>
      </c>
      <c r="I281" s="296" t="s">
        <v>4454</v>
      </c>
      <c r="J281" s="297" t="str">
        <f>VLOOKUP(B281,'[5]0919門市清單主檔'!B:V,21,FALSE)</f>
        <v>蘆洲區</v>
      </c>
      <c r="K281" s="298" t="s">
        <v>4455</v>
      </c>
      <c r="L281" s="294" t="s">
        <v>1745</v>
      </c>
      <c r="M281" s="297"/>
    </row>
    <row r="282" spans="1:13" ht="22.95" customHeight="1">
      <c r="A282" s="294" t="s">
        <v>5014</v>
      </c>
      <c r="B282" s="294">
        <v>2890</v>
      </c>
      <c r="C282" s="295" t="s">
        <v>4426</v>
      </c>
      <c r="D282" s="295" t="str">
        <f t="shared" si="4"/>
        <v>蘆洲鷺江店2</v>
      </c>
      <c r="E282" s="294">
        <v>2</v>
      </c>
      <c r="F282" s="294" t="s">
        <v>4351</v>
      </c>
      <c r="G282" s="295" t="s">
        <v>5015</v>
      </c>
      <c r="H282" s="294" t="s">
        <v>4453</v>
      </c>
      <c r="I282" s="296" t="s">
        <v>4454</v>
      </c>
      <c r="J282" s="297" t="str">
        <f>VLOOKUP(B282,'[5]0919門市清單主檔'!B:V,21,FALSE)</f>
        <v>蘆洲區</v>
      </c>
      <c r="K282" s="298" t="s">
        <v>4455</v>
      </c>
      <c r="L282" s="294" t="s">
        <v>1745</v>
      </c>
      <c r="M282" s="297"/>
    </row>
    <row r="285" spans="1:13">
      <c r="G285" s="300"/>
      <c r="I285" s="300"/>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69" t="s">
        <v>1752</v>
      </c>
      <c r="B1" s="369"/>
      <c r="D1" s="368" t="s">
        <v>1753</v>
      </c>
      <c r="E1" s="368"/>
      <c r="F1" s="368"/>
      <c r="G1" s="368"/>
      <c r="H1" s="368"/>
      <c r="I1" s="368"/>
      <c r="J1" s="368"/>
      <c r="K1" s="368"/>
      <c r="M1" s="368" t="s">
        <v>1754</v>
      </c>
      <c r="N1" s="368"/>
      <c r="O1" s="368"/>
      <c r="P1" s="368"/>
      <c r="Q1" s="368"/>
      <c r="R1" s="368"/>
      <c r="S1" s="368"/>
      <c r="T1" s="53"/>
      <c r="V1" s="368" t="s">
        <v>1755</v>
      </c>
      <c r="W1" s="368"/>
      <c r="X1" s="368"/>
      <c r="Y1" s="368"/>
      <c r="Z1" s="368"/>
      <c r="AA1" s="368"/>
      <c r="AB1" s="368"/>
      <c r="AC1" s="368"/>
      <c r="AD1" s="368"/>
      <c r="AF1" s="368" t="s">
        <v>1756</v>
      </c>
      <c r="AG1" s="368"/>
      <c r="AH1" s="368"/>
      <c r="AI1" s="368"/>
      <c r="AJ1" s="368"/>
      <c r="AK1" s="368"/>
      <c r="AL1" s="368"/>
      <c r="AM1" s="368"/>
      <c r="AN1" s="368"/>
      <c r="AP1" s="368" t="s">
        <v>1757</v>
      </c>
      <c r="AQ1" s="368"/>
      <c r="AR1" s="368"/>
      <c r="AS1" s="368"/>
      <c r="AT1" s="368"/>
      <c r="AU1" s="368"/>
      <c r="AV1" s="368"/>
      <c r="AW1" s="368"/>
      <c r="AX1" s="368"/>
    </row>
    <row r="2" spans="1:50" ht="15.6">
      <c r="A2" s="54" t="s">
        <v>1758</v>
      </c>
      <c r="B2" s="54" t="s">
        <v>1759</v>
      </c>
      <c r="D2" s="54" t="s">
        <v>1760</v>
      </c>
      <c r="E2" s="54" t="s">
        <v>1761</v>
      </c>
      <c r="F2" s="54" t="s">
        <v>1377</v>
      </c>
      <c r="G2" s="54" t="s">
        <v>1758</v>
      </c>
      <c r="H2" s="54" t="s">
        <v>1762</v>
      </c>
      <c r="I2" s="54" t="s">
        <v>1763</v>
      </c>
      <c r="J2" s="55" t="s">
        <v>1764</v>
      </c>
      <c r="K2" s="55" t="s">
        <v>1764</v>
      </c>
      <c r="L2" s="56"/>
      <c r="M2" s="54" t="s">
        <v>1760</v>
      </c>
      <c r="N2" s="54" t="s">
        <v>1765</v>
      </c>
      <c r="O2" s="54" t="s">
        <v>1766</v>
      </c>
      <c r="P2" s="54" t="s">
        <v>1758</v>
      </c>
      <c r="Q2" s="54" t="s">
        <v>1762</v>
      </c>
      <c r="R2" s="54" t="s">
        <v>1763</v>
      </c>
      <c r="S2" s="54" t="s">
        <v>1767</v>
      </c>
      <c r="T2" s="57"/>
      <c r="V2" s="54" t="s">
        <v>1760</v>
      </c>
      <c r="W2" s="54" t="s">
        <v>1758</v>
      </c>
      <c r="X2" s="54" t="s">
        <v>1768</v>
      </c>
      <c r="Y2" s="54" t="s">
        <v>1763</v>
      </c>
      <c r="Z2" s="54" t="s">
        <v>1765</v>
      </c>
      <c r="AA2" s="54" t="s">
        <v>1766</v>
      </c>
      <c r="AB2" s="54" t="s">
        <v>1769</v>
      </c>
      <c r="AC2" s="54" t="s">
        <v>1770</v>
      </c>
      <c r="AD2" s="54" t="s">
        <v>1771</v>
      </c>
      <c r="AF2" s="54" t="s">
        <v>1760</v>
      </c>
      <c r="AG2" s="54" t="s">
        <v>1758</v>
      </c>
      <c r="AH2" s="54" t="s">
        <v>1768</v>
      </c>
      <c r="AI2" s="54" t="s">
        <v>1763</v>
      </c>
      <c r="AJ2" s="54" t="s">
        <v>1765</v>
      </c>
      <c r="AK2" s="54" t="s">
        <v>1766</v>
      </c>
      <c r="AL2" s="54" t="s">
        <v>1769</v>
      </c>
      <c r="AM2" s="54" t="s">
        <v>1770</v>
      </c>
      <c r="AN2" s="54" t="s">
        <v>1771</v>
      </c>
      <c r="AP2" s="54" t="s">
        <v>1760</v>
      </c>
      <c r="AQ2" s="54" t="s">
        <v>1758</v>
      </c>
      <c r="AR2" s="54" t="s">
        <v>1768</v>
      </c>
      <c r="AS2" s="54" t="s">
        <v>1763</v>
      </c>
      <c r="AT2" s="54" t="s">
        <v>1765</v>
      </c>
      <c r="AU2" s="54" t="s">
        <v>1766</v>
      </c>
      <c r="AV2" s="54" t="s">
        <v>1769</v>
      </c>
      <c r="AW2" s="54" t="s">
        <v>1770</v>
      </c>
      <c r="AX2" s="54" t="s">
        <v>1771</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1772</v>
      </c>
      <c r="P3" s="64" t="s">
        <v>767</v>
      </c>
      <c r="Q3" s="64" t="s">
        <v>768</v>
      </c>
      <c r="R3" s="65">
        <v>1</v>
      </c>
      <c r="S3" s="66">
        <v>44503.458333333336</v>
      </c>
      <c r="T3" s="57" t="s">
        <v>1741</v>
      </c>
      <c r="V3" s="60">
        <v>1</v>
      </c>
      <c r="W3" s="60" t="str">
        <f>LEFT(AB3,3)</f>
        <v>高雄市</v>
      </c>
      <c r="X3" s="67" t="s">
        <v>1736</v>
      </c>
      <c r="Y3" s="67">
        <v>2</v>
      </c>
      <c r="Z3" s="67">
        <v>4861</v>
      </c>
      <c r="AA3" s="67" t="s">
        <v>1773</v>
      </c>
      <c r="AB3" s="67" t="s">
        <v>1774</v>
      </c>
      <c r="AC3" s="63">
        <v>44607.321527777778</v>
      </c>
      <c r="AD3" s="63">
        <v>44628.625</v>
      </c>
      <c r="AF3" s="60">
        <v>1</v>
      </c>
      <c r="AG3" s="60" t="str">
        <f t="shared" ref="AG3:AG51" si="0">IF(    AND((ISNA(VLOOKUP(AJ3,E:E,1,FALSE))),(ISNA(VLOOKUP(AJ3,N:N,1,FALSE))),(ISNA(VLOOKUP(AJ3,Z:Z,1,FALSE)))),"",LEFT(AL3,3))</f>
        <v/>
      </c>
      <c r="AH3" s="67" t="s">
        <v>1732</v>
      </c>
      <c r="AI3" s="68"/>
      <c r="AJ3" s="67">
        <v>4111</v>
      </c>
      <c r="AK3" s="67" t="s">
        <v>1775</v>
      </c>
      <c r="AL3" s="67" t="s">
        <v>1776</v>
      </c>
      <c r="AM3" s="63">
        <v>44603.698611111111</v>
      </c>
      <c r="AN3" s="63">
        <v>44622.25</v>
      </c>
      <c r="AP3" s="60">
        <v>1</v>
      </c>
      <c r="AQ3" s="60" t="str">
        <f t="shared" ref="AQ3:AQ13" si="1">LEFT(AV3,3)</f>
        <v>桃園市</v>
      </c>
      <c r="AR3" s="67" t="s">
        <v>1777</v>
      </c>
      <c r="AS3" s="68">
        <v>2</v>
      </c>
      <c r="AT3" s="67">
        <v>2959</v>
      </c>
      <c r="AU3" s="67" t="s">
        <v>1778</v>
      </c>
      <c r="AV3" s="67" t="s">
        <v>1779</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1780</v>
      </c>
      <c r="P4" s="64" t="s">
        <v>763</v>
      </c>
      <c r="Q4" s="64" t="s">
        <v>770</v>
      </c>
      <c r="R4" s="65">
        <v>1</v>
      </c>
      <c r="S4" s="66">
        <v>44504.458333333336</v>
      </c>
      <c r="T4" s="57" t="s">
        <v>1741</v>
      </c>
      <c r="V4" s="60">
        <v>2</v>
      </c>
      <c r="W4" s="60" t="str">
        <f t="shared" ref="W4:W30" si="3">LEFT(AB4,3)</f>
        <v>新竹縣</v>
      </c>
      <c r="X4" s="67" t="s">
        <v>1736</v>
      </c>
      <c r="Y4" s="67">
        <v>2</v>
      </c>
      <c r="Z4" s="67">
        <v>4982</v>
      </c>
      <c r="AA4" s="67" t="s">
        <v>1781</v>
      </c>
      <c r="AB4" s="67" t="s">
        <v>1782</v>
      </c>
      <c r="AC4" s="63">
        <v>44613.447222222225</v>
      </c>
      <c r="AD4" s="63">
        <v>44629.458333333336</v>
      </c>
      <c r="AF4" s="60">
        <v>2</v>
      </c>
      <c r="AG4" s="60" t="str">
        <f t="shared" si="0"/>
        <v/>
      </c>
      <c r="AH4" s="67" t="s">
        <v>1732</v>
      </c>
      <c r="AI4" s="68"/>
      <c r="AJ4" s="67">
        <v>4112</v>
      </c>
      <c r="AK4" s="67" t="s">
        <v>1783</v>
      </c>
      <c r="AL4" s="67" t="s">
        <v>1784</v>
      </c>
      <c r="AM4" s="63">
        <v>44603.698611111111</v>
      </c>
      <c r="AN4" s="63">
        <v>44622.25</v>
      </c>
      <c r="AP4" s="60">
        <v>2</v>
      </c>
      <c r="AQ4" s="60" t="str">
        <f t="shared" si="1"/>
        <v>桃園市</v>
      </c>
      <c r="AR4" s="67" t="s">
        <v>1777</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1785</v>
      </c>
      <c r="P5" s="64" t="s">
        <v>764</v>
      </c>
      <c r="Q5" s="64" t="s">
        <v>765</v>
      </c>
      <c r="R5" s="65">
        <v>1</v>
      </c>
      <c r="S5" s="66">
        <v>44524.666666666664</v>
      </c>
      <c r="T5" s="57" t="s">
        <v>1741</v>
      </c>
      <c r="V5" s="60">
        <v>3</v>
      </c>
      <c r="W5" s="60" t="str">
        <f t="shared" si="3"/>
        <v>桃園市</v>
      </c>
      <c r="X5" s="67" t="s">
        <v>1736</v>
      </c>
      <c r="Y5" s="67">
        <v>2</v>
      </c>
      <c r="Z5" s="67">
        <v>4991</v>
      </c>
      <c r="AA5" s="67" t="s">
        <v>1786</v>
      </c>
      <c r="AB5" s="67" t="s">
        <v>1787</v>
      </c>
      <c r="AC5" s="63">
        <v>44607.506944444445</v>
      </c>
      <c r="AD5" s="63">
        <v>44630.458333333336</v>
      </c>
      <c r="AF5" s="60">
        <v>3</v>
      </c>
      <c r="AG5" s="60" t="str">
        <f t="shared" si="0"/>
        <v/>
      </c>
      <c r="AH5" s="67" t="s">
        <v>1732</v>
      </c>
      <c r="AI5" s="68"/>
      <c r="AJ5" s="67">
        <v>4993</v>
      </c>
      <c r="AK5" s="67" t="s">
        <v>1788</v>
      </c>
      <c r="AL5" s="67" t="s">
        <v>1789</v>
      </c>
      <c r="AM5" s="63">
        <v>44607.675000000003</v>
      </c>
      <c r="AN5" s="63">
        <v>44622.458333333336</v>
      </c>
      <c r="AP5" s="60">
        <v>3</v>
      </c>
      <c r="AQ5" s="60" t="str">
        <f t="shared" si="1"/>
        <v>桃園市</v>
      </c>
      <c r="AR5" s="67" t="s">
        <v>1777</v>
      </c>
      <c r="AS5" s="68">
        <v>2</v>
      </c>
      <c r="AT5" s="67">
        <v>3917</v>
      </c>
      <c r="AU5" s="67" t="s">
        <v>259</v>
      </c>
      <c r="AV5" s="67" t="s">
        <v>775</v>
      </c>
      <c r="AW5" s="63">
        <v>44897.606944444444</v>
      </c>
      <c r="AX5" s="63">
        <v>44909.583333333336</v>
      </c>
    </row>
    <row r="6" spans="1:50" ht="15.6">
      <c r="A6" s="70" t="s">
        <v>1790</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1791</v>
      </c>
      <c r="P6" s="64" t="s">
        <v>764</v>
      </c>
      <c r="Q6" s="64" t="s">
        <v>765</v>
      </c>
      <c r="R6" s="65">
        <v>1</v>
      </c>
      <c r="S6" s="66">
        <v>44524.458333333336</v>
      </c>
      <c r="T6" s="57" t="s">
        <v>1741</v>
      </c>
      <c r="V6" s="60">
        <v>4</v>
      </c>
      <c r="W6" s="60" t="str">
        <f t="shared" si="3"/>
        <v>桃園市</v>
      </c>
      <c r="X6" s="67" t="s">
        <v>1736</v>
      </c>
      <c r="Y6" s="67">
        <v>2</v>
      </c>
      <c r="Z6" s="67">
        <v>4997</v>
      </c>
      <c r="AA6" s="67" t="s">
        <v>1792</v>
      </c>
      <c r="AB6" s="67" t="s">
        <v>1793</v>
      </c>
      <c r="AC6" s="63">
        <v>44623.383333333331</v>
      </c>
      <c r="AD6" s="63">
        <v>44642.458333333336</v>
      </c>
      <c r="AF6" s="60">
        <v>4</v>
      </c>
      <c r="AG6" s="60" t="str">
        <f t="shared" si="0"/>
        <v/>
      </c>
      <c r="AH6" s="67" t="s">
        <v>1732</v>
      </c>
      <c r="AI6" s="68"/>
      <c r="AJ6" s="67">
        <v>3405</v>
      </c>
      <c r="AK6" s="67" t="s">
        <v>1794</v>
      </c>
      <c r="AL6" s="67" t="s">
        <v>1787</v>
      </c>
      <c r="AM6" s="63">
        <v>44607.459722222222</v>
      </c>
      <c r="AN6" s="63">
        <v>44630.625</v>
      </c>
      <c r="AP6" s="60">
        <v>4</v>
      </c>
      <c r="AQ6" s="60" t="str">
        <f t="shared" si="1"/>
        <v>桃園市</v>
      </c>
      <c r="AR6" s="67" t="s">
        <v>1795</v>
      </c>
      <c r="AS6" s="68">
        <v>2</v>
      </c>
      <c r="AT6" s="67">
        <v>3549</v>
      </c>
      <c r="AU6" s="67" t="s">
        <v>1796</v>
      </c>
      <c r="AV6" s="67" t="s">
        <v>1797</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1798</v>
      </c>
      <c r="P7" s="64" t="s">
        <v>772</v>
      </c>
      <c r="Q7" s="64" t="s">
        <v>15</v>
      </c>
      <c r="R7" s="65">
        <v>1</v>
      </c>
      <c r="S7" s="66">
        <v>44441.625</v>
      </c>
      <c r="T7" s="57" t="s">
        <v>1741</v>
      </c>
      <c r="V7" s="60">
        <v>5</v>
      </c>
      <c r="W7" s="60" t="str">
        <f t="shared" si="3"/>
        <v>新北市</v>
      </c>
      <c r="X7" s="67" t="s">
        <v>1736</v>
      </c>
      <c r="Y7" s="67">
        <v>2</v>
      </c>
      <c r="Z7" s="67">
        <v>5003</v>
      </c>
      <c r="AA7" s="67" t="s">
        <v>1799</v>
      </c>
      <c r="AB7" s="67" t="s">
        <v>1800</v>
      </c>
      <c r="AC7" s="63">
        <v>44622.660416666666</v>
      </c>
      <c r="AD7" s="63">
        <v>44644.458333333336</v>
      </c>
      <c r="AF7" s="60">
        <v>5</v>
      </c>
      <c r="AG7" s="60" t="str">
        <f t="shared" si="0"/>
        <v>新北市</v>
      </c>
      <c r="AH7" s="67" t="s">
        <v>1732</v>
      </c>
      <c r="AI7" s="68">
        <v>2</v>
      </c>
      <c r="AJ7" s="67">
        <v>2677</v>
      </c>
      <c r="AK7" s="67" t="s">
        <v>1801</v>
      </c>
      <c r="AL7" s="67" t="s">
        <v>1802</v>
      </c>
      <c r="AM7" s="63">
        <v>44622.660416666666</v>
      </c>
      <c r="AN7" s="63">
        <v>44644.625</v>
      </c>
      <c r="AP7" s="60">
        <v>5</v>
      </c>
      <c r="AQ7" s="60" t="str">
        <f t="shared" si="1"/>
        <v>桃園市</v>
      </c>
      <c r="AR7" s="67" t="s">
        <v>1777</v>
      </c>
      <c r="AS7" s="68">
        <v>3</v>
      </c>
      <c r="AT7" s="67">
        <v>4487</v>
      </c>
      <c r="AU7" s="67" t="s">
        <v>1803</v>
      </c>
      <c r="AV7" s="67" t="s">
        <v>1804</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1805</v>
      </c>
      <c r="P8" s="64" t="s">
        <v>772</v>
      </c>
      <c r="Q8" s="64" t="s">
        <v>8</v>
      </c>
      <c r="R8" s="65">
        <v>1</v>
      </c>
      <c r="S8" s="66">
        <v>44503.625</v>
      </c>
      <c r="T8" s="57" t="s">
        <v>1741</v>
      </c>
      <c r="V8" s="60">
        <v>6</v>
      </c>
      <c r="W8" s="60" t="str">
        <f t="shared" si="3"/>
        <v>桃園市</v>
      </c>
      <c r="X8" s="67" t="s">
        <v>1736</v>
      </c>
      <c r="Y8" s="67">
        <v>2</v>
      </c>
      <c r="Z8" s="67">
        <v>4992</v>
      </c>
      <c r="AA8" s="67" t="s">
        <v>1806</v>
      </c>
      <c r="AB8" s="67" t="s">
        <v>1807</v>
      </c>
      <c r="AC8" s="63">
        <v>44623.463888888888</v>
      </c>
      <c r="AD8" s="63">
        <v>44648.458333333336</v>
      </c>
      <c r="AF8" s="60">
        <v>6</v>
      </c>
      <c r="AG8" s="60" t="str">
        <f t="shared" si="0"/>
        <v/>
      </c>
      <c r="AH8" s="67" t="s">
        <v>1732</v>
      </c>
      <c r="AI8" s="68"/>
      <c r="AJ8" s="67">
        <v>2316</v>
      </c>
      <c r="AK8" s="67" t="s">
        <v>1808</v>
      </c>
      <c r="AL8" s="67" t="s">
        <v>1809</v>
      </c>
      <c r="AM8" s="63">
        <v>44636.408333333333</v>
      </c>
      <c r="AN8" s="63">
        <v>44657.625</v>
      </c>
      <c r="AP8" s="60">
        <v>6</v>
      </c>
      <c r="AQ8" s="60" t="str">
        <f t="shared" si="1"/>
        <v>桃園市</v>
      </c>
      <c r="AR8" s="67" t="s">
        <v>1795</v>
      </c>
      <c r="AS8" s="68">
        <v>2</v>
      </c>
      <c r="AT8" s="67">
        <v>3017</v>
      </c>
      <c r="AU8" s="67" t="s">
        <v>1810</v>
      </c>
      <c r="AV8" s="67" t="s">
        <v>1811</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1812</v>
      </c>
      <c r="P9" s="64" t="s">
        <v>772</v>
      </c>
      <c r="Q9" s="64" t="s">
        <v>11</v>
      </c>
      <c r="R9" s="65">
        <v>1</v>
      </c>
      <c r="S9" s="66">
        <v>44508.625</v>
      </c>
      <c r="T9" s="57" t="s">
        <v>1741</v>
      </c>
      <c r="V9" s="60">
        <v>7</v>
      </c>
      <c r="W9" s="60" t="str">
        <f t="shared" si="3"/>
        <v>台中市</v>
      </c>
      <c r="X9" s="67" t="s">
        <v>1736</v>
      </c>
      <c r="Y9" s="67">
        <v>2</v>
      </c>
      <c r="Z9" s="67">
        <v>4971</v>
      </c>
      <c r="AA9" s="67" t="s">
        <v>1813</v>
      </c>
      <c r="AB9" s="67" t="s">
        <v>1814</v>
      </c>
      <c r="AC9" s="63">
        <v>44634.427083333336</v>
      </c>
      <c r="AD9" s="63">
        <v>44648.625</v>
      </c>
      <c r="AF9" s="60">
        <v>7</v>
      </c>
      <c r="AG9" s="60" t="str">
        <f t="shared" si="0"/>
        <v>新竹市</v>
      </c>
      <c r="AH9" s="67" t="s">
        <v>1732</v>
      </c>
      <c r="AI9" s="68">
        <v>2</v>
      </c>
      <c r="AJ9" s="67">
        <v>4760</v>
      </c>
      <c r="AK9" s="67" t="s">
        <v>1815</v>
      </c>
      <c r="AL9" s="67" t="s">
        <v>1816</v>
      </c>
      <c r="AM9" s="63">
        <v>44659.504166666666</v>
      </c>
      <c r="AN9" s="63">
        <v>44669.625</v>
      </c>
      <c r="AP9" s="60">
        <v>7</v>
      </c>
      <c r="AQ9" s="60" t="str">
        <f t="shared" si="1"/>
        <v>桃園市</v>
      </c>
      <c r="AR9" s="67" t="s">
        <v>1795</v>
      </c>
      <c r="AS9" s="68">
        <v>2</v>
      </c>
      <c r="AT9" s="67">
        <v>2850</v>
      </c>
      <c r="AU9" s="67" t="s">
        <v>1817</v>
      </c>
      <c r="AV9" s="67" t="s">
        <v>1818</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1819</v>
      </c>
      <c r="P10" s="64" t="s">
        <v>772</v>
      </c>
      <c r="Q10" s="64" t="s">
        <v>787</v>
      </c>
      <c r="R10" s="65">
        <v>1</v>
      </c>
      <c r="S10" s="66">
        <v>44511.416666666664</v>
      </c>
      <c r="T10" s="57" t="s">
        <v>1741</v>
      </c>
      <c r="V10" s="60">
        <v>8</v>
      </c>
      <c r="W10" s="60" t="str">
        <f t="shared" si="3"/>
        <v>宜蘭縣</v>
      </c>
      <c r="X10" s="67" t="s">
        <v>1736</v>
      </c>
      <c r="Y10" s="67">
        <v>2</v>
      </c>
      <c r="Z10" s="67">
        <v>4922</v>
      </c>
      <c r="AA10" s="67" t="s">
        <v>1820</v>
      </c>
      <c r="AB10" s="67" t="s">
        <v>1821</v>
      </c>
      <c r="AC10" s="63">
        <v>44631.623611111114</v>
      </c>
      <c r="AD10" s="63">
        <v>44649.458333333336</v>
      </c>
      <c r="AF10" s="60">
        <v>8</v>
      </c>
      <c r="AG10" s="60" t="str">
        <f t="shared" si="0"/>
        <v/>
      </c>
      <c r="AH10" s="67" t="s">
        <v>1732</v>
      </c>
      <c r="AI10" s="68"/>
      <c r="AJ10" s="67">
        <v>3904</v>
      </c>
      <c r="AK10" s="67" t="s">
        <v>1822</v>
      </c>
      <c r="AL10" s="67" t="s">
        <v>1823</v>
      </c>
      <c r="AM10" s="63">
        <v>44664.429861111108</v>
      </c>
      <c r="AN10" s="63">
        <v>44682.625</v>
      </c>
      <c r="AP10" s="60">
        <v>8</v>
      </c>
      <c r="AQ10" s="60" t="str">
        <f t="shared" si="1"/>
        <v>桃園市</v>
      </c>
      <c r="AR10" s="67" t="s">
        <v>1795</v>
      </c>
      <c r="AS10" s="68">
        <v>2</v>
      </c>
      <c r="AT10" s="67">
        <v>3749</v>
      </c>
      <c r="AU10" s="67" t="s">
        <v>1824</v>
      </c>
      <c r="AV10" s="67" t="s">
        <v>1825</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1826</v>
      </c>
      <c r="P11" s="64" t="s">
        <v>764</v>
      </c>
      <c r="Q11" s="64" t="s">
        <v>790</v>
      </c>
      <c r="R11" s="65">
        <v>1</v>
      </c>
      <c r="S11" s="66">
        <v>44525.458333333336</v>
      </c>
      <c r="T11" s="57" t="s">
        <v>1741</v>
      </c>
      <c r="V11" s="60">
        <v>9</v>
      </c>
      <c r="W11" s="60" t="str">
        <f t="shared" si="3"/>
        <v>台中市</v>
      </c>
      <c r="X11" s="67" t="s">
        <v>1736</v>
      </c>
      <c r="Y11" s="67">
        <v>2</v>
      </c>
      <c r="Z11" s="67">
        <v>5007</v>
      </c>
      <c r="AA11" s="67" t="s">
        <v>1827</v>
      </c>
      <c r="AB11" s="67" t="s">
        <v>1828</v>
      </c>
      <c r="AC11" s="63">
        <v>44634.429861111108</v>
      </c>
      <c r="AD11" s="63">
        <v>44649.625</v>
      </c>
      <c r="AF11" s="60">
        <v>9</v>
      </c>
      <c r="AG11" s="60" t="str">
        <f t="shared" si="0"/>
        <v/>
      </c>
      <c r="AH11" s="67" t="s">
        <v>1732</v>
      </c>
      <c r="AI11" s="68"/>
      <c r="AJ11" s="67">
        <v>3905</v>
      </c>
      <c r="AK11" s="67" t="s">
        <v>1829</v>
      </c>
      <c r="AL11" s="67" t="s">
        <v>1830</v>
      </c>
      <c r="AM11" s="63">
        <v>44664.470833333333</v>
      </c>
      <c r="AN11" s="63">
        <v>44682.625</v>
      </c>
      <c r="AP11" s="60">
        <v>9</v>
      </c>
      <c r="AQ11" s="60" t="str">
        <f t="shared" si="1"/>
        <v>桃園市</v>
      </c>
      <c r="AR11" s="67" t="s">
        <v>1795</v>
      </c>
      <c r="AS11" s="68">
        <v>2</v>
      </c>
      <c r="AT11" s="67">
        <v>2988</v>
      </c>
      <c r="AU11" s="67" t="s">
        <v>1831</v>
      </c>
      <c r="AV11" s="67" t="s">
        <v>1832</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1833</v>
      </c>
      <c r="P12" s="64" t="s">
        <v>772</v>
      </c>
      <c r="Q12" s="64" t="s">
        <v>13</v>
      </c>
      <c r="R12" s="65">
        <v>1</v>
      </c>
      <c r="S12" s="66">
        <v>44525.625</v>
      </c>
      <c r="T12" s="57" t="s">
        <v>1741</v>
      </c>
      <c r="V12" s="60">
        <v>10</v>
      </c>
      <c r="W12" s="60" t="str">
        <f t="shared" si="3"/>
        <v>桃園市</v>
      </c>
      <c r="X12" s="67" t="s">
        <v>1736</v>
      </c>
      <c r="Y12" s="67">
        <v>1</v>
      </c>
      <c r="Z12" s="67">
        <v>5009</v>
      </c>
      <c r="AA12" s="67" t="s">
        <v>1834</v>
      </c>
      <c r="AB12" s="67" t="s">
        <v>1835</v>
      </c>
      <c r="AC12" s="63">
        <v>44636.693749999999</v>
      </c>
      <c r="AD12" s="63">
        <v>44650.458333333336</v>
      </c>
      <c r="AF12" s="60">
        <v>10</v>
      </c>
      <c r="AG12" s="60" t="str">
        <f t="shared" si="0"/>
        <v/>
      </c>
      <c r="AH12" s="67" t="s">
        <v>1732</v>
      </c>
      <c r="AI12" s="68"/>
      <c r="AJ12" s="67">
        <v>4116</v>
      </c>
      <c r="AK12" s="67" t="s">
        <v>1836</v>
      </c>
      <c r="AL12" s="67" t="s">
        <v>1837</v>
      </c>
      <c r="AM12" s="63">
        <v>44664.609027777777</v>
      </c>
      <c r="AN12" s="63">
        <v>44682.625</v>
      </c>
      <c r="AP12" s="60">
        <v>10</v>
      </c>
      <c r="AQ12" s="60" t="str">
        <f t="shared" si="1"/>
        <v>桃園市</v>
      </c>
      <c r="AR12" s="67" t="s">
        <v>1777</v>
      </c>
      <c r="AS12" s="68">
        <v>3</v>
      </c>
      <c r="AT12" s="67">
        <v>4387</v>
      </c>
      <c r="AU12" s="67" t="s">
        <v>1838</v>
      </c>
      <c r="AV12" s="67" t="s">
        <v>1839</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1840</v>
      </c>
      <c r="P13" s="64" t="s">
        <v>772</v>
      </c>
      <c r="Q13" s="64" t="s">
        <v>13</v>
      </c>
      <c r="R13" s="65">
        <v>1</v>
      </c>
      <c r="S13" s="66">
        <v>44566.458333333336</v>
      </c>
      <c r="T13" s="57" t="s">
        <v>1741</v>
      </c>
      <c r="V13" s="60">
        <v>11</v>
      </c>
      <c r="W13" s="60" t="str">
        <f t="shared" si="3"/>
        <v>苗栗縣</v>
      </c>
      <c r="X13" s="67" t="s">
        <v>1736</v>
      </c>
      <c r="Y13" s="67">
        <v>2</v>
      </c>
      <c r="Z13" s="67">
        <v>4887</v>
      </c>
      <c r="AA13" s="67" t="s">
        <v>1841</v>
      </c>
      <c r="AB13" s="67" t="s">
        <v>1842</v>
      </c>
      <c r="AC13" s="63">
        <v>44642.332638888889</v>
      </c>
      <c r="AD13" s="63">
        <v>44663.625</v>
      </c>
      <c r="AF13" s="60">
        <v>11</v>
      </c>
      <c r="AG13" s="60" t="str">
        <f t="shared" si="0"/>
        <v>桃園市</v>
      </c>
      <c r="AH13" s="67" t="s">
        <v>1732</v>
      </c>
      <c r="AI13" s="68">
        <v>1</v>
      </c>
      <c r="AJ13" s="67">
        <v>5009</v>
      </c>
      <c r="AK13" s="67" t="s">
        <v>1834</v>
      </c>
      <c r="AL13" s="67" t="s">
        <v>1843</v>
      </c>
      <c r="AM13" s="63">
        <v>44665.382638888892</v>
      </c>
      <c r="AN13" s="63">
        <v>44687.458333333336</v>
      </c>
      <c r="AP13" s="60">
        <v>9</v>
      </c>
      <c r="AQ13" s="60" t="str">
        <f t="shared" si="1"/>
        <v>桃園市</v>
      </c>
      <c r="AR13" s="67" t="s">
        <v>1795</v>
      </c>
      <c r="AS13" s="68">
        <v>2</v>
      </c>
      <c r="AT13" s="67" t="s">
        <v>682</v>
      </c>
      <c r="AU13" s="67" t="s">
        <v>1844</v>
      </c>
      <c r="AV13" s="67" t="s">
        <v>1845</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1846</v>
      </c>
      <c r="P14" s="64" t="s">
        <v>795</v>
      </c>
      <c r="Q14" s="64" t="s">
        <v>797</v>
      </c>
      <c r="R14" s="65">
        <v>1</v>
      </c>
      <c r="S14" s="66">
        <v>44510.458333333336</v>
      </c>
      <c r="T14" s="57" t="s">
        <v>1741</v>
      </c>
      <c r="V14" s="60">
        <v>12</v>
      </c>
      <c r="W14" s="60" t="str">
        <f t="shared" si="3"/>
        <v>桃園市</v>
      </c>
      <c r="X14" s="67" t="s">
        <v>1736</v>
      </c>
      <c r="Y14" s="67">
        <v>2</v>
      </c>
      <c r="Z14" s="67">
        <v>4981</v>
      </c>
      <c r="AA14" s="67" t="s">
        <v>1847</v>
      </c>
      <c r="AB14" s="67" t="s">
        <v>1848</v>
      </c>
      <c r="AC14" s="63">
        <v>44644.704861111109</v>
      </c>
      <c r="AD14" s="63">
        <v>44665.458333333336</v>
      </c>
      <c r="AF14" s="60">
        <v>12</v>
      </c>
      <c r="AG14" s="60" t="str">
        <f t="shared" si="0"/>
        <v/>
      </c>
      <c r="AH14" s="67" t="s">
        <v>1732</v>
      </c>
      <c r="AI14" s="68"/>
      <c r="AJ14" s="67" t="s">
        <v>1849</v>
      </c>
      <c r="AK14" s="67" t="s">
        <v>1850</v>
      </c>
      <c r="AL14" s="67" t="s">
        <v>1851</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1852</v>
      </c>
      <c r="P15" s="64" t="s">
        <v>795</v>
      </c>
      <c r="Q15" s="64" t="s">
        <v>796</v>
      </c>
      <c r="R15" s="65">
        <v>1</v>
      </c>
      <c r="S15" s="66">
        <v>44515.458333333336</v>
      </c>
      <c r="T15" s="57" t="s">
        <v>1741</v>
      </c>
      <c r="V15" s="60">
        <v>13</v>
      </c>
      <c r="W15" s="60" t="str">
        <f t="shared" si="3"/>
        <v>台中市</v>
      </c>
      <c r="X15" s="67" t="s">
        <v>1736</v>
      </c>
      <c r="Y15" s="67">
        <v>2</v>
      </c>
      <c r="Z15" s="67">
        <v>4926</v>
      </c>
      <c r="AA15" s="67" t="s">
        <v>1853</v>
      </c>
      <c r="AB15" s="67" t="s">
        <v>1854</v>
      </c>
      <c r="AC15" s="63">
        <v>44650.498611111114</v>
      </c>
      <c r="AD15" s="63">
        <v>44669.625</v>
      </c>
      <c r="AF15" s="60">
        <v>13</v>
      </c>
      <c r="AG15" s="60" t="str">
        <f t="shared" si="0"/>
        <v/>
      </c>
      <c r="AH15" s="67" t="s">
        <v>1732</v>
      </c>
      <c r="AI15" s="68"/>
      <c r="AJ15" s="67" t="s">
        <v>1855</v>
      </c>
      <c r="AK15" s="67" t="s">
        <v>1856</v>
      </c>
      <c r="AL15" s="67" t="s">
        <v>1857</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1858</v>
      </c>
      <c r="R16" s="65">
        <v>1</v>
      </c>
      <c r="S16" s="66">
        <v>44516.458333333336</v>
      </c>
      <c r="T16" s="57" t="s">
        <v>1741</v>
      </c>
      <c r="V16" s="60">
        <v>14</v>
      </c>
      <c r="W16" s="60" t="str">
        <f t="shared" si="3"/>
        <v>基隆市</v>
      </c>
      <c r="X16" s="67" t="s">
        <v>1736</v>
      </c>
      <c r="Y16" s="67">
        <v>2</v>
      </c>
      <c r="Z16" s="67">
        <v>4892</v>
      </c>
      <c r="AA16" s="67" t="s">
        <v>1859</v>
      </c>
      <c r="AB16" s="67" t="s">
        <v>1860</v>
      </c>
      <c r="AC16" s="63">
        <v>44648.71597222222</v>
      </c>
      <c r="AD16" s="63">
        <v>44678.458333333336</v>
      </c>
      <c r="AF16" s="60">
        <v>14</v>
      </c>
      <c r="AG16" s="60" t="str">
        <f t="shared" si="0"/>
        <v/>
      </c>
      <c r="AH16" s="67" t="s">
        <v>1732</v>
      </c>
      <c r="AI16" s="68"/>
      <c r="AJ16" s="67">
        <v>3914</v>
      </c>
      <c r="AK16" s="67" t="s">
        <v>1861</v>
      </c>
      <c r="AL16" s="67" t="s">
        <v>1862</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1863</v>
      </c>
      <c r="P17" s="64" t="s">
        <v>795</v>
      </c>
      <c r="Q17" s="64" t="s">
        <v>807</v>
      </c>
      <c r="R17" s="65">
        <v>1</v>
      </c>
      <c r="S17" s="66">
        <v>44539.458333333336</v>
      </c>
      <c r="T17" s="57" t="s">
        <v>1741</v>
      </c>
      <c r="V17" s="60">
        <v>15</v>
      </c>
      <c r="W17" s="60" t="str">
        <f t="shared" si="3"/>
        <v>台北市</v>
      </c>
      <c r="X17" s="67" t="s">
        <v>1736</v>
      </c>
      <c r="Y17" s="67">
        <v>2</v>
      </c>
      <c r="Z17" s="67">
        <v>4870</v>
      </c>
      <c r="AA17" s="67" t="s">
        <v>1864</v>
      </c>
      <c r="AB17" s="67" t="s">
        <v>1865</v>
      </c>
      <c r="AC17" s="63">
        <v>44664.662499999999</v>
      </c>
      <c r="AD17" s="63">
        <v>44685.458333333336</v>
      </c>
      <c r="AF17" s="60">
        <v>15</v>
      </c>
      <c r="AG17" s="60" t="str">
        <f t="shared" si="0"/>
        <v/>
      </c>
      <c r="AH17" s="67" t="s">
        <v>1732</v>
      </c>
      <c r="AI17" s="68"/>
      <c r="AJ17" s="67">
        <v>2559</v>
      </c>
      <c r="AK17" s="67" t="s">
        <v>1866</v>
      </c>
      <c r="AL17" s="67" t="s">
        <v>1867</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1868</v>
      </c>
      <c r="P18" s="64" t="s">
        <v>795</v>
      </c>
      <c r="Q18" s="64" t="s">
        <v>810</v>
      </c>
      <c r="R18" s="65">
        <v>1</v>
      </c>
      <c r="S18" s="66">
        <v>44540.458333333336</v>
      </c>
      <c r="T18" s="57" t="s">
        <v>1741</v>
      </c>
      <c r="V18" s="60">
        <v>16</v>
      </c>
      <c r="W18" s="60" t="str">
        <f t="shared" si="3"/>
        <v>桃園市</v>
      </c>
      <c r="X18" s="67" t="s">
        <v>1736</v>
      </c>
      <c r="Y18" s="67">
        <v>2</v>
      </c>
      <c r="Z18" s="67">
        <v>4998</v>
      </c>
      <c r="AA18" s="67" t="s">
        <v>1869</v>
      </c>
      <c r="AB18" s="67" t="s">
        <v>1843</v>
      </c>
      <c r="AC18" s="63">
        <v>44659.430555555555</v>
      </c>
      <c r="AD18" s="63">
        <v>44686.458333333336</v>
      </c>
      <c r="AF18" s="60">
        <v>16</v>
      </c>
      <c r="AG18" s="60" t="str">
        <f t="shared" si="0"/>
        <v/>
      </c>
      <c r="AH18" s="67" t="s">
        <v>1732</v>
      </c>
      <c r="AI18" s="68"/>
      <c r="AJ18" s="67">
        <v>4007</v>
      </c>
      <c r="AK18" s="67" t="s">
        <v>1870</v>
      </c>
      <c r="AL18" s="67" t="s">
        <v>1871</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1872</v>
      </c>
      <c r="P19" s="64" t="s">
        <v>795</v>
      </c>
      <c r="Q19" s="64" t="s">
        <v>807</v>
      </c>
      <c r="R19" s="65">
        <v>1</v>
      </c>
      <c r="S19" s="66">
        <v>44554.458333333336</v>
      </c>
      <c r="T19" s="57" t="s">
        <v>1741</v>
      </c>
      <c r="V19" s="60">
        <v>17</v>
      </c>
      <c r="W19" s="60" t="str">
        <f t="shared" si="3"/>
        <v>嘉義縣</v>
      </c>
      <c r="X19" s="67" t="s">
        <v>1736</v>
      </c>
      <c r="Y19" s="67">
        <v>2</v>
      </c>
      <c r="Z19" s="67">
        <v>5013</v>
      </c>
      <c r="AA19" s="67" t="s">
        <v>1873</v>
      </c>
      <c r="AB19" s="67" t="s">
        <v>1874</v>
      </c>
      <c r="AC19" s="63">
        <v>44684.513194444444</v>
      </c>
      <c r="AD19" s="63">
        <v>44692.625</v>
      </c>
      <c r="AF19" s="60">
        <v>17</v>
      </c>
      <c r="AG19" s="60" t="str">
        <f t="shared" si="0"/>
        <v/>
      </c>
      <c r="AH19" s="67" t="s">
        <v>1732</v>
      </c>
      <c r="AI19" s="68"/>
      <c r="AJ19" s="67">
        <v>2793</v>
      </c>
      <c r="AK19" s="67" t="s">
        <v>1875</v>
      </c>
      <c r="AL19" s="67" t="s">
        <v>1876</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1877</v>
      </c>
      <c r="P20" s="64" t="s">
        <v>773</v>
      </c>
      <c r="Q20" s="64" t="s">
        <v>814</v>
      </c>
      <c r="R20" s="65">
        <v>1</v>
      </c>
      <c r="S20" s="66">
        <v>44503.625</v>
      </c>
      <c r="T20" s="57" t="s">
        <v>1741</v>
      </c>
      <c r="V20" s="60">
        <v>18</v>
      </c>
      <c r="W20" s="60" t="str">
        <f t="shared" si="3"/>
        <v>屏東縣</v>
      </c>
      <c r="X20" s="67" t="s">
        <v>1736</v>
      </c>
      <c r="Y20" s="67">
        <v>2</v>
      </c>
      <c r="Z20" s="67">
        <v>4912</v>
      </c>
      <c r="AA20" s="67" t="s">
        <v>1878</v>
      </c>
      <c r="AB20" s="67" t="s">
        <v>1879</v>
      </c>
      <c r="AC20" s="63">
        <v>44669.576388888891</v>
      </c>
      <c r="AD20" s="63">
        <v>44697.625</v>
      </c>
      <c r="AF20" s="60">
        <v>18</v>
      </c>
      <c r="AG20" s="60" t="str">
        <f t="shared" si="0"/>
        <v/>
      </c>
      <c r="AH20" s="67" t="s">
        <v>1732</v>
      </c>
      <c r="AI20" s="68"/>
      <c r="AJ20" s="67">
        <v>4141</v>
      </c>
      <c r="AK20" s="67" t="s">
        <v>1880</v>
      </c>
      <c r="AL20" s="67" t="s">
        <v>1881</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1882</v>
      </c>
      <c r="P21" s="64" t="s">
        <v>788</v>
      </c>
      <c r="Q21" s="64" t="s">
        <v>817</v>
      </c>
      <c r="R21" s="65">
        <v>1</v>
      </c>
      <c r="S21" s="66">
        <v>44504.458333333336</v>
      </c>
      <c r="T21" s="57" t="s">
        <v>1741</v>
      </c>
      <c r="V21" s="60">
        <v>19</v>
      </c>
      <c r="W21" s="60" t="str">
        <f t="shared" si="3"/>
        <v>桃園市</v>
      </c>
      <c r="X21" s="67" t="s">
        <v>1736</v>
      </c>
      <c r="Y21" s="67">
        <v>2</v>
      </c>
      <c r="Z21" s="67">
        <v>4967</v>
      </c>
      <c r="AA21" s="67" t="s">
        <v>1883</v>
      </c>
      <c r="AB21" s="67" t="s">
        <v>1884</v>
      </c>
      <c r="AC21" s="63">
        <v>44680.409722222219</v>
      </c>
      <c r="AD21" s="63">
        <v>44698.458333333336</v>
      </c>
      <c r="AF21" s="60">
        <v>19</v>
      </c>
      <c r="AG21" s="60" t="str">
        <f t="shared" si="0"/>
        <v/>
      </c>
      <c r="AH21" s="67" t="s">
        <v>1732</v>
      </c>
      <c r="AI21" s="68"/>
      <c r="AJ21" s="67">
        <v>4251</v>
      </c>
      <c r="AK21" s="67" t="s">
        <v>1885</v>
      </c>
      <c r="AL21" s="67" t="s">
        <v>1886</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1741</v>
      </c>
      <c r="V22" s="60">
        <v>20</v>
      </c>
      <c r="W22" s="60" t="str">
        <f t="shared" si="3"/>
        <v>新北市</v>
      </c>
      <c r="X22" s="67" t="s">
        <v>1736</v>
      </c>
      <c r="Y22" s="67">
        <v>2</v>
      </c>
      <c r="Z22" s="67">
        <v>4968</v>
      </c>
      <c r="AA22" s="67" t="s">
        <v>1887</v>
      </c>
      <c r="AB22" s="67" t="s">
        <v>1888</v>
      </c>
      <c r="AC22" s="63">
        <v>44676.57916666667</v>
      </c>
      <c r="AD22" s="63">
        <v>44700.458333333336</v>
      </c>
      <c r="AF22" s="60">
        <v>20</v>
      </c>
      <c r="AG22" s="60" t="str">
        <f t="shared" si="0"/>
        <v/>
      </c>
      <c r="AH22" s="67" t="s">
        <v>1732</v>
      </c>
      <c r="AI22" s="68"/>
      <c r="AJ22" s="67">
        <v>4873</v>
      </c>
      <c r="AK22" s="67" t="s">
        <v>1889</v>
      </c>
      <c r="AL22" s="67" t="s">
        <v>1890</v>
      </c>
      <c r="AM22" s="63">
        <v>44699.65</v>
      </c>
      <c r="AN22" s="63">
        <v>44714.625</v>
      </c>
    </row>
    <row r="23" spans="1:40" ht="15.6">
      <c r="A23" s="71" t="s">
        <v>1891</v>
      </c>
      <c r="B23" s="59">
        <f t="shared" si="2"/>
        <v>0</v>
      </c>
      <c r="D23" s="60">
        <v>21</v>
      </c>
      <c r="E23" s="61">
        <v>4697</v>
      </c>
      <c r="F23" s="62" t="s">
        <v>823</v>
      </c>
      <c r="G23" s="62" t="s">
        <v>772</v>
      </c>
      <c r="H23" s="62" t="s">
        <v>789</v>
      </c>
      <c r="I23" s="61">
        <v>2</v>
      </c>
      <c r="J23" s="63">
        <v>44432.395833333336</v>
      </c>
      <c r="K23" s="63">
        <v>44615.4375</v>
      </c>
      <c r="M23" s="60">
        <v>21</v>
      </c>
      <c r="N23" s="64"/>
      <c r="O23" s="64" t="s">
        <v>1892</v>
      </c>
      <c r="P23" s="64" t="s">
        <v>791</v>
      </c>
      <c r="Q23" s="64" t="s">
        <v>825</v>
      </c>
      <c r="R23" s="65">
        <v>1</v>
      </c>
      <c r="S23" s="66">
        <v>44508.625</v>
      </c>
      <c r="T23" s="57" t="s">
        <v>1741</v>
      </c>
      <c r="V23" s="60">
        <v>21</v>
      </c>
      <c r="W23" s="60" t="str">
        <f t="shared" si="3"/>
        <v>新北市</v>
      </c>
      <c r="X23" s="67" t="s">
        <v>1736</v>
      </c>
      <c r="Y23" s="67">
        <v>2</v>
      </c>
      <c r="Z23" s="67">
        <v>4917</v>
      </c>
      <c r="AA23" s="67" t="s">
        <v>1893</v>
      </c>
      <c r="AB23" s="67" t="s">
        <v>1894</v>
      </c>
      <c r="AC23" s="63">
        <v>44693.45208333333</v>
      </c>
      <c r="AD23" s="63">
        <v>44707.458333333336</v>
      </c>
      <c r="AF23" s="60">
        <v>21</v>
      </c>
      <c r="AG23" s="60" t="str">
        <f t="shared" si="0"/>
        <v/>
      </c>
      <c r="AH23" s="67" t="s">
        <v>1732</v>
      </c>
      <c r="AI23" s="68"/>
      <c r="AJ23" s="67">
        <v>4839</v>
      </c>
      <c r="AK23" s="67" t="s">
        <v>1895</v>
      </c>
      <c r="AL23" s="67" t="s">
        <v>1896</v>
      </c>
      <c r="AM23" s="63">
        <v>44704.611805555556</v>
      </c>
      <c r="AN23" s="63">
        <v>44719.625</v>
      </c>
    </row>
    <row r="24" spans="1:40" ht="15.6">
      <c r="A24" s="71" t="s">
        <v>1897</v>
      </c>
      <c r="B24" s="59">
        <f t="shared" si="2"/>
        <v>0</v>
      </c>
      <c r="D24" s="60">
        <v>22</v>
      </c>
      <c r="E24" s="61">
        <v>4573</v>
      </c>
      <c r="F24" s="62" t="s">
        <v>441</v>
      </c>
      <c r="G24" s="62" t="s">
        <v>772</v>
      </c>
      <c r="H24" s="62" t="s">
        <v>776</v>
      </c>
      <c r="I24" s="61">
        <v>2</v>
      </c>
      <c r="J24" s="63">
        <v>44432.5625</v>
      </c>
      <c r="K24" s="63">
        <v>44610.416666666664</v>
      </c>
      <c r="M24" s="60">
        <v>22</v>
      </c>
      <c r="N24" s="64"/>
      <c r="O24" s="64" t="s">
        <v>1898</v>
      </c>
      <c r="P24" s="64" t="s">
        <v>773</v>
      </c>
      <c r="Q24" s="64" t="s">
        <v>828</v>
      </c>
      <c r="R24" s="65">
        <v>1</v>
      </c>
      <c r="S24" s="66">
        <v>44518.458333333336</v>
      </c>
      <c r="T24" s="57" t="s">
        <v>1741</v>
      </c>
      <c r="V24" s="60">
        <v>22</v>
      </c>
      <c r="W24" s="60" t="str">
        <f t="shared" si="3"/>
        <v>台北市</v>
      </c>
      <c r="X24" s="67" t="s">
        <v>1736</v>
      </c>
      <c r="Y24" s="67">
        <v>2</v>
      </c>
      <c r="Z24" s="67">
        <v>4668</v>
      </c>
      <c r="AA24" s="67" t="s">
        <v>1899</v>
      </c>
      <c r="AB24" s="67" t="s">
        <v>1900</v>
      </c>
      <c r="AC24" s="63">
        <v>44698.461111111108</v>
      </c>
      <c r="AD24" s="63">
        <v>44711.458333333336</v>
      </c>
      <c r="AF24" s="60">
        <v>22</v>
      </c>
      <c r="AG24" s="60" t="str">
        <f t="shared" si="0"/>
        <v>彰化縣</v>
      </c>
      <c r="AH24" s="67" t="s">
        <v>1732</v>
      </c>
      <c r="AI24" s="68">
        <v>1</v>
      </c>
      <c r="AJ24" s="67" t="s">
        <v>829</v>
      </c>
      <c r="AK24" s="67" t="s">
        <v>1901</v>
      </c>
      <c r="AL24" s="67" t="s">
        <v>1902</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1903</v>
      </c>
      <c r="P25" s="64" t="s">
        <v>773</v>
      </c>
      <c r="Q25" s="64" t="s">
        <v>831</v>
      </c>
      <c r="R25" s="65">
        <v>1</v>
      </c>
      <c r="S25" s="66">
        <v>44518.625</v>
      </c>
      <c r="T25" s="57" t="s">
        <v>1741</v>
      </c>
      <c r="V25" s="60">
        <v>23</v>
      </c>
      <c r="W25" s="60" t="str">
        <f t="shared" si="3"/>
        <v>桃園市</v>
      </c>
      <c r="X25" s="67" t="s">
        <v>1736</v>
      </c>
      <c r="Y25" s="67">
        <v>2</v>
      </c>
      <c r="Z25" s="67">
        <v>5016</v>
      </c>
      <c r="AA25" s="67" t="s">
        <v>1904</v>
      </c>
      <c r="AB25" s="67" t="s">
        <v>1905</v>
      </c>
      <c r="AC25" s="63">
        <v>44698.595138888886</v>
      </c>
      <c r="AD25" s="63">
        <v>44720.458333333336</v>
      </c>
      <c r="AF25" s="60">
        <v>23</v>
      </c>
      <c r="AG25" s="60" t="str">
        <f t="shared" si="0"/>
        <v>新北市</v>
      </c>
      <c r="AH25" s="67" t="s">
        <v>1732</v>
      </c>
      <c r="AI25" s="68">
        <v>2</v>
      </c>
      <c r="AJ25" s="67">
        <v>4784</v>
      </c>
      <c r="AK25" s="67" t="s">
        <v>1906</v>
      </c>
      <c r="AL25" s="67" t="s">
        <v>1907</v>
      </c>
      <c r="AM25" s="63">
        <v>44714.451388888891</v>
      </c>
      <c r="AN25" s="63">
        <v>44721.458333333336</v>
      </c>
    </row>
    <row r="26" spans="1:40" ht="15.6">
      <c r="A26" s="73" t="s">
        <v>1908</v>
      </c>
      <c r="B26" s="73">
        <f>SUM(B3:B25)</f>
        <v>1628</v>
      </c>
      <c r="D26" s="60">
        <v>24</v>
      </c>
      <c r="E26" s="61">
        <v>4663</v>
      </c>
      <c r="F26" s="62" t="s">
        <v>477</v>
      </c>
      <c r="G26" s="62" t="s">
        <v>772</v>
      </c>
      <c r="H26" s="62" t="s">
        <v>833</v>
      </c>
      <c r="I26" s="61">
        <v>2</v>
      </c>
      <c r="J26" s="63">
        <v>44433.5625</v>
      </c>
      <c r="K26" s="63">
        <v>44613.4375</v>
      </c>
      <c r="M26" s="60">
        <v>24</v>
      </c>
      <c r="N26" s="64"/>
      <c r="O26" s="64" t="s">
        <v>1909</v>
      </c>
      <c r="P26" s="64" t="s">
        <v>791</v>
      </c>
      <c r="Q26" s="64" t="s">
        <v>825</v>
      </c>
      <c r="R26" s="65">
        <v>1</v>
      </c>
      <c r="S26" s="66">
        <v>44524.416666666664</v>
      </c>
      <c r="T26" s="57" t="s">
        <v>1741</v>
      </c>
      <c r="V26" s="60">
        <v>24</v>
      </c>
      <c r="W26" s="60" t="str">
        <f t="shared" si="3"/>
        <v>宜蘭縣</v>
      </c>
      <c r="X26" s="67" t="s">
        <v>1736</v>
      </c>
      <c r="Y26" s="67">
        <v>2</v>
      </c>
      <c r="Z26" s="67">
        <v>5010</v>
      </c>
      <c r="AA26" s="67" t="s">
        <v>1910</v>
      </c>
      <c r="AB26" s="67" t="s">
        <v>1911</v>
      </c>
      <c r="AC26" s="63">
        <v>44700.48333333333</v>
      </c>
      <c r="AD26" s="63">
        <v>44720.458333333336</v>
      </c>
      <c r="AF26" s="60">
        <v>24</v>
      </c>
      <c r="AG26" s="60" t="str">
        <f t="shared" si="0"/>
        <v/>
      </c>
      <c r="AH26" s="67" t="s">
        <v>1732</v>
      </c>
      <c r="AI26" s="68"/>
      <c r="AJ26" s="67">
        <v>2991</v>
      </c>
      <c r="AK26" s="67" t="s">
        <v>1912</v>
      </c>
      <c r="AL26" s="67" t="s">
        <v>1913</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1914</v>
      </c>
      <c r="P27" s="64" t="s">
        <v>788</v>
      </c>
      <c r="Q27" s="64" t="s">
        <v>821</v>
      </c>
      <c r="R27" s="65">
        <v>1</v>
      </c>
      <c r="S27" s="66">
        <v>44529.625</v>
      </c>
      <c r="T27" s="57" t="s">
        <v>1741</v>
      </c>
      <c r="V27" s="60">
        <v>25</v>
      </c>
      <c r="W27" s="60" t="str">
        <f t="shared" si="3"/>
        <v>南投縣</v>
      </c>
      <c r="X27" s="67" t="s">
        <v>1736</v>
      </c>
      <c r="Y27" s="67">
        <v>2</v>
      </c>
      <c r="Z27" s="67">
        <v>4790</v>
      </c>
      <c r="AA27" s="67" t="s">
        <v>1915</v>
      </c>
      <c r="AB27" s="67" t="s">
        <v>1916</v>
      </c>
      <c r="AC27" s="63">
        <v>44705.456250000003</v>
      </c>
      <c r="AD27" s="63">
        <v>44720.625</v>
      </c>
      <c r="AF27" s="60">
        <v>25</v>
      </c>
      <c r="AG27" s="60" t="str">
        <f t="shared" si="0"/>
        <v>台中市</v>
      </c>
      <c r="AH27" s="67" t="s">
        <v>1732</v>
      </c>
      <c r="AI27" s="68">
        <v>2</v>
      </c>
      <c r="AJ27" s="67">
        <v>3249</v>
      </c>
      <c r="AK27" s="67" t="s">
        <v>1917</v>
      </c>
      <c r="AL27" s="67" t="s">
        <v>1918</v>
      </c>
      <c r="AM27" s="63">
        <v>44706.681944444441</v>
      </c>
      <c r="AN27" s="63">
        <v>44726.625</v>
      </c>
    </row>
    <row r="28" spans="1:40" ht="15.6">
      <c r="A28" s="73" t="s">
        <v>1919</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1920</v>
      </c>
      <c r="P28" s="64" t="s">
        <v>773</v>
      </c>
      <c r="Q28" s="64" t="s">
        <v>828</v>
      </c>
      <c r="R28" s="65">
        <v>1</v>
      </c>
      <c r="S28" s="66">
        <v>44572.625</v>
      </c>
      <c r="T28" s="57" t="s">
        <v>1741</v>
      </c>
      <c r="V28" s="60">
        <v>26</v>
      </c>
      <c r="W28" s="60" t="str">
        <f t="shared" si="3"/>
        <v>桃園市</v>
      </c>
      <c r="X28" s="67" t="s">
        <v>1736</v>
      </c>
      <c r="Y28" s="67">
        <v>2</v>
      </c>
      <c r="Z28" s="67">
        <v>4709</v>
      </c>
      <c r="AA28" s="67" t="s">
        <v>1921</v>
      </c>
      <c r="AB28" s="67" t="s">
        <v>1922</v>
      </c>
      <c r="AC28" s="63">
        <v>44718.400694444441</v>
      </c>
      <c r="AD28" s="63">
        <v>44725.458333333336</v>
      </c>
      <c r="AF28" s="60">
        <v>26</v>
      </c>
      <c r="AG28" s="60" t="str">
        <f t="shared" si="0"/>
        <v/>
      </c>
      <c r="AH28" s="67" t="s">
        <v>1732</v>
      </c>
      <c r="AI28" s="68"/>
      <c r="AJ28" s="67">
        <v>4363</v>
      </c>
      <c r="AK28" s="67" t="s">
        <v>1923</v>
      </c>
      <c r="AL28" s="67" t="s">
        <v>1924</v>
      </c>
      <c r="AM28" s="63">
        <v>44697.463194444441</v>
      </c>
      <c r="AN28" s="63">
        <v>44728.625</v>
      </c>
    </row>
    <row r="29" spans="1:40" ht="15.6">
      <c r="A29" s="73" t="s">
        <v>1925</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1741</v>
      </c>
      <c r="V29" s="60">
        <v>27</v>
      </c>
      <c r="W29" s="60" t="str">
        <f t="shared" si="3"/>
        <v>台北市</v>
      </c>
      <c r="X29" s="67" t="s">
        <v>1736</v>
      </c>
      <c r="Y29" s="67">
        <v>2</v>
      </c>
      <c r="Z29" s="67">
        <v>5012</v>
      </c>
      <c r="AA29" s="67" t="s">
        <v>1926</v>
      </c>
      <c r="AB29" s="67" t="s">
        <v>1927</v>
      </c>
      <c r="AC29" s="63">
        <v>44726.590277777781</v>
      </c>
      <c r="AD29" s="63">
        <v>44734.625</v>
      </c>
      <c r="AF29" s="60">
        <v>27</v>
      </c>
      <c r="AG29" s="60" t="str">
        <f t="shared" si="0"/>
        <v>新北市</v>
      </c>
      <c r="AH29" s="67" t="s">
        <v>1732</v>
      </c>
      <c r="AI29" s="68">
        <v>2</v>
      </c>
      <c r="AJ29" s="67">
        <v>4697</v>
      </c>
      <c r="AK29" s="67" t="s">
        <v>1928</v>
      </c>
      <c r="AL29" s="67" t="s">
        <v>1929</v>
      </c>
      <c r="AM29" s="63">
        <v>44718.682638888888</v>
      </c>
      <c r="AN29" s="63">
        <v>44732.625</v>
      </c>
    </row>
    <row r="30" spans="1:40" ht="15.6">
      <c r="A30" s="73" t="s">
        <v>1930</v>
      </c>
      <c r="B30" s="73">
        <f>SUM(BC:BC)</f>
        <v>0</v>
      </c>
      <c r="D30" s="60">
        <v>28</v>
      </c>
      <c r="E30" s="61">
        <v>4609</v>
      </c>
      <c r="F30" s="62" t="s">
        <v>454</v>
      </c>
      <c r="G30" s="62" t="s">
        <v>772</v>
      </c>
      <c r="H30" s="62" t="s">
        <v>11</v>
      </c>
      <c r="I30" s="61">
        <v>2</v>
      </c>
      <c r="J30" s="63">
        <v>44431.583333333336</v>
      </c>
      <c r="K30" s="63">
        <v>44608.458333333336</v>
      </c>
      <c r="M30" s="60">
        <v>28</v>
      </c>
      <c r="N30" s="64"/>
      <c r="O30" s="64" t="s">
        <v>1931</v>
      </c>
      <c r="P30" s="64" t="s">
        <v>783</v>
      </c>
      <c r="Q30" s="64" t="s">
        <v>841</v>
      </c>
      <c r="R30" s="65">
        <v>1</v>
      </c>
      <c r="S30" s="66">
        <v>44510.625</v>
      </c>
      <c r="T30" s="57" t="s">
        <v>1741</v>
      </c>
      <c r="V30" s="60">
        <v>28</v>
      </c>
      <c r="W30" s="60" t="str">
        <f t="shared" si="3"/>
        <v>台北市</v>
      </c>
      <c r="X30" s="67" t="s">
        <v>1736</v>
      </c>
      <c r="Y30" s="67">
        <v>2</v>
      </c>
      <c r="Z30" s="67">
        <v>4934</v>
      </c>
      <c r="AA30" s="67" t="s">
        <v>1932</v>
      </c>
      <c r="AB30" s="67" t="s">
        <v>1933</v>
      </c>
      <c r="AC30" s="63">
        <v>44727.349305555559</v>
      </c>
      <c r="AD30" s="63">
        <v>44740.625</v>
      </c>
      <c r="AF30" s="60">
        <v>28</v>
      </c>
      <c r="AG30" s="60" t="str">
        <f t="shared" si="0"/>
        <v/>
      </c>
      <c r="AH30" s="67" t="s">
        <v>1732</v>
      </c>
      <c r="AI30" s="68"/>
      <c r="AJ30" s="67">
        <v>3981</v>
      </c>
      <c r="AK30" s="67" t="s">
        <v>1934</v>
      </c>
      <c r="AL30" s="67" t="s">
        <v>1935</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1936</v>
      </c>
      <c r="P31" s="64" t="s">
        <v>800</v>
      </c>
      <c r="Q31" s="64" t="s">
        <v>842</v>
      </c>
      <c r="R31" s="65">
        <v>1</v>
      </c>
      <c r="S31" s="66">
        <v>44511.625</v>
      </c>
      <c r="T31" s="57" t="s">
        <v>1741</v>
      </c>
      <c r="V31" s="60">
        <v>29</v>
      </c>
      <c r="W31" s="60" t="str">
        <f>LEFT(AB31,3)</f>
        <v>台北市</v>
      </c>
      <c r="X31" s="67" t="s">
        <v>1736</v>
      </c>
      <c r="Y31" s="67">
        <v>2</v>
      </c>
      <c r="Z31" s="67">
        <v>5026</v>
      </c>
      <c r="AA31" s="67" t="s">
        <v>1937</v>
      </c>
      <c r="AB31" s="67" t="s">
        <v>1938</v>
      </c>
      <c r="AC31" s="63">
        <v>44734.491666666669</v>
      </c>
      <c r="AD31" s="63">
        <v>44741.625</v>
      </c>
      <c r="AF31" s="60">
        <v>29</v>
      </c>
      <c r="AG31" s="60" t="str">
        <f t="shared" si="0"/>
        <v/>
      </c>
      <c r="AH31" s="67" t="s">
        <v>1732</v>
      </c>
      <c r="AI31" s="68"/>
      <c r="AJ31" s="67">
        <v>4309</v>
      </c>
      <c r="AK31" s="67" t="s">
        <v>1939</v>
      </c>
      <c r="AL31" s="67" t="s">
        <v>1940</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1741</v>
      </c>
      <c r="V32" s="60">
        <v>30</v>
      </c>
      <c r="W32" s="60" t="str">
        <f t="shared" ref="W32:W95" si="4">LEFT(AB32,3)</f>
        <v>台中市</v>
      </c>
      <c r="X32" s="67" t="s">
        <v>1736</v>
      </c>
      <c r="Y32" s="67">
        <v>2</v>
      </c>
      <c r="Z32" s="67">
        <v>4952</v>
      </c>
      <c r="AA32" s="67" t="s">
        <v>1941</v>
      </c>
      <c r="AB32" s="67" t="s">
        <v>1942</v>
      </c>
      <c r="AC32" s="63">
        <v>44733.415277777778</v>
      </c>
      <c r="AD32" s="63">
        <v>44747.625</v>
      </c>
      <c r="AF32" s="60">
        <v>30</v>
      </c>
      <c r="AG32" s="60" t="str">
        <f t="shared" si="0"/>
        <v/>
      </c>
      <c r="AH32" s="67" t="s">
        <v>1732</v>
      </c>
      <c r="AI32" s="68"/>
      <c r="AJ32" s="67">
        <v>4131</v>
      </c>
      <c r="AK32" s="67" t="s">
        <v>1943</v>
      </c>
      <c r="AL32" s="67" t="s">
        <v>1944</v>
      </c>
      <c r="AM32" s="63">
        <v>44734.781944444447</v>
      </c>
      <c r="AN32" s="63">
        <v>44743.416666666664</v>
      </c>
    </row>
    <row r="33" spans="1:40" ht="15.6">
      <c r="A33" s="73" t="s">
        <v>1945</v>
      </c>
      <c r="B33" s="73">
        <f>SUM(I:I)+SUM(R:R)+SUM(Y:Y)-SUM(AI:AI)</f>
        <v>3210</v>
      </c>
      <c r="D33" s="60">
        <v>31</v>
      </c>
      <c r="E33" s="61">
        <v>4788</v>
      </c>
      <c r="F33" s="62" t="s">
        <v>522</v>
      </c>
      <c r="G33" s="62" t="s">
        <v>772</v>
      </c>
      <c r="H33" s="62" t="s">
        <v>6</v>
      </c>
      <c r="I33" s="61">
        <v>2</v>
      </c>
      <c r="J33" s="63">
        <v>44433.583333333336</v>
      </c>
      <c r="K33" s="63">
        <v>44581.4375</v>
      </c>
      <c r="M33" s="60">
        <v>31</v>
      </c>
      <c r="N33" s="64"/>
      <c r="O33" s="64" t="s">
        <v>1946</v>
      </c>
      <c r="P33" s="64" t="s">
        <v>783</v>
      </c>
      <c r="Q33" s="64" t="s">
        <v>846</v>
      </c>
      <c r="R33" s="65">
        <v>1</v>
      </c>
      <c r="S33" s="66">
        <v>44613.625</v>
      </c>
      <c r="T33" s="57" t="s">
        <v>1741</v>
      </c>
      <c r="V33" s="60">
        <v>31</v>
      </c>
      <c r="W33" s="60" t="str">
        <f t="shared" si="4"/>
        <v>台中市</v>
      </c>
      <c r="X33" s="67" t="s">
        <v>1736</v>
      </c>
      <c r="Y33" s="67">
        <v>2</v>
      </c>
      <c r="Z33" s="67">
        <v>5008</v>
      </c>
      <c r="AA33" s="67" t="s">
        <v>1947</v>
      </c>
      <c r="AB33" s="67" t="s">
        <v>1948</v>
      </c>
      <c r="AC33" s="63">
        <v>44733.371527777781</v>
      </c>
      <c r="AD33" s="63">
        <v>44756.625</v>
      </c>
      <c r="AF33" s="60">
        <v>31</v>
      </c>
      <c r="AG33" s="60" t="str">
        <f t="shared" si="0"/>
        <v/>
      </c>
      <c r="AH33" s="67" t="s">
        <v>1732</v>
      </c>
      <c r="AI33" s="68"/>
      <c r="AJ33" s="67">
        <v>3424</v>
      </c>
      <c r="AK33" s="67" t="s">
        <v>1949</v>
      </c>
      <c r="AL33" s="67" t="s">
        <v>1950</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1736</v>
      </c>
      <c r="Y34" s="67">
        <v>2</v>
      </c>
      <c r="Z34" s="67">
        <v>4815</v>
      </c>
      <c r="AA34" s="67" t="s">
        <v>1951</v>
      </c>
      <c r="AB34" s="67" t="s">
        <v>1952</v>
      </c>
      <c r="AC34" s="63">
        <v>44743.615972222222</v>
      </c>
      <c r="AD34" s="63">
        <v>44762.625</v>
      </c>
      <c r="AF34" s="60">
        <v>32</v>
      </c>
      <c r="AG34" s="60" t="str">
        <f t="shared" si="0"/>
        <v/>
      </c>
      <c r="AH34" s="67" t="s">
        <v>1732</v>
      </c>
      <c r="AI34" s="68"/>
      <c r="AJ34" s="67">
        <v>3091</v>
      </c>
      <c r="AK34" s="67" t="s">
        <v>1953</v>
      </c>
      <c r="AL34" s="67" t="s">
        <v>1954</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68" t="s">
        <v>1955</v>
      </c>
      <c r="N35" s="368"/>
      <c r="O35" s="368"/>
      <c r="P35" s="368"/>
      <c r="Q35" s="368"/>
      <c r="R35" s="368"/>
      <c r="S35" s="368"/>
      <c r="T35" s="53"/>
      <c r="V35" s="60">
        <v>33</v>
      </c>
      <c r="W35" s="60" t="str">
        <f t="shared" si="4"/>
        <v>台中市</v>
      </c>
      <c r="X35" s="67" t="s">
        <v>1736</v>
      </c>
      <c r="Y35" s="67">
        <v>2</v>
      </c>
      <c r="Z35" s="67">
        <v>4843</v>
      </c>
      <c r="AA35" s="67" t="s">
        <v>1956</v>
      </c>
      <c r="AB35" s="67" t="s">
        <v>1957</v>
      </c>
      <c r="AC35" s="63">
        <v>44745.428472222222</v>
      </c>
      <c r="AD35" s="63">
        <v>44767.458333333336</v>
      </c>
      <c r="AF35" s="60">
        <v>33</v>
      </c>
      <c r="AG35" s="60" t="str">
        <f t="shared" si="0"/>
        <v>台北市</v>
      </c>
      <c r="AH35" s="67" t="s">
        <v>1732</v>
      </c>
      <c r="AI35" s="68">
        <v>2</v>
      </c>
      <c r="AJ35" s="67" t="s">
        <v>1958</v>
      </c>
      <c r="AK35" s="67" t="s">
        <v>1959</v>
      </c>
      <c r="AL35" s="67" t="s">
        <v>1960</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1760</v>
      </c>
      <c r="N36" s="54" t="s">
        <v>1765</v>
      </c>
      <c r="O36" s="54" t="s">
        <v>1766</v>
      </c>
      <c r="P36" s="54" t="s">
        <v>1758</v>
      </c>
      <c r="Q36" s="54" t="s">
        <v>1762</v>
      </c>
      <c r="R36" s="54" t="s">
        <v>1763</v>
      </c>
      <c r="S36" s="54" t="s">
        <v>1767</v>
      </c>
      <c r="T36" s="76"/>
      <c r="V36" s="60">
        <v>34</v>
      </c>
      <c r="W36" s="60" t="str">
        <f t="shared" si="4"/>
        <v>桃園市</v>
      </c>
      <c r="X36" s="67" t="s">
        <v>1736</v>
      </c>
      <c r="Y36" s="67">
        <v>2</v>
      </c>
      <c r="Z36" s="67">
        <v>4769</v>
      </c>
      <c r="AA36" s="67" t="s">
        <v>1961</v>
      </c>
      <c r="AB36" s="67" t="s">
        <v>1962</v>
      </c>
      <c r="AC36" s="63">
        <v>44753.597222222219</v>
      </c>
      <c r="AD36" s="63">
        <v>44768.458333333336</v>
      </c>
      <c r="AF36" s="60">
        <v>34</v>
      </c>
      <c r="AG36" s="60" t="str">
        <f t="shared" si="0"/>
        <v/>
      </c>
      <c r="AH36" s="67" t="s">
        <v>1732</v>
      </c>
      <c r="AI36" s="68"/>
      <c r="AJ36" s="67">
        <v>4620</v>
      </c>
      <c r="AK36" s="67" t="s">
        <v>1963</v>
      </c>
      <c r="AL36" s="67" t="s">
        <v>1964</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1955</v>
      </c>
      <c r="V37" s="60">
        <v>35</v>
      </c>
      <c r="W37" s="60" t="str">
        <f t="shared" si="4"/>
        <v>宜蘭縣</v>
      </c>
      <c r="X37" s="67" t="s">
        <v>1736</v>
      </c>
      <c r="Y37" s="67">
        <v>2</v>
      </c>
      <c r="Z37" s="67">
        <v>4959</v>
      </c>
      <c r="AA37" s="67" t="s">
        <v>1965</v>
      </c>
      <c r="AB37" s="67" t="s">
        <v>1966</v>
      </c>
      <c r="AC37" s="63">
        <v>44753.476388888892</v>
      </c>
      <c r="AD37" s="63">
        <v>44770.458333333336</v>
      </c>
      <c r="AF37" s="60">
        <v>35</v>
      </c>
      <c r="AG37" s="60" t="str">
        <f t="shared" si="0"/>
        <v>台南市</v>
      </c>
      <c r="AH37" s="67" t="s">
        <v>1732</v>
      </c>
      <c r="AI37" s="68">
        <v>2</v>
      </c>
      <c r="AJ37" s="67">
        <v>4545</v>
      </c>
      <c r="AK37" s="67" t="s">
        <v>1967</v>
      </c>
      <c r="AL37" s="67" t="s">
        <v>1968</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1955</v>
      </c>
      <c r="V38" s="60">
        <v>36</v>
      </c>
      <c r="W38" s="60" t="str">
        <f t="shared" si="4"/>
        <v>桃園市</v>
      </c>
      <c r="X38" s="67" t="s">
        <v>1736</v>
      </c>
      <c r="Y38" s="67">
        <v>2</v>
      </c>
      <c r="Z38" s="67">
        <v>4735</v>
      </c>
      <c r="AA38" s="67" t="s">
        <v>1969</v>
      </c>
      <c r="AB38" s="67" t="s">
        <v>1970</v>
      </c>
      <c r="AC38" s="63">
        <v>44767.488194444442</v>
      </c>
      <c r="AD38" s="63">
        <v>44783.458333333336</v>
      </c>
      <c r="AF38" s="60">
        <v>36</v>
      </c>
      <c r="AG38" s="60" t="str">
        <f t="shared" si="0"/>
        <v>新北市</v>
      </c>
      <c r="AH38" s="67" t="s">
        <v>1732</v>
      </c>
      <c r="AI38" s="68">
        <v>2</v>
      </c>
      <c r="AJ38" s="67">
        <v>2191</v>
      </c>
      <c r="AK38" s="67" t="s">
        <v>1971</v>
      </c>
      <c r="AL38" s="67" t="s">
        <v>1972</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1955</v>
      </c>
      <c r="V39" s="60">
        <v>37</v>
      </c>
      <c r="W39" s="60" t="str">
        <f t="shared" si="4"/>
        <v>苗栗縣</v>
      </c>
      <c r="X39" s="67" t="s">
        <v>1736</v>
      </c>
      <c r="Y39" s="67">
        <v>2</v>
      </c>
      <c r="Z39" s="67">
        <v>5022</v>
      </c>
      <c r="AA39" s="67" t="s">
        <v>1973</v>
      </c>
      <c r="AB39" s="67" t="s">
        <v>1974</v>
      </c>
      <c r="AC39" s="63">
        <v>44782.362500000003</v>
      </c>
      <c r="AD39" s="63">
        <v>44788.625</v>
      </c>
      <c r="AF39" s="60">
        <v>37</v>
      </c>
      <c r="AG39" s="60" t="str">
        <f t="shared" si="0"/>
        <v/>
      </c>
      <c r="AH39" s="67" t="s">
        <v>1732</v>
      </c>
      <c r="AI39" s="68"/>
      <c r="AJ39" s="67">
        <v>4758</v>
      </c>
      <c r="AK39" s="67" t="s">
        <v>1975</v>
      </c>
      <c r="AL39" s="67" t="s">
        <v>1976</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1955</v>
      </c>
      <c r="V40" s="60">
        <v>38</v>
      </c>
      <c r="W40" s="60" t="str">
        <f t="shared" si="4"/>
        <v>桃園市</v>
      </c>
      <c r="X40" s="67" t="s">
        <v>1736</v>
      </c>
      <c r="Y40" s="67">
        <v>2</v>
      </c>
      <c r="Z40" s="67">
        <v>4999</v>
      </c>
      <c r="AA40" s="67" t="s">
        <v>1977</v>
      </c>
      <c r="AB40" s="67" t="s">
        <v>1978</v>
      </c>
      <c r="AC40" s="63">
        <v>44767.560416666667</v>
      </c>
      <c r="AD40" s="63">
        <v>44790.625</v>
      </c>
      <c r="AF40" s="60">
        <v>38</v>
      </c>
      <c r="AG40" s="60" t="str">
        <f t="shared" si="0"/>
        <v/>
      </c>
      <c r="AH40" s="67" t="s">
        <v>1732</v>
      </c>
      <c r="AI40" s="68"/>
      <c r="AJ40" s="67">
        <v>3588</v>
      </c>
      <c r="AK40" s="67" t="s">
        <v>1979</v>
      </c>
      <c r="AL40" s="67" t="s">
        <v>1980</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1981</v>
      </c>
      <c r="P41" s="64" t="s">
        <v>788</v>
      </c>
      <c r="Q41" s="64" t="s">
        <v>1040</v>
      </c>
      <c r="R41" s="65">
        <v>1</v>
      </c>
      <c r="S41" s="66">
        <v>44431.583333333336</v>
      </c>
      <c r="T41" s="57" t="s">
        <v>1955</v>
      </c>
      <c r="V41" s="60">
        <v>39</v>
      </c>
      <c r="W41" s="60" t="str">
        <f t="shared" si="4"/>
        <v>新竹縣</v>
      </c>
      <c r="X41" s="67" t="s">
        <v>1736</v>
      </c>
      <c r="Y41" s="67">
        <v>2</v>
      </c>
      <c r="Z41" s="67">
        <v>5002</v>
      </c>
      <c r="AA41" s="67" t="s">
        <v>1982</v>
      </c>
      <c r="AB41" s="67" t="s">
        <v>1983</v>
      </c>
      <c r="AC41" s="63">
        <v>44777.468055555553</v>
      </c>
      <c r="AD41" s="63">
        <v>44795.458333333336</v>
      </c>
      <c r="AF41" s="60">
        <v>39</v>
      </c>
      <c r="AG41" s="60" t="str">
        <f t="shared" si="0"/>
        <v/>
      </c>
      <c r="AH41" s="67" t="s">
        <v>1732</v>
      </c>
      <c r="AI41" s="68">
        <v>1</v>
      </c>
      <c r="AJ41" s="67" t="s">
        <v>1984</v>
      </c>
      <c r="AK41" s="67" t="s">
        <v>1946</v>
      </c>
      <c r="AL41" s="67" t="s">
        <v>1985</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1955</v>
      </c>
      <c r="V42" s="60">
        <v>40</v>
      </c>
      <c r="W42" s="60" t="str">
        <f t="shared" si="4"/>
        <v>雲林縣</v>
      </c>
      <c r="X42" s="67" t="s">
        <v>1736</v>
      </c>
      <c r="Y42" s="67">
        <v>2</v>
      </c>
      <c r="Z42" s="67">
        <v>5029</v>
      </c>
      <c r="AA42" s="67" t="s">
        <v>1986</v>
      </c>
      <c r="AB42" s="67" t="s">
        <v>1987</v>
      </c>
      <c r="AC42" s="63">
        <v>44782.484027777777</v>
      </c>
      <c r="AD42" s="63">
        <v>44802.625</v>
      </c>
      <c r="AF42" s="60">
        <v>40</v>
      </c>
      <c r="AG42" s="60" t="str">
        <f t="shared" si="0"/>
        <v>新北市</v>
      </c>
      <c r="AH42" s="67" t="s">
        <v>1732</v>
      </c>
      <c r="AI42" s="68">
        <v>2</v>
      </c>
      <c r="AJ42" s="67" t="s">
        <v>1988</v>
      </c>
      <c r="AK42" s="67" t="s">
        <v>1989</v>
      </c>
      <c r="AL42" s="67" t="s">
        <v>1990</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1955</v>
      </c>
      <c r="V43" s="60">
        <v>41</v>
      </c>
      <c r="W43" s="60" t="str">
        <f t="shared" si="4"/>
        <v>高雄市</v>
      </c>
      <c r="X43" s="67" t="s">
        <v>1736</v>
      </c>
      <c r="Y43" s="67">
        <v>2</v>
      </c>
      <c r="Z43" s="67">
        <v>5036</v>
      </c>
      <c r="AA43" s="67" t="s">
        <v>1991</v>
      </c>
      <c r="AB43" s="67" t="s">
        <v>1992</v>
      </c>
      <c r="AC43" s="63">
        <v>44789.367361111108</v>
      </c>
      <c r="AD43" s="63">
        <v>44802.625</v>
      </c>
      <c r="AF43" s="60">
        <v>41</v>
      </c>
      <c r="AG43" s="60" t="str">
        <f t="shared" si="0"/>
        <v>新竹市</v>
      </c>
      <c r="AH43" s="67" t="s">
        <v>1732</v>
      </c>
      <c r="AI43" s="68">
        <v>2</v>
      </c>
      <c r="AJ43" s="67" t="s">
        <v>1993</v>
      </c>
      <c r="AK43" s="67" t="s">
        <v>1994</v>
      </c>
      <c r="AL43" s="67" t="s">
        <v>1995</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1996</v>
      </c>
      <c r="O44" s="77" t="s">
        <v>1997</v>
      </c>
      <c r="P44" s="77" t="s">
        <v>777</v>
      </c>
      <c r="Q44" s="77" t="s">
        <v>799</v>
      </c>
      <c r="R44" s="59">
        <v>0</v>
      </c>
      <c r="S44" s="63">
        <v>44785</v>
      </c>
      <c r="T44" s="57" t="s">
        <v>1955</v>
      </c>
      <c r="V44" s="60">
        <v>42</v>
      </c>
      <c r="W44" s="60" t="str">
        <f t="shared" si="4"/>
        <v>台北市</v>
      </c>
      <c r="X44" s="67" t="s">
        <v>1736</v>
      </c>
      <c r="Y44" s="67">
        <v>2</v>
      </c>
      <c r="Z44" s="67">
        <v>5023</v>
      </c>
      <c r="AA44" s="67" t="s">
        <v>1998</v>
      </c>
      <c r="AB44" s="67" t="s">
        <v>1999</v>
      </c>
      <c r="AC44" s="63">
        <v>44784.495833333334</v>
      </c>
      <c r="AD44" s="63">
        <v>44803.458333333336</v>
      </c>
      <c r="AF44" s="60">
        <v>42</v>
      </c>
      <c r="AG44" s="60" t="str">
        <f t="shared" si="0"/>
        <v>新北市</v>
      </c>
      <c r="AH44" s="67" t="s">
        <v>1732</v>
      </c>
      <c r="AI44" s="68">
        <v>2</v>
      </c>
      <c r="AJ44" s="67" t="s">
        <v>2000</v>
      </c>
      <c r="AK44" s="67" t="s">
        <v>2001</v>
      </c>
      <c r="AL44" s="67" t="s">
        <v>2002</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2003</v>
      </c>
      <c r="O45" s="77" t="s">
        <v>2004</v>
      </c>
      <c r="P45" s="77" t="s">
        <v>783</v>
      </c>
      <c r="Q45" s="77" t="s">
        <v>784</v>
      </c>
      <c r="R45" s="59">
        <v>0</v>
      </c>
      <c r="S45" s="63">
        <v>44791</v>
      </c>
      <c r="T45" s="57" t="s">
        <v>1955</v>
      </c>
      <c r="V45" s="60">
        <v>43</v>
      </c>
      <c r="W45" s="60" t="str">
        <f t="shared" si="4"/>
        <v>新北市</v>
      </c>
      <c r="X45" s="67" t="s">
        <v>1736</v>
      </c>
      <c r="Y45" s="67">
        <v>2</v>
      </c>
      <c r="Z45" s="67">
        <v>5040</v>
      </c>
      <c r="AA45" s="67" t="s">
        <v>2005</v>
      </c>
      <c r="AB45" s="67" t="s">
        <v>2006</v>
      </c>
      <c r="AC45" s="63">
        <v>44790.572222222225</v>
      </c>
      <c r="AD45" s="63">
        <v>44809.458333333336</v>
      </c>
      <c r="AF45" s="60">
        <v>43</v>
      </c>
      <c r="AG45" s="60" t="str">
        <f t="shared" si="0"/>
        <v/>
      </c>
      <c r="AH45" s="67" t="s">
        <v>1732</v>
      </c>
      <c r="AI45" s="68"/>
      <c r="AJ45" s="67">
        <v>2385</v>
      </c>
      <c r="AK45" s="67" t="s">
        <v>2007</v>
      </c>
      <c r="AL45" s="67" t="s">
        <v>2008</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2009</v>
      </c>
      <c r="P46" s="77" t="s">
        <v>2010</v>
      </c>
      <c r="Q46" s="77" t="s">
        <v>2011</v>
      </c>
      <c r="R46" s="59">
        <v>0</v>
      </c>
      <c r="S46" s="63">
        <v>44791</v>
      </c>
      <c r="T46" s="57" t="s">
        <v>1955</v>
      </c>
      <c r="V46" s="60">
        <v>44</v>
      </c>
      <c r="W46" s="60" t="str">
        <f t="shared" si="4"/>
        <v>桃園市</v>
      </c>
      <c r="X46" s="67" t="s">
        <v>1736</v>
      </c>
      <c r="Y46" s="67">
        <v>2</v>
      </c>
      <c r="Z46" s="67">
        <v>5034</v>
      </c>
      <c r="AA46" s="67" t="s">
        <v>2012</v>
      </c>
      <c r="AB46" s="67" t="s">
        <v>2013</v>
      </c>
      <c r="AC46" s="63">
        <v>44804.740972222222</v>
      </c>
      <c r="AD46" s="63">
        <v>44823.458333333336</v>
      </c>
      <c r="AF46" s="60">
        <v>44</v>
      </c>
      <c r="AG46" s="60" t="str">
        <f t="shared" si="0"/>
        <v/>
      </c>
      <c r="AH46" s="67" t="s">
        <v>1732</v>
      </c>
      <c r="AI46" s="68">
        <v>1</v>
      </c>
      <c r="AJ46" s="67" t="s">
        <v>2014</v>
      </c>
      <c r="AK46" s="67" t="s">
        <v>2015</v>
      </c>
      <c r="AL46" s="67" t="s">
        <v>2016</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2017</v>
      </c>
      <c r="P47" s="77" t="s">
        <v>800</v>
      </c>
      <c r="Q47" s="77" t="s">
        <v>806</v>
      </c>
      <c r="R47" s="59">
        <v>2</v>
      </c>
      <c r="S47" s="63">
        <v>44792</v>
      </c>
      <c r="T47" s="57" t="s">
        <v>1955</v>
      </c>
      <c r="V47" s="60">
        <v>45</v>
      </c>
      <c r="W47" s="60" t="str">
        <f t="shared" si="4"/>
        <v>桃園市</v>
      </c>
      <c r="X47" s="67" t="s">
        <v>1736</v>
      </c>
      <c r="Y47" s="67">
        <v>2</v>
      </c>
      <c r="Z47" s="67">
        <v>5033</v>
      </c>
      <c r="AA47" s="67" t="s">
        <v>2018</v>
      </c>
      <c r="AB47" s="67" t="s">
        <v>2019</v>
      </c>
      <c r="AC47" s="63">
        <v>44810.676388888889</v>
      </c>
      <c r="AD47" s="63">
        <v>44831.458333333336</v>
      </c>
      <c r="AF47" s="60">
        <v>45</v>
      </c>
      <c r="AG47" s="60" t="str">
        <f t="shared" si="0"/>
        <v>台南市</v>
      </c>
      <c r="AH47" s="67" t="s">
        <v>1732</v>
      </c>
      <c r="AI47" s="68">
        <v>2</v>
      </c>
      <c r="AJ47" s="67">
        <v>4613</v>
      </c>
      <c r="AK47" s="67" t="s">
        <v>2020</v>
      </c>
      <c r="AL47" s="67" t="s">
        <v>2021</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2022</v>
      </c>
      <c r="O48" s="77" t="s">
        <v>2023</v>
      </c>
      <c r="P48" s="77" t="s">
        <v>2024</v>
      </c>
      <c r="Q48" s="77" t="s">
        <v>850</v>
      </c>
      <c r="R48" s="59">
        <v>0</v>
      </c>
      <c r="S48" s="63">
        <v>44796</v>
      </c>
      <c r="T48" s="57" t="s">
        <v>1955</v>
      </c>
      <c r="V48" s="60">
        <v>46</v>
      </c>
      <c r="W48" s="60" t="str">
        <f t="shared" si="4"/>
        <v>台南市</v>
      </c>
      <c r="X48" s="67" t="s">
        <v>1736</v>
      </c>
      <c r="Y48" s="67">
        <v>2</v>
      </c>
      <c r="Z48" s="67">
        <v>5037</v>
      </c>
      <c r="AA48" s="67" t="s">
        <v>2025</v>
      </c>
      <c r="AB48" s="67" t="s">
        <v>2026</v>
      </c>
      <c r="AC48" s="63">
        <v>44805.624305555553</v>
      </c>
      <c r="AD48" s="63">
        <v>44832.625</v>
      </c>
      <c r="AF48" s="60">
        <v>46</v>
      </c>
      <c r="AG48" s="60" t="str">
        <f t="shared" si="0"/>
        <v/>
      </c>
      <c r="AH48" s="67" t="s">
        <v>1732</v>
      </c>
      <c r="AI48" s="68"/>
      <c r="AJ48" s="67">
        <v>4985</v>
      </c>
      <c r="AK48" s="67" t="s">
        <v>2027</v>
      </c>
      <c r="AL48" s="67" t="s">
        <v>2028</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1736</v>
      </c>
      <c r="Y49" s="67">
        <v>2</v>
      </c>
      <c r="Z49" s="67">
        <v>5038</v>
      </c>
      <c r="AA49" s="67" t="s">
        <v>2029</v>
      </c>
      <c r="AB49" s="67" t="s">
        <v>2030</v>
      </c>
      <c r="AC49" s="63">
        <v>44811.501388888886</v>
      </c>
      <c r="AD49" s="63">
        <v>44832.625</v>
      </c>
      <c r="AF49" s="60">
        <v>47</v>
      </c>
      <c r="AG49" s="60" t="str">
        <f t="shared" si="0"/>
        <v>新北市</v>
      </c>
      <c r="AH49" s="67" t="s">
        <v>1732</v>
      </c>
      <c r="AI49" s="68">
        <v>2</v>
      </c>
      <c r="AJ49" s="67">
        <v>4836</v>
      </c>
      <c r="AK49" s="67" t="s">
        <v>2031</v>
      </c>
      <c r="AL49" s="67" t="s">
        <v>2032</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1736</v>
      </c>
      <c r="Y50" s="67">
        <v>2</v>
      </c>
      <c r="Z50" s="67">
        <v>5030</v>
      </c>
      <c r="AA50" s="67" t="s">
        <v>2033</v>
      </c>
      <c r="AB50" s="67" t="s">
        <v>2034</v>
      </c>
      <c r="AC50" s="63">
        <v>44823.37777777778</v>
      </c>
      <c r="AD50" s="63">
        <v>44838.625</v>
      </c>
      <c r="AF50" s="60">
        <v>48</v>
      </c>
      <c r="AG50" s="60" t="str">
        <f t="shared" si="0"/>
        <v>台中市</v>
      </c>
      <c r="AH50" s="67" t="s">
        <v>1732</v>
      </c>
      <c r="AI50" s="68">
        <v>2</v>
      </c>
      <c r="AJ50" s="67" t="s">
        <v>2035</v>
      </c>
      <c r="AK50" s="67" t="s">
        <v>2036</v>
      </c>
      <c r="AL50" s="67" t="s">
        <v>2037</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68" t="s">
        <v>2038</v>
      </c>
      <c r="N51" s="368"/>
      <c r="O51" s="368"/>
      <c r="P51" s="368"/>
      <c r="Q51" s="368"/>
      <c r="R51" s="368"/>
      <c r="S51" s="368"/>
      <c r="T51" s="80"/>
      <c r="V51" s="60">
        <v>49</v>
      </c>
      <c r="W51" s="60" t="str">
        <f t="shared" si="4"/>
        <v>台北市</v>
      </c>
      <c r="X51" s="67" t="s">
        <v>1736</v>
      </c>
      <c r="Y51" s="67">
        <v>2</v>
      </c>
      <c r="Z51" s="67">
        <v>5006</v>
      </c>
      <c r="AA51" s="67" t="s">
        <v>2039</v>
      </c>
      <c r="AB51" s="67" t="s">
        <v>2040</v>
      </c>
      <c r="AC51" s="63">
        <v>44833.442361111112</v>
      </c>
      <c r="AD51" s="63">
        <v>44846.625</v>
      </c>
      <c r="AF51" s="60">
        <v>49</v>
      </c>
      <c r="AG51" s="60" t="str">
        <f t="shared" si="0"/>
        <v/>
      </c>
      <c r="AH51" s="67" t="s">
        <v>1732</v>
      </c>
      <c r="AI51" s="68"/>
      <c r="AJ51" s="67">
        <v>4149</v>
      </c>
      <c r="AK51" s="67" t="s">
        <v>2041</v>
      </c>
      <c r="AL51" s="67" t="s">
        <v>2042</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1760</v>
      </c>
      <c r="N52" s="54" t="s">
        <v>1765</v>
      </c>
      <c r="O52" s="54" t="s">
        <v>1766</v>
      </c>
      <c r="P52" s="54" t="s">
        <v>1758</v>
      </c>
      <c r="Q52" s="54" t="s">
        <v>1762</v>
      </c>
      <c r="R52" s="54" t="s">
        <v>1763</v>
      </c>
      <c r="S52" s="54" t="s">
        <v>1767</v>
      </c>
      <c r="T52" s="80"/>
      <c r="V52" s="60">
        <v>50</v>
      </c>
      <c r="W52" s="60" t="str">
        <f t="shared" si="4"/>
        <v>彰化縣</v>
      </c>
      <c r="X52" s="67" t="s">
        <v>1736</v>
      </c>
      <c r="Y52" s="67">
        <v>2</v>
      </c>
      <c r="Z52" s="67">
        <v>5032</v>
      </c>
      <c r="AA52" s="67" t="s">
        <v>2043</v>
      </c>
      <c r="AB52" s="67" t="s">
        <v>2044</v>
      </c>
      <c r="AC52" s="63">
        <v>44837.378472222219</v>
      </c>
      <c r="AD52" s="63">
        <v>44847.625</v>
      </c>
      <c r="AF52" s="60">
        <v>50</v>
      </c>
      <c r="AG52" s="60"/>
      <c r="AH52" s="67" t="s">
        <v>1732</v>
      </c>
      <c r="AI52" s="68"/>
      <c r="AJ52" s="67">
        <v>3890</v>
      </c>
      <c r="AK52" s="67" t="s">
        <v>2045</v>
      </c>
      <c r="AL52" s="67" t="s">
        <v>2046</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2047</v>
      </c>
      <c r="O53" s="77" t="s">
        <v>1785</v>
      </c>
      <c r="P53" s="77" t="s">
        <v>764</v>
      </c>
      <c r="Q53" s="77" t="s">
        <v>765</v>
      </c>
      <c r="R53" s="59">
        <v>0</v>
      </c>
      <c r="S53" s="63">
        <v>45078.416666666664</v>
      </c>
      <c r="T53" s="80" t="s">
        <v>2048</v>
      </c>
      <c r="V53" s="60">
        <v>51</v>
      </c>
      <c r="W53" s="60" t="str">
        <f t="shared" si="4"/>
        <v>台北市</v>
      </c>
      <c r="X53" s="67" t="s">
        <v>1736</v>
      </c>
      <c r="Y53" s="67">
        <v>2</v>
      </c>
      <c r="Z53" s="67">
        <v>5018</v>
      </c>
      <c r="AA53" s="67" t="s">
        <v>2049</v>
      </c>
      <c r="AB53" s="67" t="s">
        <v>2050</v>
      </c>
      <c r="AC53" s="63">
        <v>44833.513888888891</v>
      </c>
      <c r="AD53" s="63">
        <v>44853.625</v>
      </c>
      <c r="AF53" s="60">
        <v>51</v>
      </c>
      <c r="AG53" s="60" t="str">
        <f t="shared" ref="AG53:AG116" si="5">IF(    AND((ISNA(VLOOKUP(AJ53,E:E,1,FALSE))),(ISNA(VLOOKUP(AJ53,N:N,1,FALSE))),(ISNA(VLOOKUP(AJ53,Z:Z,1,FALSE)))),"",LEFT(AL53,3))</f>
        <v>新北市</v>
      </c>
      <c r="AH53" s="67" t="s">
        <v>1732</v>
      </c>
      <c r="AI53" s="68">
        <v>2</v>
      </c>
      <c r="AJ53" s="67">
        <v>3938</v>
      </c>
      <c r="AK53" s="67" t="s">
        <v>2051</v>
      </c>
      <c r="AL53" s="67" t="s">
        <v>2052</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2053</v>
      </c>
      <c r="O54" s="77" t="s">
        <v>2054</v>
      </c>
      <c r="P54" s="77" t="s">
        <v>1731</v>
      </c>
      <c r="Q54" s="77" t="s">
        <v>1730</v>
      </c>
      <c r="R54" s="59">
        <v>0</v>
      </c>
      <c r="S54" s="63">
        <v>45134.625</v>
      </c>
      <c r="T54" s="80" t="s">
        <v>2048</v>
      </c>
      <c r="V54" s="60">
        <v>52</v>
      </c>
      <c r="W54" s="60" t="str">
        <f t="shared" si="4"/>
        <v>桃園市</v>
      </c>
      <c r="X54" s="67" t="s">
        <v>1736</v>
      </c>
      <c r="Y54" s="67">
        <v>2</v>
      </c>
      <c r="Z54" s="67">
        <v>4964</v>
      </c>
      <c r="AA54" s="67" t="s">
        <v>2055</v>
      </c>
      <c r="AB54" s="67" t="s">
        <v>2056</v>
      </c>
      <c r="AC54" s="63">
        <v>44832.388194444444</v>
      </c>
      <c r="AD54" s="63">
        <v>44861.458333333336</v>
      </c>
      <c r="AF54" s="60">
        <v>52</v>
      </c>
      <c r="AG54" s="60" t="str">
        <f t="shared" si="5"/>
        <v>台北市</v>
      </c>
      <c r="AH54" s="67" t="s">
        <v>1732</v>
      </c>
      <c r="AI54" s="68">
        <v>2</v>
      </c>
      <c r="AJ54" s="67">
        <v>4053</v>
      </c>
      <c r="AK54" s="67" t="s">
        <v>2057</v>
      </c>
      <c r="AL54" s="67" t="s">
        <v>2058</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2059</v>
      </c>
      <c r="O55" s="77" t="s">
        <v>2060</v>
      </c>
      <c r="P55" s="77" t="s">
        <v>2061</v>
      </c>
      <c r="Q55" s="77" t="s">
        <v>2062</v>
      </c>
      <c r="R55" s="59">
        <v>0</v>
      </c>
      <c r="S55" s="63">
        <v>45148.458333333336</v>
      </c>
      <c r="T55" s="80" t="s">
        <v>2048</v>
      </c>
      <c r="V55" s="60">
        <v>53</v>
      </c>
      <c r="W55" s="60" t="str">
        <f t="shared" si="4"/>
        <v>台南市</v>
      </c>
      <c r="X55" s="67" t="s">
        <v>1736</v>
      </c>
      <c r="Y55" s="67">
        <v>2</v>
      </c>
      <c r="Z55" s="67">
        <v>5044</v>
      </c>
      <c r="AA55" s="67" t="s">
        <v>2063</v>
      </c>
      <c r="AB55" s="67" t="s">
        <v>2064</v>
      </c>
      <c r="AC55" s="63">
        <v>44848.607638888891</v>
      </c>
      <c r="AD55" s="63">
        <v>44865.625</v>
      </c>
      <c r="AF55" s="60">
        <v>53</v>
      </c>
      <c r="AG55" s="60" t="str">
        <f t="shared" si="5"/>
        <v>桃園市</v>
      </c>
      <c r="AH55" s="67" t="s">
        <v>1732</v>
      </c>
      <c r="AI55" s="68">
        <v>2</v>
      </c>
      <c r="AJ55" s="67">
        <v>4236</v>
      </c>
      <c r="AK55" s="67" t="s">
        <v>2065</v>
      </c>
      <c r="AL55" s="67" t="s">
        <v>2066</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1677</v>
      </c>
      <c r="O56" s="67" t="s">
        <v>1678</v>
      </c>
      <c r="P56" s="81" t="s">
        <v>2067</v>
      </c>
      <c r="Q56" s="81" t="s">
        <v>2068</v>
      </c>
      <c r="R56" s="59">
        <v>0</v>
      </c>
      <c r="S56" s="63">
        <v>45293.458333333336</v>
      </c>
      <c r="T56" s="80" t="s">
        <v>2048</v>
      </c>
      <c r="V56" s="60">
        <v>54</v>
      </c>
      <c r="W56" s="60" t="str">
        <f t="shared" si="4"/>
        <v>台北市</v>
      </c>
      <c r="X56" s="67" t="s">
        <v>1736</v>
      </c>
      <c r="Y56" s="67">
        <v>2</v>
      </c>
      <c r="Z56" s="67">
        <v>4972</v>
      </c>
      <c r="AA56" s="67" t="s">
        <v>2069</v>
      </c>
      <c r="AB56" s="67" t="s">
        <v>2070</v>
      </c>
      <c r="AC56" s="63">
        <v>44847.427083333336</v>
      </c>
      <c r="AD56" s="63">
        <v>44873.458333333336</v>
      </c>
      <c r="AF56" s="60">
        <v>54</v>
      </c>
      <c r="AG56" s="60" t="str">
        <f t="shared" si="5"/>
        <v>台北市</v>
      </c>
      <c r="AH56" s="67" t="s">
        <v>1732</v>
      </c>
      <c r="AI56" s="68">
        <v>2</v>
      </c>
      <c r="AJ56" s="67">
        <v>3899</v>
      </c>
      <c r="AK56" s="67" t="s">
        <v>2071</v>
      </c>
      <c r="AL56" s="67" t="s">
        <v>2072</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1405</v>
      </c>
      <c r="P57" s="81" t="s">
        <v>764</v>
      </c>
      <c r="Q57" s="81" t="s">
        <v>765</v>
      </c>
      <c r="R57" s="59">
        <v>0</v>
      </c>
      <c r="S57" s="63">
        <v>45309</v>
      </c>
      <c r="T57" s="80" t="s">
        <v>2048</v>
      </c>
      <c r="V57" s="60">
        <v>55</v>
      </c>
      <c r="W57" s="60" t="str">
        <f t="shared" si="4"/>
        <v>新北市</v>
      </c>
      <c r="X57" s="67" t="s">
        <v>1736</v>
      </c>
      <c r="Y57" s="67">
        <v>2</v>
      </c>
      <c r="Z57" s="67">
        <v>5046</v>
      </c>
      <c r="AA57" s="67" t="s">
        <v>2073</v>
      </c>
      <c r="AB57" s="67" t="s">
        <v>2074</v>
      </c>
      <c r="AC57" s="63">
        <v>44866.385416666664</v>
      </c>
      <c r="AD57" s="63">
        <v>44886.458333333336</v>
      </c>
      <c r="AF57" s="60">
        <v>55</v>
      </c>
      <c r="AG57" s="60" t="str">
        <f t="shared" si="5"/>
        <v>台北市</v>
      </c>
      <c r="AH57" s="67" t="s">
        <v>1732</v>
      </c>
      <c r="AI57" s="68">
        <v>2</v>
      </c>
      <c r="AJ57" s="67">
        <v>2982</v>
      </c>
      <c r="AK57" s="67" t="s">
        <v>2075</v>
      </c>
      <c r="AL57" s="67" t="s">
        <v>2076</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1449</v>
      </c>
      <c r="P58" s="81" t="s">
        <v>764</v>
      </c>
      <c r="Q58" s="81" t="s">
        <v>790</v>
      </c>
      <c r="R58" s="59">
        <v>0</v>
      </c>
      <c r="S58" s="63">
        <v>45316</v>
      </c>
      <c r="T58" s="80" t="s">
        <v>2048</v>
      </c>
      <c r="V58" s="60">
        <v>56</v>
      </c>
      <c r="W58" s="60" t="str">
        <f t="shared" si="4"/>
        <v>桃園市</v>
      </c>
      <c r="X58" s="67" t="s">
        <v>1736</v>
      </c>
      <c r="Y58" s="67">
        <v>2</v>
      </c>
      <c r="Z58" s="67">
        <v>4896</v>
      </c>
      <c r="AA58" s="67" t="s">
        <v>2077</v>
      </c>
      <c r="AB58" s="67" t="s">
        <v>2078</v>
      </c>
      <c r="AC58" s="63">
        <v>44875.711805555555</v>
      </c>
      <c r="AD58" s="63">
        <v>44893.458333333336</v>
      </c>
      <c r="AF58" s="60">
        <v>56</v>
      </c>
      <c r="AG58" s="60" t="str">
        <f t="shared" si="5"/>
        <v>高雄市</v>
      </c>
      <c r="AH58" s="67" t="s">
        <v>1732</v>
      </c>
      <c r="AI58" s="68">
        <v>2</v>
      </c>
      <c r="AJ58" s="67">
        <v>4860</v>
      </c>
      <c r="AK58" s="67" t="s">
        <v>2079</v>
      </c>
      <c r="AL58" s="67" t="s">
        <v>2080</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2048</v>
      </c>
      <c r="V59" s="60">
        <v>57</v>
      </c>
      <c r="W59" s="60" t="str">
        <f t="shared" si="4"/>
        <v>新竹市</v>
      </c>
      <c r="X59" s="67" t="s">
        <v>1736</v>
      </c>
      <c r="Y59" s="67">
        <v>2</v>
      </c>
      <c r="Z59" s="67">
        <v>5028</v>
      </c>
      <c r="AA59" s="67" t="s">
        <v>2081</v>
      </c>
      <c r="AB59" s="67" t="s">
        <v>2082</v>
      </c>
      <c r="AC59" s="63">
        <v>44880.449305555558</v>
      </c>
      <c r="AD59" s="63">
        <v>44896.458333333336</v>
      </c>
      <c r="AF59" s="60">
        <v>57</v>
      </c>
      <c r="AG59" s="60" t="str">
        <f t="shared" si="5"/>
        <v>台北市</v>
      </c>
      <c r="AH59" s="67" t="s">
        <v>1732</v>
      </c>
      <c r="AI59" s="68">
        <v>2</v>
      </c>
      <c r="AJ59" s="67">
        <v>4893</v>
      </c>
      <c r="AK59" s="67" t="s">
        <v>2083</v>
      </c>
      <c r="AL59" s="67" t="s">
        <v>2084</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1452</v>
      </c>
      <c r="O60" s="67" t="s">
        <v>1453</v>
      </c>
      <c r="P60" s="81" t="s">
        <v>772</v>
      </c>
      <c r="Q60" s="81" t="s">
        <v>8</v>
      </c>
      <c r="R60" s="59">
        <v>0</v>
      </c>
      <c r="S60" s="63">
        <v>45307</v>
      </c>
      <c r="T60" s="80" t="s">
        <v>2048</v>
      </c>
      <c r="V60" s="60">
        <v>58</v>
      </c>
      <c r="W60" s="60" t="str">
        <f t="shared" si="4"/>
        <v>彰化縣</v>
      </c>
      <c r="X60" s="67" t="s">
        <v>1736</v>
      </c>
      <c r="Y60" s="67">
        <v>2</v>
      </c>
      <c r="Z60" s="67">
        <v>4990</v>
      </c>
      <c r="AA60" s="67" t="s">
        <v>2085</v>
      </c>
      <c r="AB60" s="67" t="s">
        <v>2086</v>
      </c>
      <c r="AC60" s="63">
        <v>44882.509722222225</v>
      </c>
      <c r="AD60" s="63">
        <v>44900.625</v>
      </c>
      <c r="AF60" s="60">
        <v>58</v>
      </c>
      <c r="AG60" s="60" t="str">
        <f t="shared" si="5"/>
        <v>新北市</v>
      </c>
      <c r="AH60" s="67" t="s">
        <v>1732</v>
      </c>
      <c r="AI60" s="68">
        <v>2</v>
      </c>
      <c r="AJ60" s="67">
        <v>4328</v>
      </c>
      <c r="AK60" s="67" t="s">
        <v>2087</v>
      </c>
      <c r="AL60" s="67" t="s">
        <v>2088</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2048</v>
      </c>
      <c r="V61" s="60">
        <v>59</v>
      </c>
      <c r="W61" s="60" t="str">
        <f t="shared" si="4"/>
        <v>宜蘭縣</v>
      </c>
      <c r="X61" s="67" t="s">
        <v>1736</v>
      </c>
      <c r="Y61" s="67">
        <v>2</v>
      </c>
      <c r="Z61" s="67">
        <v>5049</v>
      </c>
      <c r="AA61" s="67" t="s">
        <v>2089</v>
      </c>
      <c r="AB61" s="67" t="s">
        <v>2090</v>
      </c>
      <c r="AC61" s="63">
        <v>44889.567361111112</v>
      </c>
      <c r="AD61" s="63">
        <v>44908.458333333336</v>
      </c>
      <c r="AF61" s="60">
        <v>59</v>
      </c>
      <c r="AG61" s="60" t="str">
        <f t="shared" si="5"/>
        <v>台北市</v>
      </c>
      <c r="AH61" s="67" t="s">
        <v>1732</v>
      </c>
      <c r="AI61" s="68">
        <v>2</v>
      </c>
      <c r="AJ61" s="67">
        <v>2228</v>
      </c>
      <c r="AK61" s="67" t="s">
        <v>2091</v>
      </c>
      <c r="AL61" s="67" t="s">
        <v>2092</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2048</v>
      </c>
      <c r="V62" s="60">
        <v>60</v>
      </c>
      <c r="W62" s="60" t="str">
        <f t="shared" si="4"/>
        <v>屏東縣</v>
      </c>
      <c r="X62" s="67" t="s">
        <v>1736</v>
      </c>
      <c r="Y62" s="67">
        <v>2</v>
      </c>
      <c r="Z62" s="67">
        <v>4707</v>
      </c>
      <c r="AA62" s="67" t="s">
        <v>2093</v>
      </c>
      <c r="AB62" s="67" t="s">
        <v>2094</v>
      </c>
      <c r="AC62" s="63">
        <v>44886.633333333331</v>
      </c>
      <c r="AD62" s="63">
        <v>44908.625</v>
      </c>
      <c r="AF62" s="60">
        <v>60</v>
      </c>
      <c r="AG62" s="60" t="str">
        <f t="shared" si="5"/>
        <v>桃園市</v>
      </c>
      <c r="AH62" s="67" t="s">
        <v>1732</v>
      </c>
      <c r="AI62" s="68">
        <v>2</v>
      </c>
      <c r="AJ62" s="67">
        <v>4419</v>
      </c>
      <c r="AK62" s="67" t="s">
        <v>2095</v>
      </c>
      <c r="AL62" s="67" t="s">
        <v>2096</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2048</v>
      </c>
      <c r="V63" s="60">
        <v>61</v>
      </c>
      <c r="W63" s="60" t="str">
        <f t="shared" si="4"/>
        <v>台中市</v>
      </c>
      <c r="X63" s="67" t="s">
        <v>1736</v>
      </c>
      <c r="Y63" s="67">
        <v>2</v>
      </c>
      <c r="Z63" s="67">
        <v>5053</v>
      </c>
      <c r="AA63" s="67" t="s">
        <v>2097</v>
      </c>
      <c r="AB63" s="67" t="s">
        <v>2098</v>
      </c>
      <c r="AC63" s="63">
        <v>44886.7</v>
      </c>
      <c r="AD63" s="63">
        <v>44915.625</v>
      </c>
      <c r="AF63" s="60">
        <v>61</v>
      </c>
      <c r="AG63" s="60" t="str">
        <f t="shared" si="5"/>
        <v>新竹市</v>
      </c>
      <c r="AH63" s="67" t="s">
        <v>1732</v>
      </c>
      <c r="AI63" s="68">
        <v>2</v>
      </c>
      <c r="AJ63" s="67" t="s">
        <v>2099</v>
      </c>
      <c r="AK63" s="67" t="s">
        <v>2100</v>
      </c>
      <c r="AL63" s="67" t="s">
        <v>2101</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2048</v>
      </c>
      <c r="V64" s="60">
        <v>62</v>
      </c>
      <c r="W64" s="60" t="str">
        <f t="shared" si="4"/>
        <v>新竹縣</v>
      </c>
      <c r="X64" s="67" t="s">
        <v>1736</v>
      </c>
      <c r="Y64" s="67">
        <v>2</v>
      </c>
      <c r="Z64" s="67">
        <v>5041</v>
      </c>
      <c r="AA64" s="67" t="s">
        <v>2102</v>
      </c>
      <c r="AB64" s="67" t="s">
        <v>2103</v>
      </c>
      <c r="AC64" s="63">
        <v>44897.511805555558</v>
      </c>
      <c r="AD64" s="63">
        <v>44917.458333333336</v>
      </c>
      <c r="AF64" s="60">
        <v>62</v>
      </c>
      <c r="AG64" s="60" t="str">
        <f t="shared" si="5"/>
        <v>台北市</v>
      </c>
      <c r="AH64" s="67" t="s">
        <v>1732</v>
      </c>
      <c r="AI64" s="68">
        <v>2</v>
      </c>
      <c r="AJ64" s="67">
        <v>3836</v>
      </c>
      <c r="AK64" s="67" t="s">
        <v>2104</v>
      </c>
      <c r="AL64" s="67" t="s">
        <v>2105</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1404</v>
      </c>
      <c r="P65" s="81" t="s">
        <v>763</v>
      </c>
      <c r="Q65" s="81" t="s">
        <v>770</v>
      </c>
      <c r="R65" s="59">
        <v>0</v>
      </c>
      <c r="S65" s="63">
        <v>45309</v>
      </c>
      <c r="T65" s="80" t="s">
        <v>2048</v>
      </c>
      <c r="V65" s="60">
        <v>63</v>
      </c>
      <c r="W65" s="60" t="str">
        <f t="shared" si="4"/>
        <v>桃園市</v>
      </c>
      <c r="X65" s="67" t="s">
        <v>1736</v>
      </c>
      <c r="Y65" s="67">
        <v>2</v>
      </c>
      <c r="Z65" s="67">
        <v>5031</v>
      </c>
      <c r="AA65" s="67" t="s">
        <v>2106</v>
      </c>
      <c r="AB65" s="67" t="s">
        <v>2107</v>
      </c>
      <c r="AC65" s="63">
        <v>44900.70416666667</v>
      </c>
      <c r="AD65" s="63">
        <v>44922.458333333336</v>
      </c>
      <c r="AF65" s="60">
        <v>63</v>
      </c>
      <c r="AG65" s="60" t="str">
        <f t="shared" si="5"/>
        <v>桃園市</v>
      </c>
      <c r="AH65" s="67" t="s">
        <v>1732</v>
      </c>
      <c r="AI65" s="68">
        <v>2</v>
      </c>
      <c r="AJ65" s="67">
        <v>2628</v>
      </c>
      <c r="AK65" s="67" t="s">
        <v>2108</v>
      </c>
      <c r="AL65" s="67" t="s">
        <v>2109</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1403</v>
      </c>
      <c r="P66" s="81" t="s">
        <v>772</v>
      </c>
      <c r="Q66" s="81" t="s">
        <v>787</v>
      </c>
      <c r="R66" s="59">
        <v>0</v>
      </c>
      <c r="S66" s="63">
        <v>45316</v>
      </c>
      <c r="T66" s="80" t="s">
        <v>2048</v>
      </c>
      <c r="V66" s="60">
        <v>64</v>
      </c>
      <c r="W66" s="60" t="str">
        <f t="shared" si="4"/>
        <v>新竹縣</v>
      </c>
      <c r="X66" s="67" t="s">
        <v>1736</v>
      </c>
      <c r="Y66" s="67">
        <v>2</v>
      </c>
      <c r="Z66" s="67">
        <v>5051</v>
      </c>
      <c r="AA66" s="67" t="s">
        <v>2110</v>
      </c>
      <c r="AB66" s="67" t="s">
        <v>2111</v>
      </c>
      <c r="AC66" s="63">
        <v>44916.724999999999</v>
      </c>
      <c r="AD66" s="63">
        <v>44931.458333333336</v>
      </c>
      <c r="AF66" s="60">
        <v>64</v>
      </c>
      <c r="AG66" s="60" t="str">
        <f t="shared" si="5"/>
        <v/>
      </c>
      <c r="AH66" s="67" t="s">
        <v>1732</v>
      </c>
      <c r="AI66" s="68">
        <v>1</v>
      </c>
      <c r="AJ66" s="67" t="s">
        <v>819</v>
      </c>
      <c r="AK66" s="67" t="s">
        <v>2112</v>
      </c>
      <c r="AL66" s="67" t="s">
        <v>2113</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2048</v>
      </c>
      <c r="V67" s="60">
        <v>65</v>
      </c>
      <c r="W67" s="60" t="str">
        <f t="shared" si="4"/>
        <v>屏東縣</v>
      </c>
      <c r="X67" s="67" t="s">
        <v>1736</v>
      </c>
      <c r="Y67" s="67">
        <v>2</v>
      </c>
      <c r="Z67" s="67">
        <v>4942</v>
      </c>
      <c r="AA67" s="67" t="s">
        <v>2114</v>
      </c>
      <c r="AB67" s="67" t="s">
        <v>2115</v>
      </c>
      <c r="AC67" s="63">
        <v>44916.443749999999</v>
      </c>
      <c r="AD67" s="63">
        <v>44935.625</v>
      </c>
      <c r="AF67" s="60">
        <v>65</v>
      </c>
      <c r="AG67" s="60" t="str">
        <f t="shared" si="5"/>
        <v/>
      </c>
      <c r="AH67" s="67" t="s">
        <v>1732</v>
      </c>
      <c r="AI67" s="68">
        <v>1</v>
      </c>
      <c r="AJ67" s="67" t="s">
        <v>802</v>
      </c>
      <c r="AK67" s="67" t="s">
        <v>2116</v>
      </c>
      <c r="AL67" s="67" t="s">
        <v>2117</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2048</v>
      </c>
      <c r="V68" s="60">
        <v>66</v>
      </c>
      <c r="W68" s="60" t="str">
        <f t="shared" si="4"/>
        <v>新北市</v>
      </c>
      <c r="X68" s="67" t="s">
        <v>1736</v>
      </c>
      <c r="Y68" s="67">
        <v>2</v>
      </c>
      <c r="Z68" s="67">
        <v>5052</v>
      </c>
      <c r="AA68" s="67" t="s">
        <v>2118</v>
      </c>
      <c r="AB68" s="67" t="s">
        <v>2119</v>
      </c>
      <c r="AC68" s="63">
        <v>44917.458333333336</v>
      </c>
      <c r="AD68" s="63">
        <v>44936.458333333336</v>
      </c>
      <c r="AF68" s="60">
        <v>66</v>
      </c>
      <c r="AG68" s="60" t="str">
        <f t="shared" si="5"/>
        <v/>
      </c>
      <c r="AH68" s="67" t="s">
        <v>1732</v>
      </c>
      <c r="AI68" s="68">
        <v>1</v>
      </c>
      <c r="AJ68" s="67" t="s">
        <v>766</v>
      </c>
      <c r="AK68" s="67" t="s">
        <v>2120</v>
      </c>
      <c r="AL68" s="67" t="s">
        <v>2121</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1660</v>
      </c>
      <c r="P69" s="81" t="s">
        <v>795</v>
      </c>
      <c r="Q69" s="81" t="s">
        <v>796</v>
      </c>
      <c r="R69" s="59">
        <v>0</v>
      </c>
      <c r="S69" s="63">
        <v>45321</v>
      </c>
      <c r="T69" s="80" t="s">
        <v>2048</v>
      </c>
      <c r="V69" s="60">
        <v>67</v>
      </c>
      <c r="W69" s="60" t="str">
        <f t="shared" si="4"/>
        <v>台中市</v>
      </c>
      <c r="X69" s="67" t="s">
        <v>1736</v>
      </c>
      <c r="Y69" s="67">
        <v>2</v>
      </c>
      <c r="Z69" s="67">
        <v>4994</v>
      </c>
      <c r="AA69" s="67" t="s">
        <v>2122</v>
      </c>
      <c r="AB69" s="67" t="s">
        <v>2123</v>
      </c>
      <c r="AC69" s="63">
        <v>44923.489583333336</v>
      </c>
      <c r="AD69" s="63">
        <v>44936.625</v>
      </c>
      <c r="AF69" s="60">
        <v>67</v>
      </c>
      <c r="AG69" s="60" t="str">
        <f t="shared" si="5"/>
        <v/>
      </c>
      <c r="AH69" s="67" t="s">
        <v>1732</v>
      </c>
      <c r="AI69" s="68">
        <v>1</v>
      </c>
      <c r="AJ69" s="67" t="s">
        <v>843</v>
      </c>
      <c r="AK69" s="67" t="s">
        <v>2124</v>
      </c>
      <c r="AL69" s="67" t="s">
        <v>2125</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1661</v>
      </c>
      <c r="P70" s="81" t="s">
        <v>795</v>
      </c>
      <c r="Q70" s="81" t="s">
        <v>797</v>
      </c>
      <c r="R70" s="59">
        <v>0</v>
      </c>
      <c r="S70" s="63">
        <v>45321</v>
      </c>
      <c r="T70" s="80" t="s">
        <v>2048</v>
      </c>
      <c r="V70" s="60">
        <v>68</v>
      </c>
      <c r="W70" s="60" t="str">
        <f t="shared" si="4"/>
        <v>桃園市</v>
      </c>
      <c r="X70" s="67" t="s">
        <v>1736</v>
      </c>
      <c r="Y70" s="67">
        <v>2</v>
      </c>
      <c r="Z70" s="67">
        <v>5054</v>
      </c>
      <c r="AA70" s="67" t="s">
        <v>2126</v>
      </c>
      <c r="AB70" s="67" t="s">
        <v>2127</v>
      </c>
      <c r="AC70" s="63">
        <v>44922.480555555558</v>
      </c>
      <c r="AD70" s="63">
        <v>44938.458333333336</v>
      </c>
      <c r="AF70" s="60">
        <v>68</v>
      </c>
      <c r="AG70" s="60" t="str">
        <f t="shared" si="5"/>
        <v/>
      </c>
      <c r="AH70" s="67" t="s">
        <v>1732</v>
      </c>
      <c r="AI70" s="68">
        <v>1</v>
      </c>
      <c r="AJ70" s="67" t="s">
        <v>838</v>
      </c>
      <c r="AK70" s="67" t="s">
        <v>2128</v>
      </c>
      <c r="AL70" s="67" t="s">
        <v>2129</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2048</v>
      </c>
      <c r="V71" s="60">
        <v>69</v>
      </c>
      <c r="W71" s="60" t="str">
        <f t="shared" si="4"/>
        <v>彰化縣</v>
      </c>
      <c r="X71" s="67" t="s">
        <v>1736</v>
      </c>
      <c r="Y71" s="67">
        <v>2</v>
      </c>
      <c r="Z71" s="67">
        <v>5045</v>
      </c>
      <c r="AA71" s="67" t="s">
        <v>2130</v>
      </c>
      <c r="AB71" s="67" t="s">
        <v>2131</v>
      </c>
      <c r="AC71" s="63">
        <v>44923.581250000003</v>
      </c>
      <c r="AD71" s="63">
        <v>44938.625</v>
      </c>
      <c r="AF71" s="60">
        <v>69</v>
      </c>
      <c r="AG71" s="60" t="str">
        <f t="shared" si="5"/>
        <v/>
      </c>
      <c r="AH71" s="67" t="s">
        <v>1732</v>
      </c>
      <c r="AI71" s="68">
        <v>1</v>
      </c>
      <c r="AJ71" s="67" t="s">
        <v>837</v>
      </c>
      <c r="AK71" s="67" t="s">
        <v>1920</v>
      </c>
      <c r="AL71" s="67" t="s">
        <v>2132</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2048</v>
      </c>
      <c r="V72" s="60">
        <v>70</v>
      </c>
      <c r="W72" s="60" t="str">
        <f t="shared" si="4"/>
        <v>新北市</v>
      </c>
      <c r="X72" s="67" t="s">
        <v>1736</v>
      </c>
      <c r="Y72" s="67">
        <v>2</v>
      </c>
      <c r="Z72" s="67">
        <v>5057</v>
      </c>
      <c r="AA72" s="67" t="s">
        <v>2133</v>
      </c>
      <c r="AB72" s="67" t="s">
        <v>2134</v>
      </c>
      <c r="AC72" s="63">
        <v>44930.443055555559</v>
      </c>
      <c r="AD72" s="63">
        <v>44943.458333333336</v>
      </c>
      <c r="AF72" s="60">
        <v>70</v>
      </c>
      <c r="AG72" s="60" t="str">
        <f t="shared" si="5"/>
        <v>桃園市</v>
      </c>
      <c r="AH72" s="67" t="s">
        <v>1732</v>
      </c>
      <c r="AI72" s="68">
        <v>2</v>
      </c>
      <c r="AJ72" s="67" t="s">
        <v>901</v>
      </c>
      <c r="AK72" s="67" t="s">
        <v>2135</v>
      </c>
      <c r="AL72" s="67" t="s">
        <v>2136</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1662</v>
      </c>
      <c r="P73" s="81" t="s">
        <v>788</v>
      </c>
      <c r="Q73" s="81" t="s">
        <v>1040</v>
      </c>
      <c r="R73" s="59">
        <v>0</v>
      </c>
      <c r="S73" s="63">
        <v>45310</v>
      </c>
      <c r="T73" s="80" t="s">
        <v>2048</v>
      </c>
      <c r="V73" s="60">
        <v>71</v>
      </c>
      <c r="W73" s="60" t="str">
        <f t="shared" si="4"/>
        <v>新北市</v>
      </c>
      <c r="X73" s="67" t="s">
        <v>1736</v>
      </c>
      <c r="Y73" s="67">
        <v>2</v>
      </c>
      <c r="Z73" s="67">
        <v>4979</v>
      </c>
      <c r="AA73" s="67" t="s">
        <v>2137</v>
      </c>
      <c r="AB73" s="67" t="s">
        <v>2138</v>
      </c>
      <c r="AC73" s="63">
        <v>44945.470138888886</v>
      </c>
      <c r="AD73" s="63">
        <v>44970.458333333336</v>
      </c>
      <c r="AF73" s="60">
        <v>71</v>
      </c>
      <c r="AG73" s="60" t="str">
        <f t="shared" si="5"/>
        <v>苗栗縣</v>
      </c>
      <c r="AH73" s="67" t="s">
        <v>1732</v>
      </c>
      <c r="AI73" s="68">
        <v>2</v>
      </c>
      <c r="AJ73" s="67">
        <v>4018</v>
      </c>
      <c r="AK73" s="67" t="s">
        <v>2139</v>
      </c>
      <c r="AL73" s="67" t="s">
        <v>2140</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1664</v>
      </c>
      <c r="P74" s="81" t="s">
        <v>773</v>
      </c>
      <c r="Q74" s="81" t="s">
        <v>831</v>
      </c>
      <c r="R74" s="59">
        <v>0</v>
      </c>
      <c r="S74" s="63">
        <v>45314</v>
      </c>
      <c r="T74" s="80" t="s">
        <v>2048</v>
      </c>
      <c r="V74" s="60">
        <v>72</v>
      </c>
      <c r="W74" s="60" t="str">
        <f t="shared" si="4"/>
        <v>桃園市</v>
      </c>
      <c r="X74" s="67" t="s">
        <v>1736</v>
      </c>
      <c r="Y74" s="67">
        <v>2</v>
      </c>
      <c r="Z74" s="67">
        <v>5050</v>
      </c>
      <c r="AA74" s="67" t="s">
        <v>2141</v>
      </c>
      <c r="AB74" s="67" t="s">
        <v>2142</v>
      </c>
      <c r="AC74" s="63">
        <v>44959.445138888892</v>
      </c>
      <c r="AD74" s="63">
        <v>44977.458333333336</v>
      </c>
      <c r="AF74" s="60">
        <v>72</v>
      </c>
      <c r="AG74" s="60" t="str">
        <f t="shared" si="5"/>
        <v>新北市</v>
      </c>
      <c r="AH74" s="67" t="s">
        <v>1732</v>
      </c>
      <c r="AI74" s="68">
        <v>2</v>
      </c>
      <c r="AJ74" s="67">
        <v>5046</v>
      </c>
      <c r="AK74" s="67" t="s">
        <v>2073</v>
      </c>
      <c r="AL74" s="67" t="s">
        <v>2074</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1671</v>
      </c>
      <c r="O75" s="67" t="s">
        <v>1672</v>
      </c>
      <c r="P75" s="81" t="s">
        <v>773</v>
      </c>
      <c r="Q75" s="81" t="s">
        <v>774</v>
      </c>
      <c r="R75" s="59">
        <v>0</v>
      </c>
      <c r="S75" s="63">
        <v>45322</v>
      </c>
      <c r="T75" s="80" t="s">
        <v>2048</v>
      </c>
      <c r="V75" s="60">
        <v>73</v>
      </c>
      <c r="W75" s="60" t="str">
        <f t="shared" si="4"/>
        <v>新北市</v>
      </c>
      <c r="X75" s="67" t="s">
        <v>1736</v>
      </c>
      <c r="Y75" s="67">
        <v>2</v>
      </c>
      <c r="Z75" s="67">
        <v>5060</v>
      </c>
      <c r="AA75" s="67" t="s">
        <v>2143</v>
      </c>
      <c r="AB75" s="67" t="s">
        <v>2144</v>
      </c>
      <c r="AC75" s="63">
        <v>44961.62777777778</v>
      </c>
      <c r="AD75" s="63">
        <v>44977.458333333336</v>
      </c>
      <c r="AF75" s="60">
        <v>73</v>
      </c>
      <c r="AG75" s="60" t="str">
        <f t="shared" si="5"/>
        <v/>
      </c>
      <c r="AH75" s="67" t="s">
        <v>1732</v>
      </c>
      <c r="AI75" s="68">
        <v>1</v>
      </c>
      <c r="AJ75" s="67" t="s">
        <v>824</v>
      </c>
      <c r="AK75" s="67" t="s">
        <v>1892</v>
      </c>
      <c r="AL75" s="67" t="s">
        <v>2145</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1673</v>
      </c>
      <c r="O76" s="67" t="s">
        <v>1674</v>
      </c>
      <c r="P76" s="81" t="s">
        <v>788</v>
      </c>
      <c r="Q76" s="81" t="s">
        <v>821</v>
      </c>
      <c r="R76" s="59">
        <v>0</v>
      </c>
      <c r="S76" s="63">
        <v>45313</v>
      </c>
      <c r="T76" s="80" t="s">
        <v>2048</v>
      </c>
      <c r="V76" s="60">
        <v>74</v>
      </c>
      <c r="W76" s="60" t="str">
        <f t="shared" si="4"/>
        <v>高雄市</v>
      </c>
      <c r="X76" s="67" t="s">
        <v>1736</v>
      </c>
      <c r="Y76" s="67">
        <v>2</v>
      </c>
      <c r="Z76" s="67">
        <v>5078</v>
      </c>
      <c r="AA76" s="67" t="s">
        <v>2146</v>
      </c>
      <c r="AB76" s="67" t="s">
        <v>2147</v>
      </c>
      <c r="AC76" s="63">
        <v>44965.588888888888</v>
      </c>
      <c r="AD76" s="63">
        <v>44977.625</v>
      </c>
      <c r="AF76" s="60">
        <v>74</v>
      </c>
      <c r="AG76" s="60" t="str">
        <f t="shared" si="5"/>
        <v/>
      </c>
      <c r="AH76" s="67" t="s">
        <v>1732</v>
      </c>
      <c r="AI76" s="68">
        <v>1</v>
      </c>
      <c r="AJ76" s="67" t="s">
        <v>834</v>
      </c>
      <c r="AK76" s="67" t="s">
        <v>1909</v>
      </c>
      <c r="AL76" s="67" t="s">
        <v>2148</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1665</v>
      </c>
      <c r="O77" s="67" t="s">
        <v>1666</v>
      </c>
      <c r="P77" s="81" t="s">
        <v>773</v>
      </c>
      <c r="Q77" s="81" t="s">
        <v>1144</v>
      </c>
      <c r="R77" s="59">
        <v>0</v>
      </c>
      <c r="S77" s="63">
        <v>45315</v>
      </c>
      <c r="T77" s="80" t="s">
        <v>2048</v>
      </c>
      <c r="V77" s="60">
        <v>75</v>
      </c>
      <c r="W77" s="60" t="str">
        <f t="shared" si="4"/>
        <v>高雄市</v>
      </c>
      <c r="X77" s="67" t="s">
        <v>1736</v>
      </c>
      <c r="Y77" s="67">
        <v>2</v>
      </c>
      <c r="Z77" s="67">
        <v>5077</v>
      </c>
      <c r="AA77" s="67" t="s">
        <v>2149</v>
      </c>
      <c r="AB77" s="67" t="s">
        <v>2150</v>
      </c>
      <c r="AC77" s="63">
        <v>44965.451388888891</v>
      </c>
      <c r="AD77" s="63">
        <v>44978.625</v>
      </c>
      <c r="AF77" s="60">
        <v>75</v>
      </c>
      <c r="AG77" s="60" t="str">
        <f t="shared" si="5"/>
        <v>台北市</v>
      </c>
      <c r="AH77" s="67" t="s">
        <v>1732</v>
      </c>
      <c r="AI77" s="68">
        <v>2</v>
      </c>
      <c r="AJ77" s="67">
        <v>4969</v>
      </c>
      <c r="AK77" s="67" t="s">
        <v>2151</v>
      </c>
      <c r="AL77" s="67" t="s">
        <v>2152</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1663</v>
      </c>
      <c r="P78" s="81" t="s">
        <v>773</v>
      </c>
      <c r="Q78" s="81" t="s">
        <v>814</v>
      </c>
      <c r="R78" s="59">
        <v>0</v>
      </c>
      <c r="S78" s="63">
        <v>45316</v>
      </c>
      <c r="T78" s="80" t="s">
        <v>2048</v>
      </c>
      <c r="V78" s="60">
        <v>76</v>
      </c>
      <c r="W78" s="60" t="str">
        <f t="shared" si="4"/>
        <v>高雄市</v>
      </c>
      <c r="X78" s="67" t="s">
        <v>1736</v>
      </c>
      <c r="Y78" s="67">
        <v>2</v>
      </c>
      <c r="Z78" s="67">
        <v>5076</v>
      </c>
      <c r="AA78" s="67" t="s">
        <v>2153</v>
      </c>
      <c r="AB78" s="67" t="s">
        <v>2154</v>
      </c>
      <c r="AC78" s="63">
        <v>44964.47152777778</v>
      </c>
      <c r="AD78" s="63">
        <v>44979.625</v>
      </c>
      <c r="AF78" s="60">
        <v>76</v>
      </c>
      <c r="AG78" s="60" t="str">
        <f t="shared" si="5"/>
        <v>台南市</v>
      </c>
      <c r="AH78" s="67" t="s">
        <v>1732</v>
      </c>
      <c r="AI78" s="68">
        <v>2</v>
      </c>
      <c r="AJ78" s="67">
        <v>4458</v>
      </c>
      <c r="AK78" s="67" t="s">
        <v>2155</v>
      </c>
      <c r="AL78" s="67" t="s">
        <v>2156</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1667</v>
      </c>
      <c r="O79" s="67" t="s">
        <v>1668</v>
      </c>
      <c r="P79" s="81" t="s">
        <v>773</v>
      </c>
      <c r="Q79" s="81" t="s">
        <v>774</v>
      </c>
      <c r="R79" s="59">
        <v>0</v>
      </c>
      <c r="S79" s="63">
        <v>45317</v>
      </c>
      <c r="T79" s="80" t="s">
        <v>2048</v>
      </c>
      <c r="V79" s="60">
        <v>77</v>
      </c>
      <c r="W79" s="60" t="str">
        <f t="shared" si="4"/>
        <v>桃園市</v>
      </c>
      <c r="X79" s="67" t="s">
        <v>1736</v>
      </c>
      <c r="Y79" s="67">
        <v>2</v>
      </c>
      <c r="Z79" s="67">
        <v>5075</v>
      </c>
      <c r="AA79" s="67" t="s">
        <v>2157</v>
      </c>
      <c r="AB79" s="67" t="s">
        <v>2158</v>
      </c>
      <c r="AC79" s="63">
        <v>44964.781944444447</v>
      </c>
      <c r="AD79" s="63">
        <v>44986.458333333336</v>
      </c>
      <c r="AF79" s="60">
        <v>77</v>
      </c>
      <c r="AG79" s="60" t="str">
        <f t="shared" si="5"/>
        <v>台北市</v>
      </c>
      <c r="AH79" s="67" t="s">
        <v>1732</v>
      </c>
      <c r="AI79" s="68">
        <v>2</v>
      </c>
      <c r="AJ79" s="67">
        <v>4987</v>
      </c>
      <c r="AK79" s="67" t="s">
        <v>2159</v>
      </c>
      <c r="AL79" s="67" t="s">
        <v>2160</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1669</v>
      </c>
      <c r="O80" s="67" t="s">
        <v>1670</v>
      </c>
      <c r="P80" s="81" t="s">
        <v>788</v>
      </c>
      <c r="Q80" s="81" t="s">
        <v>1049</v>
      </c>
      <c r="R80" s="59">
        <v>0</v>
      </c>
      <c r="S80" s="63">
        <v>45320</v>
      </c>
      <c r="T80" s="80" t="s">
        <v>2048</v>
      </c>
      <c r="V80" s="60">
        <v>78</v>
      </c>
      <c r="W80" s="60" t="str">
        <f t="shared" si="4"/>
        <v>新竹縣</v>
      </c>
      <c r="X80" s="67" t="s">
        <v>1736</v>
      </c>
      <c r="Y80" s="67">
        <v>2</v>
      </c>
      <c r="Z80" s="67">
        <v>5035</v>
      </c>
      <c r="AA80" s="67" t="s">
        <v>2161</v>
      </c>
      <c r="AB80" s="67" t="s">
        <v>2162</v>
      </c>
      <c r="AC80" s="63">
        <v>44966.67083333333</v>
      </c>
      <c r="AD80" s="63">
        <v>44986.458333333336</v>
      </c>
      <c r="AF80" s="60">
        <v>78</v>
      </c>
      <c r="AG80" s="60" t="str">
        <f t="shared" si="5"/>
        <v>新竹市</v>
      </c>
      <c r="AH80" s="67" t="s">
        <v>1732</v>
      </c>
      <c r="AI80" s="68">
        <v>2</v>
      </c>
      <c r="AJ80" s="67">
        <v>2987</v>
      </c>
      <c r="AK80" s="67" t="s">
        <v>2163</v>
      </c>
      <c r="AL80" s="67" t="s">
        <v>2164</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1680</v>
      </c>
      <c r="O81" s="67" t="s">
        <v>1681</v>
      </c>
      <c r="P81" s="81" t="s">
        <v>783</v>
      </c>
      <c r="Q81" s="81" t="s">
        <v>841</v>
      </c>
      <c r="R81" s="59">
        <v>0</v>
      </c>
      <c r="S81" s="63">
        <v>45308</v>
      </c>
      <c r="T81" s="80" t="s">
        <v>2048</v>
      </c>
      <c r="V81" s="60">
        <v>79</v>
      </c>
      <c r="W81" s="60" t="str">
        <f t="shared" si="4"/>
        <v>新北市</v>
      </c>
      <c r="X81" s="67" t="s">
        <v>1736</v>
      </c>
      <c r="Y81" s="67">
        <v>2</v>
      </c>
      <c r="Z81" s="67">
        <v>5074</v>
      </c>
      <c r="AA81" s="67" t="s">
        <v>2165</v>
      </c>
      <c r="AB81" s="67" t="s">
        <v>2166</v>
      </c>
      <c r="AC81" s="63">
        <v>44987.512499999997</v>
      </c>
      <c r="AD81" s="63">
        <v>45006.458333333336</v>
      </c>
      <c r="AF81" s="60">
        <v>79</v>
      </c>
      <c r="AG81" s="60" t="str">
        <f t="shared" si="5"/>
        <v>新北市</v>
      </c>
      <c r="AH81" s="67" t="s">
        <v>1732</v>
      </c>
      <c r="AI81" s="68">
        <v>2</v>
      </c>
      <c r="AJ81" s="67">
        <v>4340</v>
      </c>
      <c r="AK81" s="67" t="s">
        <v>2167</v>
      </c>
      <c r="AL81" s="67" t="s">
        <v>2168</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1684</v>
      </c>
      <c r="P82" s="81" t="s">
        <v>800</v>
      </c>
      <c r="Q82" s="81" t="s">
        <v>842</v>
      </c>
      <c r="R82" s="59">
        <v>0</v>
      </c>
      <c r="S82" s="63">
        <v>45309</v>
      </c>
      <c r="T82" s="80" t="s">
        <v>2048</v>
      </c>
      <c r="V82" s="60">
        <v>80</v>
      </c>
      <c r="W82" s="60" t="str">
        <f t="shared" si="4"/>
        <v>宜蘭縣</v>
      </c>
      <c r="X82" s="67" t="s">
        <v>1736</v>
      </c>
      <c r="Y82" s="67">
        <v>2</v>
      </c>
      <c r="Z82" s="67">
        <v>5001</v>
      </c>
      <c r="AA82" s="67" t="s">
        <v>2169</v>
      </c>
      <c r="AB82" s="67" t="s">
        <v>2170</v>
      </c>
      <c r="AC82" s="63">
        <v>44979.540972222225</v>
      </c>
      <c r="AD82" s="63">
        <v>45007.458333333336</v>
      </c>
      <c r="AF82" s="60">
        <v>80</v>
      </c>
      <c r="AG82" s="60" t="str">
        <f t="shared" si="5"/>
        <v>桃園市</v>
      </c>
      <c r="AH82" s="67" t="s">
        <v>1732</v>
      </c>
      <c r="AI82" s="68">
        <v>2</v>
      </c>
      <c r="AJ82" s="67">
        <v>3220</v>
      </c>
      <c r="AK82" s="67" t="s">
        <v>2171</v>
      </c>
      <c r="AL82" s="67" t="s">
        <v>2172</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1682</v>
      </c>
      <c r="O83" s="67" t="s">
        <v>1683</v>
      </c>
      <c r="P83" s="81" t="s">
        <v>783</v>
      </c>
      <c r="Q83" s="81" t="s">
        <v>1019</v>
      </c>
      <c r="R83" s="59">
        <v>0</v>
      </c>
      <c r="S83" s="63">
        <v>45310</v>
      </c>
      <c r="T83" s="80" t="s">
        <v>2048</v>
      </c>
      <c r="V83" s="60">
        <v>81</v>
      </c>
      <c r="W83" s="60" t="str">
        <f t="shared" si="4"/>
        <v>彰化縣</v>
      </c>
      <c r="X83" s="67" t="s">
        <v>1736</v>
      </c>
      <c r="Y83" s="67">
        <v>2</v>
      </c>
      <c r="Z83" s="67">
        <v>5069</v>
      </c>
      <c r="AA83" s="67" t="s">
        <v>2173</v>
      </c>
      <c r="AB83" s="67" t="s">
        <v>2174</v>
      </c>
      <c r="AC83" s="63">
        <v>44979.491666666669</v>
      </c>
      <c r="AD83" s="63">
        <v>45007.625</v>
      </c>
      <c r="AF83" s="60">
        <v>81</v>
      </c>
      <c r="AG83" s="60" t="str">
        <f t="shared" si="5"/>
        <v>台中市</v>
      </c>
      <c r="AH83" s="67" t="s">
        <v>1732</v>
      </c>
      <c r="AI83" s="68">
        <v>2</v>
      </c>
      <c r="AJ83" s="67">
        <v>2998</v>
      </c>
      <c r="AK83" s="67" t="s">
        <v>2175</v>
      </c>
      <c r="AL83" s="67" t="s">
        <v>2176</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2048</v>
      </c>
      <c r="V84" s="60">
        <v>82</v>
      </c>
      <c r="W84" s="60" t="str">
        <f t="shared" si="4"/>
        <v>宜蘭縣</v>
      </c>
      <c r="X84" s="67" t="s">
        <v>1736</v>
      </c>
      <c r="Y84" s="67">
        <v>2</v>
      </c>
      <c r="Z84" s="67">
        <v>5084</v>
      </c>
      <c r="AA84" s="67" t="s">
        <v>2177</v>
      </c>
      <c r="AB84" s="67" t="s">
        <v>2178</v>
      </c>
      <c r="AC84" s="63">
        <v>44998.617361111108</v>
      </c>
      <c r="AD84" s="63">
        <v>45008.583333333336</v>
      </c>
      <c r="AF84" s="60">
        <v>82</v>
      </c>
      <c r="AG84" s="60" t="str">
        <f t="shared" si="5"/>
        <v>新北市</v>
      </c>
      <c r="AH84" s="67" t="s">
        <v>1732</v>
      </c>
      <c r="AI84" s="68">
        <v>2</v>
      </c>
      <c r="AJ84" s="67">
        <v>4568</v>
      </c>
      <c r="AK84" s="67" t="s">
        <v>2179</v>
      </c>
      <c r="AL84" s="67" t="s">
        <v>2180</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1657</v>
      </c>
      <c r="O85" s="67" t="s">
        <v>1658</v>
      </c>
      <c r="P85" s="81" t="s">
        <v>795</v>
      </c>
      <c r="Q85" s="81" t="s">
        <v>810</v>
      </c>
      <c r="R85" s="59">
        <v>0</v>
      </c>
      <c r="S85" s="63">
        <v>45323</v>
      </c>
      <c r="T85" s="80" t="s">
        <v>2048</v>
      </c>
      <c r="V85" s="60">
        <v>83</v>
      </c>
      <c r="W85" s="60" t="str">
        <f t="shared" si="4"/>
        <v>桃園市</v>
      </c>
      <c r="X85" s="67" t="s">
        <v>1736</v>
      </c>
      <c r="Y85" s="67">
        <v>2</v>
      </c>
      <c r="Z85" s="67">
        <v>5072</v>
      </c>
      <c r="AA85" s="67" t="s">
        <v>2181</v>
      </c>
      <c r="AB85" s="67" t="s">
        <v>2182</v>
      </c>
      <c r="AC85" s="63">
        <v>44987.696527777778</v>
      </c>
      <c r="AD85" s="63">
        <v>45009.458333333336</v>
      </c>
      <c r="AF85" s="60">
        <v>83</v>
      </c>
      <c r="AG85" s="60" t="str">
        <f t="shared" si="5"/>
        <v>新北市</v>
      </c>
      <c r="AH85" s="67" t="s">
        <v>1732</v>
      </c>
      <c r="AI85" s="68">
        <v>2</v>
      </c>
      <c r="AJ85" s="67">
        <v>4081</v>
      </c>
      <c r="AK85" s="67" t="s">
        <v>2183</v>
      </c>
      <c r="AL85" s="67" t="s">
        <v>2184</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1675</v>
      </c>
      <c r="O86" s="67" t="s">
        <v>1676</v>
      </c>
      <c r="P86" s="81" t="s">
        <v>2024</v>
      </c>
      <c r="Q86" s="81" t="s">
        <v>2185</v>
      </c>
      <c r="R86" s="59">
        <v>0</v>
      </c>
      <c r="S86" s="63">
        <v>45345.458333333336</v>
      </c>
      <c r="T86" s="80" t="s">
        <v>2048</v>
      </c>
      <c r="V86" s="60">
        <v>84</v>
      </c>
      <c r="W86" s="60" t="str">
        <f t="shared" si="4"/>
        <v>高雄市</v>
      </c>
      <c r="X86" s="67" t="s">
        <v>1736</v>
      </c>
      <c r="Y86" s="67">
        <v>2</v>
      </c>
      <c r="Z86" s="67">
        <v>5065</v>
      </c>
      <c r="AA86" s="67" t="s">
        <v>2186</v>
      </c>
      <c r="AB86" s="67" t="s">
        <v>2187</v>
      </c>
      <c r="AC86" s="63">
        <v>44992.644444444442</v>
      </c>
      <c r="AD86" s="63">
        <v>45012.625</v>
      </c>
      <c r="AF86" s="60">
        <v>84</v>
      </c>
      <c r="AG86" s="60" t="str">
        <f t="shared" si="5"/>
        <v>新北市</v>
      </c>
      <c r="AH86" s="67" t="s">
        <v>1732</v>
      </c>
      <c r="AI86" s="68">
        <v>2</v>
      </c>
      <c r="AJ86" s="67">
        <v>3953</v>
      </c>
      <c r="AK86" s="67" t="s">
        <v>2188</v>
      </c>
      <c r="AL86" s="67" t="s">
        <v>2189</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2190</v>
      </c>
      <c r="O87" s="67" t="s">
        <v>1685</v>
      </c>
      <c r="P87" s="81" t="s">
        <v>2191</v>
      </c>
      <c r="Q87" s="81" t="s">
        <v>2192</v>
      </c>
      <c r="R87" s="59">
        <v>0</v>
      </c>
      <c r="S87" s="63">
        <v>45346.458333333336</v>
      </c>
      <c r="T87" s="80" t="s">
        <v>2048</v>
      </c>
      <c r="V87" s="60">
        <v>85</v>
      </c>
      <c r="W87" s="60" t="str">
        <f t="shared" si="4"/>
        <v>新竹市</v>
      </c>
      <c r="X87" s="67" t="s">
        <v>1736</v>
      </c>
      <c r="Y87" s="67">
        <v>2</v>
      </c>
      <c r="Z87" s="67">
        <v>5070</v>
      </c>
      <c r="AA87" s="67" t="s">
        <v>2193</v>
      </c>
      <c r="AB87" s="67" t="s">
        <v>2194</v>
      </c>
      <c r="AC87" s="63">
        <v>44991.507638888892</v>
      </c>
      <c r="AD87" s="63">
        <v>45013.458333333336</v>
      </c>
      <c r="AF87" s="60">
        <v>85</v>
      </c>
      <c r="AG87" s="60" t="str">
        <f t="shared" si="5"/>
        <v>新北市</v>
      </c>
      <c r="AH87" s="67" t="s">
        <v>1732</v>
      </c>
      <c r="AI87" s="68">
        <v>2</v>
      </c>
      <c r="AJ87" s="67">
        <v>2508</v>
      </c>
      <c r="AK87" s="67" t="s">
        <v>2195</v>
      </c>
      <c r="AL87" s="67" t="s">
        <v>2196</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1736</v>
      </c>
      <c r="Y88" s="67">
        <v>2</v>
      </c>
      <c r="Z88" s="67">
        <v>5068</v>
      </c>
      <c r="AA88" s="67" t="s">
        <v>2197</v>
      </c>
      <c r="AB88" s="67" t="s">
        <v>2198</v>
      </c>
      <c r="AC88" s="63">
        <v>45000.723611111112</v>
      </c>
      <c r="AD88" s="63">
        <v>45014.625</v>
      </c>
      <c r="AF88" s="60">
        <v>86</v>
      </c>
      <c r="AG88" s="60" t="str">
        <f t="shared" si="5"/>
        <v>宜蘭縣</v>
      </c>
      <c r="AH88" s="67" t="s">
        <v>1732</v>
      </c>
      <c r="AI88" s="68">
        <v>2</v>
      </c>
      <c r="AJ88" s="67">
        <v>5084</v>
      </c>
      <c r="AK88" s="67" t="s">
        <v>2177</v>
      </c>
      <c r="AL88" s="67" t="s">
        <v>2178</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1736</v>
      </c>
      <c r="Y89" s="67">
        <v>2</v>
      </c>
      <c r="Z89" s="67">
        <v>5062</v>
      </c>
      <c r="AA89" s="67" t="s">
        <v>2199</v>
      </c>
      <c r="AB89" s="67" t="s">
        <v>2200</v>
      </c>
      <c r="AC89" s="63">
        <v>45000.40625</v>
      </c>
      <c r="AD89" s="63">
        <v>45027.625</v>
      </c>
      <c r="AF89" s="60">
        <v>87</v>
      </c>
      <c r="AG89" s="60" t="str">
        <f t="shared" si="5"/>
        <v>台北市</v>
      </c>
      <c r="AH89" s="67" t="s">
        <v>1732</v>
      </c>
      <c r="AI89" s="68">
        <v>2</v>
      </c>
      <c r="AJ89" s="67">
        <v>4108</v>
      </c>
      <c r="AK89" s="67" t="s">
        <v>2201</v>
      </c>
      <c r="AL89" s="67" t="s">
        <v>2202</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1736</v>
      </c>
      <c r="Y90" s="67">
        <v>2</v>
      </c>
      <c r="Z90" s="67">
        <v>5082</v>
      </c>
      <c r="AA90" s="67" t="s">
        <v>2203</v>
      </c>
      <c r="AB90" s="67" t="s">
        <v>2204</v>
      </c>
      <c r="AC90" s="63">
        <v>45005.419444444444</v>
      </c>
      <c r="AD90" s="63">
        <v>45028.458333333336</v>
      </c>
      <c r="AF90" s="60">
        <v>88</v>
      </c>
      <c r="AG90" s="60" t="str">
        <f t="shared" si="5"/>
        <v>彰化縣</v>
      </c>
      <c r="AH90" s="67" t="s">
        <v>1732</v>
      </c>
      <c r="AI90" s="68">
        <v>2</v>
      </c>
      <c r="AJ90" s="67" t="s">
        <v>1053</v>
      </c>
      <c r="AK90" s="67" t="s">
        <v>2205</v>
      </c>
      <c r="AL90" s="67" t="s">
        <v>2206</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1736</v>
      </c>
      <c r="Y91" s="67">
        <v>2</v>
      </c>
      <c r="Z91" s="67">
        <v>5088</v>
      </c>
      <c r="AA91" s="67" t="s">
        <v>2207</v>
      </c>
      <c r="AB91" s="67" t="s">
        <v>2208</v>
      </c>
      <c r="AC91" s="63">
        <v>45030.584027777775</v>
      </c>
      <c r="AD91" s="63">
        <v>45050.458333333336</v>
      </c>
      <c r="AF91" s="60">
        <v>89</v>
      </c>
      <c r="AG91" s="60" t="str">
        <f t="shared" si="5"/>
        <v>桃園市</v>
      </c>
      <c r="AH91" s="67" t="s">
        <v>1732</v>
      </c>
      <c r="AI91" s="68">
        <v>2</v>
      </c>
      <c r="AJ91" s="67">
        <v>4285</v>
      </c>
      <c r="AK91" s="67" t="s">
        <v>2209</v>
      </c>
      <c r="AL91" s="67" t="s">
        <v>2210</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1736</v>
      </c>
      <c r="Y92" s="67">
        <v>2</v>
      </c>
      <c r="Z92" s="67">
        <v>5081</v>
      </c>
      <c r="AA92" s="67" t="s">
        <v>2211</v>
      </c>
      <c r="AB92" s="67" t="s">
        <v>2212</v>
      </c>
      <c r="AC92" s="63">
        <v>45028.620138888888</v>
      </c>
      <c r="AD92" s="63">
        <v>45055.458333333336</v>
      </c>
      <c r="AF92" s="60">
        <v>90</v>
      </c>
      <c r="AG92" s="60" t="str">
        <f t="shared" si="5"/>
        <v>新北市</v>
      </c>
      <c r="AH92" s="67" t="s">
        <v>1732</v>
      </c>
      <c r="AI92" s="68">
        <v>2</v>
      </c>
      <c r="AJ92" s="67">
        <v>4126</v>
      </c>
      <c r="AK92" s="67" t="s">
        <v>2213</v>
      </c>
      <c r="AL92" s="67" t="s">
        <v>2214</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1736</v>
      </c>
      <c r="Y93" s="67">
        <v>2</v>
      </c>
      <c r="Z93" s="67">
        <v>5058</v>
      </c>
      <c r="AA93" s="67" t="s">
        <v>2215</v>
      </c>
      <c r="AB93" s="67" t="s">
        <v>2216</v>
      </c>
      <c r="AC93" s="63">
        <v>45034.510416666664</v>
      </c>
      <c r="AD93" s="63">
        <v>45056.458333333336</v>
      </c>
      <c r="AF93" s="60">
        <v>91</v>
      </c>
      <c r="AG93" s="60" t="str">
        <f t="shared" si="5"/>
        <v>金門縣</v>
      </c>
      <c r="AH93" s="67" t="s">
        <v>1732</v>
      </c>
      <c r="AI93" s="68">
        <v>2</v>
      </c>
      <c r="AJ93" s="67">
        <v>4439</v>
      </c>
      <c r="AK93" s="67" t="s">
        <v>2217</v>
      </c>
      <c r="AL93" s="67" t="s">
        <v>2218</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1736</v>
      </c>
      <c r="Y94" s="67">
        <v>2</v>
      </c>
      <c r="Z94" s="67">
        <v>5079</v>
      </c>
      <c r="AA94" s="67" t="s">
        <v>2219</v>
      </c>
      <c r="AB94" s="67" t="s">
        <v>2220</v>
      </c>
      <c r="AC94" s="63">
        <v>45049.663194444445</v>
      </c>
      <c r="AD94" s="63">
        <v>45064.458333333336</v>
      </c>
      <c r="AF94" s="60">
        <v>92</v>
      </c>
      <c r="AG94" s="60" t="str">
        <f t="shared" si="5"/>
        <v>台北市</v>
      </c>
      <c r="AH94" s="67" t="s">
        <v>2221</v>
      </c>
      <c r="AI94" s="68">
        <v>1</v>
      </c>
      <c r="AJ94" s="67" t="s">
        <v>2047</v>
      </c>
      <c r="AK94" s="67" t="s">
        <v>2222</v>
      </c>
      <c r="AL94" s="67" t="s">
        <v>2223</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1736</v>
      </c>
      <c r="Y95" s="67">
        <v>2</v>
      </c>
      <c r="Z95" s="67">
        <v>4716</v>
      </c>
      <c r="AA95" s="67" t="s">
        <v>2224</v>
      </c>
      <c r="AB95" s="67" t="s">
        <v>2225</v>
      </c>
      <c r="AC95" s="63">
        <v>45050.484027777777</v>
      </c>
      <c r="AD95" s="63">
        <v>45068.458333333336</v>
      </c>
      <c r="AF95" s="60">
        <v>93</v>
      </c>
      <c r="AG95" s="60" t="str">
        <f t="shared" si="5"/>
        <v>新北市</v>
      </c>
      <c r="AH95" s="67" t="s">
        <v>1732</v>
      </c>
      <c r="AI95" s="68">
        <v>2</v>
      </c>
      <c r="AJ95" s="67">
        <v>4412</v>
      </c>
      <c r="AK95" s="67" t="s">
        <v>2226</v>
      </c>
      <c r="AL95" s="67" t="s">
        <v>2227</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1736</v>
      </c>
      <c r="Y96" s="67">
        <v>2</v>
      </c>
      <c r="Z96" s="67">
        <v>5080</v>
      </c>
      <c r="AA96" s="67" t="s">
        <v>2228</v>
      </c>
      <c r="AB96" s="67" t="s">
        <v>2229</v>
      </c>
      <c r="AC96" s="63">
        <v>45054.635416666664</v>
      </c>
      <c r="AD96" s="63">
        <v>45068.458333333336</v>
      </c>
      <c r="AF96" s="60">
        <v>94</v>
      </c>
      <c r="AG96" s="60" t="str">
        <f t="shared" si="5"/>
        <v>台北市</v>
      </c>
      <c r="AH96" s="67" t="s">
        <v>1732</v>
      </c>
      <c r="AI96" s="68">
        <v>2</v>
      </c>
      <c r="AJ96" s="67">
        <v>3080</v>
      </c>
      <c r="AK96" s="67" t="s">
        <v>2230</v>
      </c>
      <c r="AL96" s="67" t="s">
        <v>2231</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1736</v>
      </c>
      <c r="Y97" s="67">
        <v>2</v>
      </c>
      <c r="Z97" s="67">
        <v>4996</v>
      </c>
      <c r="AA97" s="67" t="s">
        <v>2232</v>
      </c>
      <c r="AB97" s="67" t="s">
        <v>2233</v>
      </c>
      <c r="AC97" s="63">
        <v>45042.716666666667</v>
      </c>
      <c r="AD97" s="63">
        <v>45069.583333333336</v>
      </c>
      <c r="AF97" s="60">
        <v>95</v>
      </c>
      <c r="AG97" s="60" t="str">
        <f t="shared" si="5"/>
        <v>台北市</v>
      </c>
      <c r="AH97" s="67" t="s">
        <v>1732</v>
      </c>
      <c r="AI97" s="68">
        <v>2</v>
      </c>
      <c r="AJ97" s="67">
        <v>3271</v>
      </c>
      <c r="AK97" s="67" t="s">
        <v>2234</v>
      </c>
      <c r="AL97" s="67" t="s">
        <v>2235</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1736</v>
      </c>
      <c r="Y98" s="67">
        <v>2</v>
      </c>
      <c r="Z98" s="67">
        <v>5089</v>
      </c>
      <c r="AA98" s="67" t="s">
        <v>2236</v>
      </c>
      <c r="AB98" s="67" t="s">
        <v>2237</v>
      </c>
      <c r="AC98" s="63">
        <v>45050.511805555558</v>
      </c>
      <c r="AD98" s="63">
        <v>45070.458333333336</v>
      </c>
      <c r="AF98" s="60">
        <v>96</v>
      </c>
      <c r="AG98" s="60" t="str">
        <f t="shared" si="5"/>
        <v>雲林縣</v>
      </c>
      <c r="AH98" s="67" t="s">
        <v>1732</v>
      </c>
      <c r="AI98" s="68">
        <v>2</v>
      </c>
      <c r="AJ98" s="67">
        <v>3753</v>
      </c>
      <c r="AK98" s="67" t="s">
        <v>2238</v>
      </c>
      <c r="AL98" s="67" t="s">
        <v>2239</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1736</v>
      </c>
      <c r="Y99" s="67">
        <v>2</v>
      </c>
      <c r="Z99" s="67">
        <v>5086</v>
      </c>
      <c r="AA99" s="67" t="s">
        <v>2240</v>
      </c>
      <c r="AB99" s="67" t="s">
        <v>2241</v>
      </c>
      <c r="AC99" s="63">
        <v>45050.627083333333</v>
      </c>
      <c r="AD99" s="63">
        <v>45071.416666666664</v>
      </c>
      <c r="AF99" s="60">
        <v>97</v>
      </c>
      <c r="AG99" s="60" t="str">
        <f t="shared" si="5"/>
        <v>新竹縣</v>
      </c>
      <c r="AH99" s="67" t="s">
        <v>1732</v>
      </c>
      <c r="AI99" s="68">
        <v>2</v>
      </c>
      <c r="AJ99" s="67">
        <v>4988</v>
      </c>
      <c r="AK99" s="67" t="s">
        <v>2242</v>
      </c>
      <c r="AL99" s="67" t="s">
        <v>2243</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1736</v>
      </c>
      <c r="Y100" s="67">
        <v>2</v>
      </c>
      <c r="Z100" s="67">
        <v>4825</v>
      </c>
      <c r="AA100" s="67" t="s">
        <v>2244</v>
      </c>
      <c r="AB100" s="67" t="s">
        <v>2245</v>
      </c>
      <c r="AC100" s="63">
        <v>45051.679166666669</v>
      </c>
      <c r="AD100" s="63">
        <v>45071.416666666664</v>
      </c>
      <c r="AF100" s="60">
        <v>98</v>
      </c>
      <c r="AG100" s="60" t="str">
        <f t="shared" si="5"/>
        <v>彰化縣</v>
      </c>
      <c r="AH100" s="67" t="s">
        <v>1732</v>
      </c>
      <c r="AI100" s="68">
        <v>2</v>
      </c>
      <c r="AJ100" s="67">
        <v>3617</v>
      </c>
      <c r="AK100" s="67" t="s">
        <v>2246</v>
      </c>
      <c r="AL100" s="67" t="s">
        <v>2247</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1736</v>
      </c>
      <c r="Y101" s="67">
        <v>2</v>
      </c>
      <c r="Z101" s="67">
        <v>5087</v>
      </c>
      <c r="AA101" s="67" t="s">
        <v>2248</v>
      </c>
      <c r="AB101" s="67" t="s">
        <v>2249</v>
      </c>
      <c r="AC101" s="63">
        <v>45056.468055555553</v>
      </c>
      <c r="AD101" s="63">
        <v>45075.458333333336</v>
      </c>
      <c r="AF101" s="60">
        <v>99</v>
      </c>
      <c r="AG101" s="60" t="str">
        <f t="shared" si="5"/>
        <v>台中市</v>
      </c>
      <c r="AH101" s="67" t="s">
        <v>1732</v>
      </c>
      <c r="AI101" s="68">
        <v>3</v>
      </c>
      <c r="AJ101" s="67">
        <v>4193</v>
      </c>
      <c r="AK101" s="67" t="s">
        <v>2250</v>
      </c>
      <c r="AL101" s="67" t="s">
        <v>2251</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1736</v>
      </c>
      <c r="Y102" s="67">
        <v>2</v>
      </c>
      <c r="Z102" s="67">
        <v>5025</v>
      </c>
      <c r="AA102" s="67" t="s">
        <v>2252</v>
      </c>
      <c r="AB102" s="67" t="s">
        <v>2253</v>
      </c>
      <c r="AC102" s="63">
        <v>45063.588194444441</v>
      </c>
      <c r="AD102" s="63">
        <v>45082.625</v>
      </c>
      <c r="AF102" s="60">
        <v>100</v>
      </c>
      <c r="AG102" s="60" t="str">
        <f t="shared" si="5"/>
        <v>新北市</v>
      </c>
      <c r="AH102" s="67" t="s">
        <v>1732</v>
      </c>
      <c r="AI102" s="68">
        <v>3</v>
      </c>
      <c r="AJ102" s="67">
        <v>4256</v>
      </c>
      <c r="AK102" s="67" t="s">
        <v>2254</v>
      </c>
      <c r="AL102" s="67" t="s">
        <v>2255</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1736</v>
      </c>
      <c r="Y103" s="67">
        <v>2</v>
      </c>
      <c r="Z103" s="67">
        <v>4772</v>
      </c>
      <c r="AA103" s="67" t="s">
        <v>2256</v>
      </c>
      <c r="AB103" s="67" t="s">
        <v>2257</v>
      </c>
      <c r="AC103" s="63">
        <v>45070.36041666667</v>
      </c>
      <c r="AD103" s="63">
        <v>45085.458333333336</v>
      </c>
      <c r="AF103" s="60">
        <v>101</v>
      </c>
      <c r="AG103" s="60" t="str">
        <f t="shared" si="5"/>
        <v>台北市</v>
      </c>
      <c r="AH103" s="67" t="s">
        <v>1732</v>
      </c>
      <c r="AI103" s="68">
        <v>2</v>
      </c>
      <c r="AJ103" s="67">
        <v>4936</v>
      </c>
      <c r="AK103" s="67" t="s">
        <v>2258</v>
      </c>
      <c r="AL103" s="67" t="s">
        <v>2259</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1736</v>
      </c>
      <c r="Y104" s="67">
        <v>2</v>
      </c>
      <c r="Z104" s="67">
        <v>5101</v>
      </c>
      <c r="AA104" s="67" t="s">
        <v>2260</v>
      </c>
      <c r="AB104" s="67" t="s">
        <v>2261</v>
      </c>
      <c r="AC104" s="63">
        <v>45075.423611111109</v>
      </c>
      <c r="AD104" s="63">
        <v>45090.458333333336</v>
      </c>
      <c r="AF104" s="60">
        <v>102</v>
      </c>
      <c r="AG104" s="60" t="str">
        <f t="shared" si="5"/>
        <v>台北市</v>
      </c>
      <c r="AH104" s="67" t="s">
        <v>1732</v>
      </c>
      <c r="AI104" s="68">
        <v>2</v>
      </c>
      <c r="AJ104" s="67">
        <v>4092</v>
      </c>
      <c r="AK104" s="67" t="s">
        <v>2262</v>
      </c>
      <c r="AL104" s="67" t="s">
        <v>2263</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1736</v>
      </c>
      <c r="Y105" s="67">
        <v>2</v>
      </c>
      <c r="Z105" s="67">
        <v>5096</v>
      </c>
      <c r="AA105" s="67" t="s">
        <v>2264</v>
      </c>
      <c r="AB105" s="67" t="s">
        <v>2265</v>
      </c>
      <c r="AC105" s="63">
        <v>45064.602777777778</v>
      </c>
      <c r="AD105" s="63">
        <v>45090.625</v>
      </c>
      <c r="AF105" s="60">
        <v>103</v>
      </c>
      <c r="AG105" s="60" t="str">
        <f t="shared" si="5"/>
        <v>新北市</v>
      </c>
      <c r="AH105" s="67" t="s">
        <v>1732</v>
      </c>
      <c r="AI105" s="68">
        <v>2</v>
      </c>
      <c r="AJ105" s="67">
        <v>3890</v>
      </c>
      <c r="AK105" s="67" t="s">
        <v>2045</v>
      </c>
      <c r="AL105" s="67" t="s">
        <v>2046</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1736</v>
      </c>
      <c r="Y106" s="67">
        <v>2</v>
      </c>
      <c r="Z106" s="67">
        <v>5019</v>
      </c>
      <c r="AA106" s="67" t="s">
        <v>2266</v>
      </c>
      <c r="AB106" s="67" t="s">
        <v>2267</v>
      </c>
      <c r="AC106" s="63">
        <v>45071.695833333331</v>
      </c>
      <c r="AD106" s="63">
        <v>45092.458333333336</v>
      </c>
      <c r="AF106" s="60">
        <v>104</v>
      </c>
      <c r="AG106" s="60" t="str">
        <f t="shared" si="5"/>
        <v>新竹縣</v>
      </c>
      <c r="AH106" s="67" t="s">
        <v>1732</v>
      </c>
      <c r="AI106" s="68">
        <v>2</v>
      </c>
      <c r="AJ106" s="67">
        <v>3015</v>
      </c>
      <c r="AK106" s="67" t="s">
        <v>2268</v>
      </c>
      <c r="AL106" s="67" t="s">
        <v>2269</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1736</v>
      </c>
      <c r="Y107" s="67">
        <v>2</v>
      </c>
      <c r="Z107" s="67">
        <v>5021</v>
      </c>
      <c r="AA107" s="67" t="s">
        <v>2270</v>
      </c>
      <c r="AB107" s="67" t="s">
        <v>2271</v>
      </c>
      <c r="AC107" s="63">
        <v>45075.592361111114</v>
      </c>
      <c r="AD107" s="63">
        <v>45092.458333333336</v>
      </c>
      <c r="AF107" s="60">
        <v>105</v>
      </c>
      <c r="AG107" s="60" t="str">
        <f t="shared" si="5"/>
        <v>新竹市</v>
      </c>
      <c r="AH107" s="67" t="s">
        <v>1732</v>
      </c>
      <c r="AI107" s="68">
        <v>2</v>
      </c>
      <c r="AJ107" s="67" t="s">
        <v>47</v>
      </c>
      <c r="AK107" s="67" t="s">
        <v>2272</v>
      </c>
      <c r="AL107" s="67" t="s">
        <v>2273</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1736</v>
      </c>
      <c r="Y108" s="67">
        <v>2</v>
      </c>
      <c r="Z108" s="67">
        <v>5047</v>
      </c>
      <c r="AA108" s="67" t="s">
        <v>2274</v>
      </c>
      <c r="AB108" s="67" t="s">
        <v>2275</v>
      </c>
      <c r="AC108" s="63">
        <v>45064.65</v>
      </c>
      <c r="AD108" s="63">
        <v>45092.625</v>
      </c>
      <c r="AF108" s="60">
        <v>106</v>
      </c>
      <c r="AG108" s="60" t="str">
        <f t="shared" si="5"/>
        <v>新北市</v>
      </c>
      <c r="AH108" s="67" t="s">
        <v>1732</v>
      </c>
      <c r="AI108" s="68">
        <v>2</v>
      </c>
      <c r="AJ108" s="67">
        <v>4799</v>
      </c>
      <c r="AK108" s="67" t="s">
        <v>2276</v>
      </c>
      <c r="AL108" s="67" t="s">
        <v>2277</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1736</v>
      </c>
      <c r="Y109" s="67">
        <v>2</v>
      </c>
      <c r="Z109" s="67">
        <v>5102</v>
      </c>
      <c r="AA109" s="67" t="s">
        <v>2278</v>
      </c>
      <c r="AB109" s="67" t="s">
        <v>2279</v>
      </c>
      <c r="AC109" s="63">
        <v>45076.717361111114</v>
      </c>
      <c r="AD109" s="63">
        <v>45097.458333333336</v>
      </c>
      <c r="AF109" s="60">
        <v>107</v>
      </c>
      <c r="AG109" s="60" t="str">
        <f t="shared" si="5"/>
        <v>新北市</v>
      </c>
      <c r="AH109" s="67" t="s">
        <v>1732</v>
      </c>
      <c r="AI109" s="68">
        <v>2</v>
      </c>
      <c r="AJ109" s="67">
        <v>5052</v>
      </c>
      <c r="AK109" s="67" t="s">
        <v>2118</v>
      </c>
      <c r="AL109" s="67" t="s">
        <v>2119</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1736</v>
      </c>
      <c r="Y110" s="67">
        <v>2</v>
      </c>
      <c r="Z110" s="67">
        <v>5097</v>
      </c>
      <c r="AA110" s="67" t="s">
        <v>2280</v>
      </c>
      <c r="AB110" s="67" t="s">
        <v>2281</v>
      </c>
      <c r="AC110" s="63">
        <v>45076.756249999999</v>
      </c>
      <c r="AD110" s="63">
        <v>45097.625</v>
      </c>
      <c r="AF110" s="60">
        <v>108</v>
      </c>
      <c r="AG110" s="60" t="str">
        <f t="shared" si="5"/>
        <v>彰化縣</v>
      </c>
      <c r="AH110" s="67" t="s">
        <v>1732</v>
      </c>
      <c r="AI110" s="68">
        <v>2</v>
      </c>
      <c r="AJ110" s="67">
        <v>3138</v>
      </c>
      <c r="AK110" s="67" t="s">
        <v>2282</v>
      </c>
      <c r="AL110" s="67" t="s">
        <v>2283</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1736</v>
      </c>
      <c r="Y111" s="67">
        <v>2</v>
      </c>
      <c r="Z111" s="67">
        <v>5017</v>
      </c>
      <c r="AA111" s="67" t="s">
        <v>2284</v>
      </c>
      <c r="AB111" s="67" t="s">
        <v>2285</v>
      </c>
      <c r="AC111" s="63">
        <v>45085.479166666664</v>
      </c>
      <c r="AD111" s="63">
        <v>45105.458333333336</v>
      </c>
      <c r="AF111" s="60">
        <v>109</v>
      </c>
      <c r="AG111" s="60" t="str">
        <f t="shared" si="5"/>
        <v>新竹市</v>
      </c>
      <c r="AH111" s="67" t="s">
        <v>1732</v>
      </c>
      <c r="AI111" s="68">
        <v>2</v>
      </c>
      <c r="AJ111" s="67">
        <v>4142</v>
      </c>
      <c r="AK111" s="67" t="s">
        <v>2286</v>
      </c>
      <c r="AL111" s="67" t="s">
        <v>2287</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1736</v>
      </c>
      <c r="Y112" s="67">
        <v>2</v>
      </c>
      <c r="Z112" s="67">
        <v>4906</v>
      </c>
      <c r="AA112" s="67" t="s">
        <v>2288</v>
      </c>
      <c r="AB112" s="67" t="s">
        <v>2289</v>
      </c>
      <c r="AC112" s="63">
        <v>45086.472222222219</v>
      </c>
      <c r="AD112" s="63">
        <v>45106.458333333336</v>
      </c>
      <c r="AF112" s="60">
        <v>110</v>
      </c>
      <c r="AG112" s="60" t="str">
        <f t="shared" si="5"/>
        <v>嘉義市</v>
      </c>
      <c r="AH112" s="67" t="s">
        <v>1732</v>
      </c>
      <c r="AI112" s="68">
        <v>2</v>
      </c>
      <c r="AJ112" s="67">
        <v>4185</v>
      </c>
      <c r="AK112" s="67" t="s">
        <v>2290</v>
      </c>
      <c r="AL112" s="67" t="s">
        <v>2291</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1736</v>
      </c>
      <c r="Y113" s="67">
        <v>2</v>
      </c>
      <c r="Z113" s="67">
        <v>5109</v>
      </c>
      <c r="AA113" s="67" t="s">
        <v>2292</v>
      </c>
      <c r="AB113" s="67" t="s">
        <v>2293</v>
      </c>
      <c r="AC113" s="63">
        <v>45086.695138888892</v>
      </c>
      <c r="AD113" s="63">
        <v>45118.625</v>
      </c>
      <c r="AF113" s="60">
        <v>111</v>
      </c>
      <c r="AG113" s="60" t="str">
        <f t="shared" si="5"/>
        <v>新北市</v>
      </c>
      <c r="AH113" s="67" t="s">
        <v>1732</v>
      </c>
      <c r="AI113" s="68">
        <v>2</v>
      </c>
      <c r="AJ113" s="67" t="s">
        <v>1020</v>
      </c>
      <c r="AK113" s="67" t="s">
        <v>2294</v>
      </c>
      <c r="AL113" s="67" t="s">
        <v>2295</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1736</v>
      </c>
      <c r="Y114" s="67">
        <v>2</v>
      </c>
      <c r="Z114" s="67">
        <v>5108</v>
      </c>
      <c r="AA114" s="67" t="s">
        <v>2296</v>
      </c>
      <c r="AB114" s="67" t="s">
        <v>2297</v>
      </c>
      <c r="AC114" s="63">
        <v>45096.397916666669</v>
      </c>
      <c r="AD114" s="63">
        <v>45118.625</v>
      </c>
      <c r="AF114" s="60">
        <v>112</v>
      </c>
      <c r="AG114" s="60" t="str">
        <f t="shared" si="5"/>
        <v>台北市</v>
      </c>
      <c r="AH114" s="67" t="s">
        <v>1732</v>
      </c>
      <c r="AI114" s="68">
        <v>2</v>
      </c>
      <c r="AJ114" s="67">
        <v>2051</v>
      </c>
      <c r="AK114" s="67" t="s">
        <v>2298</v>
      </c>
      <c r="AL114" s="67" t="s">
        <v>2299</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1736</v>
      </c>
      <c r="Y115" s="67">
        <v>2</v>
      </c>
      <c r="Z115" s="67">
        <v>5111</v>
      </c>
      <c r="AA115" s="67" t="s">
        <v>2300</v>
      </c>
      <c r="AB115" s="67" t="s">
        <v>2301</v>
      </c>
      <c r="AC115" s="63">
        <v>45106.734722222223</v>
      </c>
      <c r="AD115" s="63">
        <v>45131.458333333336</v>
      </c>
      <c r="AF115" s="60">
        <v>113</v>
      </c>
      <c r="AG115" s="60" t="str">
        <f t="shared" si="5"/>
        <v>彰化縣</v>
      </c>
      <c r="AH115" s="67" t="s">
        <v>1732</v>
      </c>
      <c r="AI115" s="68">
        <v>2</v>
      </c>
      <c r="AJ115" s="67">
        <v>5045</v>
      </c>
      <c r="AK115" s="67" t="s">
        <v>2130</v>
      </c>
      <c r="AL115" s="67" t="s">
        <v>2302</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1736</v>
      </c>
      <c r="Y116" s="67">
        <v>2</v>
      </c>
      <c r="Z116" s="67">
        <v>5103</v>
      </c>
      <c r="AA116" s="67" t="s">
        <v>2303</v>
      </c>
      <c r="AB116" s="67" t="s">
        <v>2304</v>
      </c>
      <c r="AC116" s="63">
        <v>45107.621527777781</v>
      </c>
      <c r="AD116" s="63">
        <v>45132.458333333336</v>
      </c>
      <c r="AF116" s="60">
        <v>114</v>
      </c>
      <c r="AG116" s="60" t="str">
        <f t="shared" si="5"/>
        <v>新竹縣</v>
      </c>
      <c r="AH116" s="67" t="s">
        <v>1732</v>
      </c>
      <c r="AI116" s="68">
        <v>2</v>
      </c>
      <c r="AJ116" s="67">
        <v>4688</v>
      </c>
      <c r="AK116" s="67" t="s">
        <v>2305</v>
      </c>
      <c r="AL116" s="67" t="s">
        <v>2306</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1736</v>
      </c>
      <c r="Y117" s="67">
        <v>2</v>
      </c>
      <c r="Z117" s="67">
        <v>5107</v>
      </c>
      <c r="AA117" s="67" t="s">
        <v>2307</v>
      </c>
      <c r="AB117" s="67" t="s">
        <v>2308</v>
      </c>
      <c r="AC117" s="63">
        <v>45114.5</v>
      </c>
      <c r="AD117" s="63">
        <v>45132.458333333336</v>
      </c>
      <c r="AF117" s="60">
        <v>115</v>
      </c>
      <c r="AG117" s="60" t="str">
        <f t="shared" ref="AG117:AG124" si="7">IF(    AND((ISNA(VLOOKUP(AJ117,E:E,1,FALSE))),(ISNA(VLOOKUP(AJ117,N:N,1,FALSE))),(ISNA(VLOOKUP(AJ117,Z:Z,1,FALSE)))),"",LEFT(AL117,3))</f>
        <v>台北市</v>
      </c>
      <c r="AH117" s="67" t="s">
        <v>1732</v>
      </c>
      <c r="AI117" s="68">
        <v>2</v>
      </c>
      <c r="AJ117" s="67">
        <v>4951</v>
      </c>
      <c r="AK117" s="67" t="s">
        <v>2309</v>
      </c>
      <c r="AL117" s="67" t="s">
        <v>2310</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1736</v>
      </c>
      <c r="Y118" s="67">
        <v>2</v>
      </c>
      <c r="Z118" s="67">
        <v>5094</v>
      </c>
      <c r="AA118" s="67" t="s">
        <v>2311</v>
      </c>
      <c r="AB118" s="67" t="s">
        <v>2312</v>
      </c>
      <c r="AC118" s="63">
        <v>45114.620833333334</v>
      </c>
      <c r="AD118" s="63">
        <v>45132.625</v>
      </c>
      <c r="AF118" s="60">
        <v>116</v>
      </c>
      <c r="AG118" s="60" t="str">
        <f t="shared" si="7"/>
        <v>苗栗縣</v>
      </c>
      <c r="AH118" s="67" t="s">
        <v>1732</v>
      </c>
      <c r="AI118" s="68">
        <v>2</v>
      </c>
      <c r="AJ118" s="67">
        <v>2602</v>
      </c>
      <c r="AK118" s="67" t="s">
        <v>2313</v>
      </c>
      <c r="AL118" s="67" t="s">
        <v>2314</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1736</v>
      </c>
      <c r="Y119" s="67">
        <v>2</v>
      </c>
      <c r="Z119" s="67">
        <v>5092</v>
      </c>
      <c r="AA119" s="67" t="s">
        <v>2315</v>
      </c>
      <c r="AB119" s="67" t="s">
        <v>2316</v>
      </c>
      <c r="AC119" s="63">
        <v>45114.765972222223</v>
      </c>
      <c r="AD119" s="63">
        <v>45132.625</v>
      </c>
      <c r="AF119" s="60">
        <v>117</v>
      </c>
      <c r="AG119" s="60" t="str">
        <f t="shared" si="7"/>
        <v>新北市</v>
      </c>
      <c r="AH119" s="67" t="s">
        <v>1732</v>
      </c>
      <c r="AI119" s="68">
        <v>2</v>
      </c>
      <c r="AJ119" s="67" t="s">
        <v>1057</v>
      </c>
      <c r="AK119" s="67" t="s">
        <v>2317</v>
      </c>
      <c r="AL119" s="67" t="s">
        <v>2318</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1736</v>
      </c>
      <c r="Y120" s="67">
        <v>2</v>
      </c>
      <c r="Z120" s="67">
        <v>4946</v>
      </c>
      <c r="AA120" s="67" t="s">
        <v>2319</v>
      </c>
      <c r="AB120" s="67" t="s">
        <v>2320</v>
      </c>
      <c r="AC120" s="63">
        <v>45114.734027777777</v>
      </c>
      <c r="AD120" s="63">
        <v>45134.458333333336</v>
      </c>
      <c r="AF120" s="60">
        <v>118</v>
      </c>
      <c r="AG120" s="60" t="str">
        <f t="shared" si="7"/>
        <v>雲林縣</v>
      </c>
      <c r="AH120" s="67" t="s">
        <v>1732</v>
      </c>
      <c r="AI120" s="68">
        <v>3</v>
      </c>
      <c r="AJ120" s="67">
        <v>4119</v>
      </c>
      <c r="AK120" s="67" t="s">
        <v>2321</v>
      </c>
      <c r="AL120" s="67" t="s">
        <v>2322</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1736</v>
      </c>
      <c r="Y121" s="67">
        <v>2</v>
      </c>
      <c r="Z121" s="67">
        <v>5130</v>
      </c>
      <c r="AA121" s="67" t="s">
        <v>2258</v>
      </c>
      <c r="AB121" s="67" t="s">
        <v>2259</v>
      </c>
      <c r="AC121" s="63">
        <v>45121.411111111112</v>
      </c>
      <c r="AD121" s="63">
        <v>45139.458333333336</v>
      </c>
      <c r="AF121" s="60">
        <v>119</v>
      </c>
      <c r="AG121" s="60" t="str">
        <f t="shared" si="7"/>
        <v>新北市</v>
      </c>
      <c r="AH121" s="67" t="s">
        <v>1732</v>
      </c>
      <c r="AI121" s="68">
        <v>2</v>
      </c>
      <c r="AJ121" s="67">
        <v>2492</v>
      </c>
      <c r="AK121" s="67" t="s">
        <v>2323</v>
      </c>
      <c r="AL121" s="67" t="s">
        <v>2324</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1736</v>
      </c>
      <c r="Y122" s="67">
        <v>2</v>
      </c>
      <c r="Z122" s="67">
        <v>5115</v>
      </c>
      <c r="AA122" s="67" t="s">
        <v>2325</v>
      </c>
      <c r="AB122" s="67" t="s">
        <v>2326</v>
      </c>
      <c r="AC122" s="63">
        <v>45117.808333333334</v>
      </c>
      <c r="AD122" s="63">
        <v>45139.625</v>
      </c>
      <c r="AF122" s="60">
        <v>120</v>
      </c>
      <c r="AG122" s="60" t="str">
        <f t="shared" si="7"/>
        <v>嘉義縣</v>
      </c>
      <c r="AH122" s="67" t="s">
        <v>1732</v>
      </c>
      <c r="AI122" s="68">
        <v>2</v>
      </c>
      <c r="AJ122" s="67">
        <v>3542</v>
      </c>
      <c r="AK122" s="67" t="s">
        <v>2327</v>
      </c>
      <c r="AL122" s="67" t="s">
        <v>2328</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1736</v>
      </c>
      <c r="Y123" s="67">
        <v>2</v>
      </c>
      <c r="Z123" s="67">
        <v>5121</v>
      </c>
      <c r="AA123" s="67" t="s">
        <v>2329</v>
      </c>
      <c r="AB123" s="67" t="s">
        <v>2330</v>
      </c>
      <c r="AC123" s="63">
        <v>45117.734722222223</v>
      </c>
      <c r="AD123" s="63">
        <v>45145.625</v>
      </c>
      <c r="AF123" s="60">
        <v>117</v>
      </c>
      <c r="AG123" s="60" t="str">
        <f t="shared" si="7"/>
        <v>屏東縣</v>
      </c>
      <c r="AH123" s="67" t="s">
        <v>1732</v>
      </c>
      <c r="AI123" s="68">
        <v>2</v>
      </c>
      <c r="AJ123" s="67">
        <v>4832</v>
      </c>
      <c r="AK123" s="67" t="s">
        <v>2331</v>
      </c>
      <c r="AL123" s="67" t="s">
        <v>2332</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1736</v>
      </c>
      <c r="Y124" s="67">
        <v>2</v>
      </c>
      <c r="Z124" s="67">
        <v>5091</v>
      </c>
      <c r="AA124" s="67" t="s">
        <v>2333</v>
      </c>
      <c r="AB124" s="67" t="s">
        <v>2334</v>
      </c>
      <c r="AC124" s="63">
        <v>45131.411805555559</v>
      </c>
      <c r="AD124" s="63">
        <v>45147.458333333336</v>
      </c>
      <c r="AF124" s="60">
        <v>118</v>
      </c>
      <c r="AG124" s="60" t="str">
        <f t="shared" si="7"/>
        <v>新北市</v>
      </c>
      <c r="AH124" s="67" t="s">
        <v>1732</v>
      </c>
      <c r="AI124" s="68">
        <v>3</v>
      </c>
      <c r="AJ124" s="67">
        <v>3896</v>
      </c>
      <c r="AK124" s="67" t="s">
        <v>2335</v>
      </c>
      <c r="AL124" s="67" t="s">
        <v>2336</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1736</v>
      </c>
      <c r="Y125" s="67">
        <v>2</v>
      </c>
      <c r="Z125" s="67">
        <v>5110</v>
      </c>
      <c r="AA125" s="67" t="s">
        <v>2337</v>
      </c>
      <c r="AB125" s="67" t="s">
        <v>2338</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1736</v>
      </c>
      <c r="Y126" s="67">
        <v>2</v>
      </c>
      <c r="Z126" s="67">
        <v>4811</v>
      </c>
      <c r="AA126" s="67" t="s">
        <v>2339</v>
      </c>
      <c r="AB126" s="67" t="s">
        <v>2340</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1736</v>
      </c>
      <c r="Y127" s="67">
        <v>2</v>
      </c>
      <c r="Z127" s="67">
        <v>5125</v>
      </c>
      <c r="AA127" s="67" t="s">
        <v>2341</v>
      </c>
      <c r="AB127" s="67" t="s">
        <v>2342</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1736</v>
      </c>
      <c r="Y128" s="67">
        <v>2</v>
      </c>
      <c r="Z128" s="67">
        <v>4978</v>
      </c>
      <c r="AA128" s="67" t="s">
        <v>2343</v>
      </c>
      <c r="AB128" s="67" t="s">
        <v>2344</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1736</v>
      </c>
      <c r="Y129" s="67">
        <v>2</v>
      </c>
      <c r="Z129" s="67">
        <v>5129</v>
      </c>
      <c r="AA129" s="67" t="s">
        <v>2345</v>
      </c>
      <c r="AB129" s="67" t="s">
        <v>2346</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1736</v>
      </c>
      <c r="Y130" s="67">
        <v>2</v>
      </c>
      <c r="Z130" s="67">
        <v>5145</v>
      </c>
      <c r="AA130" s="67" t="s">
        <v>2347</v>
      </c>
      <c r="AB130" s="67" t="s">
        <v>2348</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1736</v>
      </c>
      <c r="Y131" s="67">
        <v>2</v>
      </c>
      <c r="Z131" s="67">
        <v>5126</v>
      </c>
      <c r="AA131" s="67" t="s">
        <v>2349</v>
      </c>
      <c r="AB131" s="67" t="s">
        <v>2350</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1736</v>
      </c>
      <c r="Y132" s="67">
        <v>2</v>
      </c>
      <c r="Z132" s="67">
        <v>5144</v>
      </c>
      <c r="AA132" s="67" t="s">
        <v>2351</v>
      </c>
      <c r="AB132" s="67" t="s">
        <v>2352</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1736</v>
      </c>
      <c r="Y133" s="67">
        <v>2</v>
      </c>
      <c r="Z133" s="67">
        <v>5066</v>
      </c>
      <c r="AA133" s="67" t="s">
        <v>2353</v>
      </c>
      <c r="AB133" s="67" t="s">
        <v>2354</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1736</v>
      </c>
      <c r="Y134" s="67">
        <v>2</v>
      </c>
      <c r="Z134" s="67">
        <v>5123</v>
      </c>
      <c r="AA134" s="67" t="s">
        <v>2355</v>
      </c>
      <c r="AB134" s="67" t="s">
        <v>2356</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1736</v>
      </c>
      <c r="Y135" s="67">
        <v>2</v>
      </c>
      <c r="Z135" s="67">
        <v>4854</v>
      </c>
      <c r="AA135" s="67" t="s">
        <v>2357</v>
      </c>
      <c r="AB135" s="67" t="s">
        <v>2358</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1736</v>
      </c>
      <c r="Y136" s="67">
        <v>2</v>
      </c>
      <c r="Z136" s="67">
        <v>4963</v>
      </c>
      <c r="AA136" s="67" t="s">
        <v>2359</v>
      </c>
      <c r="AB136" s="67" t="s">
        <v>2360</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1736</v>
      </c>
      <c r="Y137" s="67">
        <v>2</v>
      </c>
      <c r="Z137" s="67">
        <v>5147</v>
      </c>
      <c r="AA137" s="67" t="s">
        <v>2361</v>
      </c>
      <c r="AB137" s="67" t="s">
        <v>2362</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1736</v>
      </c>
      <c r="Y138" s="67">
        <v>2</v>
      </c>
      <c r="Z138" s="67">
        <v>5133</v>
      </c>
      <c r="AA138" s="67" t="s">
        <v>2363</v>
      </c>
      <c r="AB138" s="67" t="s">
        <v>2364</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1736</v>
      </c>
      <c r="Y139" s="67">
        <v>2</v>
      </c>
      <c r="Z139" s="67">
        <v>5027</v>
      </c>
      <c r="AA139" s="67" t="s">
        <v>2365</v>
      </c>
      <c r="AB139" s="67" t="s">
        <v>2366</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1736</v>
      </c>
      <c r="Y140" s="67">
        <v>2</v>
      </c>
      <c r="Z140" s="67">
        <v>5136</v>
      </c>
      <c r="AA140" s="67" t="s">
        <v>2367</v>
      </c>
      <c r="AB140" s="67" t="s">
        <v>2368</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1736</v>
      </c>
      <c r="Y141" s="67">
        <v>2</v>
      </c>
      <c r="Z141" s="67">
        <v>5149</v>
      </c>
      <c r="AA141" s="67" t="s">
        <v>2369</v>
      </c>
      <c r="AB141" s="67" t="s">
        <v>2370</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1736</v>
      </c>
      <c r="Y142" s="67">
        <v>2</v>
      </c>
      <c r="Z142" s="67">
        <v>5112</v>
      </c>
      <c r="AA142" s="67" t="s">
        <v>2371</v>
      </c>
      <c r="AB142" s="67" t="s">
        <v>2372</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1736</v>
      </c>
      <c r="Y143" s="67">
        <v>2</v>
      </c>
      <c r="Z143" s="67">
        <v>5141</v>
      </c>
      <c r="AA143" s="67" t="s">
        <v>2373</v>
      </c>
      <c r="AB143" s="67" t="s">
        <v>2374</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1736</v>
      </c>
      <c r="Y144" s="67">
        <v>2</v>
      </c>
      <c r="Z144" s="67">
        <v>5153</v>
      </c>
      <c r="AA144" s="67" t="s">
        <v>2375</v>
      </c>
      <c r="AB144" s="67" t="s">
        <v>2376</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1736</v>
      </c>
      <c r="Y145" s="67">
        <v>2</v>
      </c>
      <c r="Z145" s="67">
        <v>5116</v>
      </c>
      <c r="AA145" s="67" t="s">
        <v>2377</v>
      </c>
      <c r="AB145" s="67" t="s">
        <v>2378</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1736</v>
      </c>
      <c r="Y146" s="67">
        <v>2</v>
      </c>
      <c r="Z146" s="67">
        <v>5139</v>
      </c>
      <c r="AA146" s="67" t="s">
        <v>2379</v>
      </c>
      <c r="AB146" s="67" t="s">
        <v>2380</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1736</v>
      </c>
      <c r="Y147" s="67">
        <v>2</v>
      </c>
      <c r="Z147" s="67">
        <v>5105</v>
      </c>
      <c r="AA147" s="67" t="s">
        <v>2381</v>
      </c>
      <c r="AB147" s="67" t="s">
        <v>2382</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1736</v>
      </c>
      <c r="Y148" s="67">
        <v>2</v>
      </c>
      <c r="Z148" s="67">
        <v>5104</v>
      </c>
      <c r="AA148" s="67" t="s">
        <v>2383</v>
      </c>
      <c r="AB148" s="67" t="s">
        <v>2384</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1736</v>
      </c>
      <c r="Y149" s="67">
        <v>2</v>
      </c>
      <c r="Z149" s="67">
        <v>4944</v>
      </c>
      <c r="AA149" s="67" t="s">
        <v>2385</v>
      </c>
      <c r="AB149" s="67" t="s">
        <v>2386</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1736</v>
      </c>
      <c r="Y150" s="67">
        <v>2</v>
      </c>
      <c r="Z150" s="67">
        <v>5154</v>
      </c>
      <c r="AA150" s="67" t="s">
        <v>2387</v>
      </c>
      <c r="AB150" s="67" t="s">
        <v>2388</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1736</v>
      </c>
      <c r="Y151" s="67">
        <v>2</v>
      </c>
      <c r="Z151" s="67">
        <v>5156</v>
      </c>
      <c r="AA151" s="67" t="s">
        <v>2389</v>
      </c>
      <c r="AB151" s="67" t="s">
        <v>2390</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1736</v>
      </c>
      <c r="Y152" s="67">
        <v>2</v>
      </c>
      <c r="Z152" s="67">
        <v>4918</v>
      </c>
      <c r="AA152" s="67" t="s">
        <v>2391</v>
      </c>
      <c r="AB152" s="67" t="s">
        <v>2392</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1736</v>
      </c>
      <c r="Y153" s="67">
        <v>2</v>
      </c>
      <c r="Z153" s="67">
        <v>5117</v>
      </c>
      <c r="AA153" s="67" t="s">
        <v>2393</v>
      </c>
      <c r="AB153" s="67" t="s">
        <v>2394</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1736</v>
      </c>
      <c r="Y154" s="67">
        <v>2</v>
      </c>
      <c r="Z154" s="67">
        <v>5127</v>
      </c>
      <c r="AA154" s="67" t="s">
        <v>2395</v>
      </c>
      <c r="AB154" s="67" t="s">
        <v>2396</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1736</v>
      </c>
      <c r="Y155" s="67">
        <v>2</v>
      </c>
      <c r="Z155" s="67">
        <v>5142</v>
      </c>
      <c r="AA155" s="67" t="s">
        <v>2397</v>
      </c>
      <c r="AB155" s="67" t="s">
        <v>2398</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1736</v>
      </c>
      <c r="Y156" s="67">
        <v>2</v>
      </c>
      <c r="Z156" s="67">
        <v>5162</v>
      </c>
      <c r="AA156" s="67" t="s">
        <v>2399</v>
      </c>
      <c r="AB156" s="67" t="s">
        <v>2400</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1736</v>
      </c>
      <c r="Y157" s="67">
        <v>2</v>
      </c>
      <c r="Z157" s="67">
        <v>5157</v>
      </c>
      <c r="AA157" s="67" t="s">
        <v>2401</v>
      </c>
      <c r="AB157" s="67" t="s">
        <v>2402</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1736</v>
      </c>
      <c r="Y158" s="67">
        <v>2</v>
      </c>
      <c r="Z158" s="67">
        <v>5148</v>
      </c>
      <c r="AA158" s="67" t="s">
        <v>2403</v>
      </c>
      <c r="AB158" s="67" t="s">
        <v>2404</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2405</v>
      </c>
      <c r="G399" s="62" t="s">
        <v>2010</v>
      </c>
      <c r="H399" s="62" t="s">
        <v>2406</v>
      </c>
      <c r="I399" s="61">
        <v>2</v>
      </c>
      <c r="J399" s="80">
        <v>44671</v>
      </c>
    </row>
    <row r="400" spans="4:10" ht="15.6">
      <c r="D400" s="60">
        <v>398</v>
      </c>
      <c r="E400" s="61">
        <v>3549</v>
      </c>
      <c r="F400" s="62" t="s">
        <v>1796</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2407</v>
      </c>
      <c r="G413" s="62" t="s">
        <v>783</v>
      </c>
      <c r="H413" s="62" t="s">
        <v>872</v>
      </c>
      <c r="I413" s="61">
        <v>2</v>
      </c>
      <c r="J413" s="80">
        <v>44672</v>
      </c>
    </row>
    <row r="414" spans="4:10" ht="15.6">
      <c r="D414" s="60">
        <v>412</v>
      </c>
      <c r="E414" s="61">
        <v>3441</v>
      </c>
      <c r="F414" s="62" t="s">
        <v>2408</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2031</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2409</v>
      </c>
      <c r="G422" s="62" t="s">
        <v>783</v>
      </c>
      <c r="H422" s="62" t="s">
        <v>1018</v>
      </c>
      <c r="I422" s="61">
        <v>2</v>
      </c>
      <c r="J422" s="80">
        <v>44694</v>
      </c>
    </row>
    <row r="423" spans="4:10" ht="15.6">
      <c r="D423" s="60">
        <v>421</v>
      </c>
      <c r="E423" s="61">
        <v>4527</v>
      </c>
      <c r="F423" s="62" t="s">
        <v>2410</v>
      </c>
      <c r="G423" s="62" t="s">
        <v>764</v>
      </c>
      <c r="H423" s="62" t="s">
        <v>899</v>
      </c>
      <c r="I423" s="61">
        <v>2</v>
      </c>
      <c r="J423" s="80">
        <v>44697</v>
      </c>
    </row>
    <row r="424" spans="4:10" ht="15.6">
      <c r="D424" s="60">
        <v>422</v>
      </c>
      <c r="E424" s="61" t="s">
        <v>615</v>
      </c>
      <c r="F424" s="62" t="s">
        <v>2411</v>
      </c>
      <c r="G424" s="62" t="s">
        <v>764</v>
      </c>
      <c r="H424" s="62" t="s">
        <v>899</v>
      </c>
      <c r="I424" s="61">
        <v>2</v>
      </c>
      <c r="J424" s="80">
        <v>44697</v>
      </c>
    </row>
    <row r="425" spans="4:10" ht="15.6">
      <c r="D425" s="60">
        <v>423</v>
      </c>
      <c r="E425" s="61">
        <v>4973</v>
      </c>
      <c r="F425" s="62" t="s">
        <v>2412</v>
      </c>
      <c r="G425" s="62" t="s">
        <v>764</v>
      </c>
      <c r="H425" s="62" t="s">
        <v>899</v>
      </c>
      <c r="I425" s="61">
        <v>2</v>
      </c>
      <c r="J425" s="80">
        <v>44697</v>
      </c>
    </row>
    <row r="426" spans="4:10" ht="15.6">
      <c r="D426" s="60">
        <v>424</v>
      </c>
      <c r="E426" s="61" t="s">
        <v>620</v>
      </c>
      <c r="F426" s="62" t="s">
        <v>2413</v>
      </c>
      <c r="G426" s="62" t="s">
        <v>764</v>
      </c>
      <c r="H426" s="62" t="s">
        <v>899</v>
      </c>
      <c r="I426" s="61">
        <v>2</v>
      </c>
      <c r="J426" s="80">
        <v>44697</v>
      </c>
    </row>
    <row r="427" spans="4:10" ht="15.6">
      <c r="D427" s="60">
        <v>425</v>
      </c>
      <c r="E427" s="61">
        <v>4658</v>
      </c>
      <c r="F427" s="62" t="s">
        <v>2414</v>
      </c>
      <c r="G427" s="62" t="s">
        <v>772</v>
      </c>
      <c r="H427" s="62" t="s">
        <v>6</v>
      </c>
      <c r="I427" s="61">
        <v>2</v>
      </c>
      <c r="J427" s="80">
        <v>44697</v>
      </c>
    </row>
    <row r="428" spans="4:10" ht="15.6">
      <c r="D428" s="60">
        <v>426</v>
      </c>
      <c r="E428" s="61" t="s">
        <v>2415</v>
      </c>
      <c r="F428" s="62" t="s">
        <v>2416</v>
      </c>
      <c r="G428" s="62" t="s">
        <v>772</v>
      </c>
      <c r="H428" s="62" t="s">
        <v>6</v>
      </c>
      <c r="I428" s="61">
        <v>2</v>
      </c>
      <c r="J428" s="80">
        <v>44697</v>
      </c>
    </row>
    <row r="429" spans="4:10" ht="15.6">
      <c r="D429" s="60">
        <v>427</v>
      </c>
      <c r="E429" s="61">
        <v>2318</v>
      </c>
      <c r="F429" s="62" t="s">
        <v>2417</v>
      </c>
      <c r="G429" s="62" t="s">
        <v>772</v>
      </c>
      <c r="H429" s="62" t="s">
        <v>6</v>
      </c>
      <c r="I429" s="61">
        <v>2</v>
      </c>
      <c r="J429" s="80">
        <v>44697</v>
      </c>
    </row>
    <row r="430" spans="4:10" ht="15.6">
      <c r="D430" s="60">
        <v>428</v>
      </c>
      <c r="E430" s="61">
        <v>2897</v>
      </c>
      <c r="F430" s="62" t="s">
        <v>2418</v>
      </c>
      <c r="G430" s="62" t="s">
        <v>772</v>
      </c>
      <c r="H430" s="62" t="s">
        <v>6</v>
      </c>
      <c r="I430" s="61">
        <v>2</v>
      </c>
      <c r="J430" s="80">
        <v>44697</v>
      </c>
    </row>
    <row r="431" spans="4:10" ht="15.6">
      <c r="D431" s="60">
        <v>429</v>
      </c>
      <c r="E431" s="61">
        <v>3015</v>
      </c>
      <c r="F431" s="62" t="s">
        <v>2268</v>
      </c>
      <c r="G431" s="62" t="s">
        <v>780</v>
      </c>
      <c r="H431" s="62" t="s">
        <v>781</v>
      </c>
      <c r="I431" s="61">
        <v>2</v>
      </c>
      <c r="J431" s="80">
        <v>44697</v>
      </c>
    </row>
    <row r="432" spans="4:10" ht="15.6">
      <c r="D432" s="60">
        <v>430</v>
      </c>
      <c r="E432" s="61">
        <v>2057</v>
      </c>
      <c r="F432" s="62" t="s">
        <v>2419</v>
      </c>
      <c r="G432" s="62" t="s">
        <v>780</v>
      </c>
      <c r="H432" s="62" t="s">
        <v>781</v>
      </c>
      <c r="I432" s="61">
        <v>2</v>
      </c>
      <c r="J432" s="80">
        <v>44697</v>
      </c>
    </row>
    <row r="433" spans="4:10" ht="15.6">
      <c r="D433" s="60">
        <v>431</v>
      </c>
      <c r="E433" s="61">
        <v>4120</v>
      </c>
      <c r="F433" s="62" t="s">
        <v>2420</v>
      </c>
      <c r="G433" s="62" t="s">
        <v>780</v>
      </c>
      <c r="H433" s="62" t="s">
        <v>781</v>
      </c>
      <c r="I433" s="61">
        <v>2</v>
      </c>
      <c r="J433" s="80">
        <v>44697</v>
      </c>
    </row>
    <row r="434" spans="4:10" ht="15.6">
      <c r="D434" s="60">
        <v>432</v>
      </c>
      <c r="E434" s="61" t="s">
        <v>713</v>
      </c>
      <c r="F434" s="62" t="s">
        <v>2421</v>
      </c>
      <c r="G434" s="62" t="s">
        <v>773</v>
      </c>
      <c r="H434" s="62" t="s">
        <v>831</v>
      </c>
      <c r="I434" s="61">
        <v>2</v>
      </c>
      <c r="J434" s="80">
        <v>44697</v>
      </c>
    </row>
    <row r="435" spans="4:10" ht="15.6">
      <c r="D435" s="60">
        <v>433</v>
      </c>
      <c r="E435" s="61">
        <v>2329</v>
      </c>
      <c r="F435" s="62" t="s">
        <v>2422</v>
      </c>
      <c r="G435" s="62" t="s">
        <v>773</v>
      </c>
      <c r="H435" s="62" t="s">
        <v>831</v>
      </c>
      <c r="I435" s="61">
        <v>2</v>
      </c>
      <c r="J435" s="80">
        <v>44697</v>
      </c>
    </row>
    <row r="436" spans="4:10" ht="15.6">
      <c r="D436" s="60">
        <v>434</v>
      </c>
      <c r="E436" s="61">
        <v>3285</v>
      </c>
      <c r="F436" s="62" t="s">
        <v>2423</v>
      </c>
      <c r="G436" s="62" t="s">
        <v>773</v>
      </c>
      <c r="H436" s="62" t="s">
        <v>831</v>
      </c>
      <c r="I436" s="61">
        <v>2</v>
      </c>
      <c r="J436" s="80">
        <v>44697</v>
      </c>
    </row>
    <row r="437" spans="4:10" ht="15.6">
      <c r="D437" s="60">
        <v>435</v>
      </c>
      <c r="E437" s="61">
        <v>3327</v>
      </c>
      <c r="F437" s="62" t="s">
        <v>2424</v>
      </c>
      <c r="G437" s="62" t="s">
        <v>773</v>
      </c>
      <c r="H437" s="62" t="s">
        <v>831</v>
      </c>
      <c r="I437" s="61">
        <v>2</v>
      </c>
      <c r="J437" s="80">
        <v>44697</v>
      </c>
    </row>
    <row r="438" spans="4:10" ht="15.6">
      <c r="D438" s="60">
        <v>436</v>
      </c>
      <c r="E438" s="61">
        <v>4577</v>
      </c>
      <c r="F438" s="62" t="s">
        <v>2425</v>
      </c>
      <c r="G438" s="62" t="s">
        <v>783</v>
      </c>
      <c r="H438" s="62" t="s">
        <v>882</v>
      </c>
      <c r="I438" s="61">
        <v>2</v>
      </c>
      <c r="J438" s="80">
        <v>44697</v>
      </c>
    </row>
    <row r="439" spans="4:10" ht="15.6">
      <c r="D439" s="60">
        <v>437</v>
      </c>
      <c r="E439" s="61">
        <v>4530</v>
      </c>
      <c r="F439" s="62" t="s">
        <v>2426</v>
      </c>
      <c r="G439" s="62" t="s">
        <v>783</v>
      </c>
      <c r="H439" s="62" t="s">
        <v>882</v>
      </c>
      <c r="I439" s="61">
        <v>2</v>
      </c>
      <c r="J439" s="80">
        <v>44697</v>
      </c>
    </row>
    <row r="440" spans="4:10" ht="15.6">
      <c r="D440" s="60">
        <v>438</v>
      </c>
      <c r="E440" s="61">
        <v>3875</v>
      </c>
      <c r="F440" s="62" t="s">
        <v>2427</v>
      </c>
      <c r="G440" s="62" t="s">
        <v>783</v>
      </c>
      <c r="H440" s="62" t="s">
        <v>882</v>
      </c>
      <c r="I440" s="61">
        <v>2</v>
      </c>
      <c r="J440" s="80">
        <v>44697</v>
      </c>
    </row>
    <row r="441" spans="4:10" ht="15.6">
      <c r="D441" s="60">
        <v>439</v>
      </c>
      <c r="E441" s="61">
        <v>2895</v>
      </c>
      <c r="F441" s="62" t="s">
        <v>2428</v>
      </c>
      <c r="G441" s="62" t="s">
        <v>764</v>
      </c>
      <c r="H441" s="62" t="s">
        <v>770</v>
      </c>
      <c r="I441" s="61">
        <v>2</v>
      </c>
      <c r="J441" s="80">
        <v>44698</v>
      </c>
    </row>
    <row r="442" spans="4:10" ht="15.6">
      <c r="D442" s="60">
        <v>440</v>
      </c>
      <c r="E442" s="61">
        <v>3611</v>
      </c>
      <c r="F442" s="62" t="s">
        <v>2429</v>
      </c>
      <c r="G442" s="62" t="s">
        <v>764</v>
      </c>
      <c r="H442" s="62" t="s">
        <v>770</v>
      </c>
      <c r="I442" s="61">
        <v>2</v>
      </c>
      <c r="J442" s="80">
        <v>44698</v>
      </c>
    </row>
    <row r="443" spans="4:10" ht="15.6">
      <c r="D443" s="60">
        <v>441</v>
      </c>
      <c r="E443" s="61">
        <v>4739</v>
      </c>
      <c r="F443" s="62" t="s">
        <v>2430</v>
      </c>
      <c r="G443" s="62" t="s">
        <v>772</v>
      </c>
      <c r="H443" s="62" t="s">
        <v>6</v>
      </c>
      <c r="I443" s="61">
        <v>2</v>
      </c>
      <c r="J443" s="80">
        <v>44698</v>
      </c>
    </row>
    <row r="444" spans="4:10" ht="15.6">
      <c r="D444" s="60">
        <v>442</v>
      </c>
      <c r="E444" s="61">
        <v>4081</v>
      </c>
      <c r="F444" s="62" t="s">
        <v>2183</v>
      </c>
      <c r="G444" s="62" t="s">
        <v>772</v>
      </c>
      <c r="H444" s="62" t="s">
        <v>6</v>
      </c>
      <c r="I444" s="61">
        <v>2</v>
      </c>
      <c r="J444" s="80">
        <v>44698</v>
      </c>
    </row>
    <row r="445" spans="4:10" ht="15.6">
      <c r="D445" s="60">
        <v>443</v>
      </c>
      <c r="E445" s="61">
        <v>2749</v>
      </c>
      <c r="F445" s="62" t="s">
        <v>2431</v>
      </c>
      <c r="G445" s="62" t="s">
        <v>772</v>
      </c>
      <c r="H445" s="62" t="s">
        <v>6</v>
      </c>
      <c r="I445" s="61">
        <v>2</v>
      </c>
      <c r="J445" s="80">
        <v>44698</v>
      </c>
    </row>
    <row r="446" spans="4:10" ht="15.6">
      <c r="D446" s="60">
        <v>444</v>
      </c>
      <c r="E446" s="61">
        <v>4511</v>
      </c>
      <c r="F446" s="62" t="s">
        <v>2432</v>
      </c>
      <c r="G446" s="62" t="s">
        <v>772</v>
      </c>
      <c r="H446" s="62" t="s">
        <v>6</v>
      </c>
      <c r="I446" s="61">
        <v>2</v>
      </c>
      <c r="J446" s="80">
        <v>44698</v>
      </c>
    </row>
    <row r="447" spans="4:10" ht="15.6">
      <c r="D447" s="60">
        <v>445</v>
      </c>
      <c r="E447" s="61">
        <v>4175</v>
      </c>
      <c r="F447" s="62" t="s">
        <v>2433</v>
      </c>
      <c r="G447" s="62" t="s">
        <v>780</v>
      </c>
      <c r="H447" s="62" t="s">
        <v>781</v>
      </c>
      <c r="I447" s="61">
        <v>2</v>
      </c>
      <c r="J447" s="80">
        <v>44698</v>
      </c>
    </row>
    <row r="448" spans="4:10" ht="15.6">
      <c r="D448" s="60">
        <v>446</v>
      </c>
      <c r="E448" s="61">
        <v>4437</v>
      </c>
      <c r="F448" s="62" t="s">
        <v>2434</v>
      </c>
      <c r="G448" s="62" t="s">
        <v>780</v>
      </c>
      <c r="H448" s="62" t="s">
        <v>781</v>
      </c>
      <c r="I448" s="61">
        <v>2</v>
      </c>
      <c r="J448" s="80">
        <v>44698</v>
      </c>
    </row>
    <row r="449" spans="4:10" ht="15.6">
      <c r="D449" s="60">
        <v>447</v>
      </c>
      <c r="E449" s="61">
        <v>3508</v>
      </c>
      <c r="F449" s="62" t="s">
        <v>2435</v>
      </c>
      <c r="G449" s="62" t="s">
        <v>780</v>
      </c>
      <c r="H449" s="62" t="s">
        <v>781</v>
      </c>
      <c r="I449" s="61">
        <v>2</v>
      </c>
      <c r="J449" s="80">
        <v>44698</v>
      </c>
    </row>
    <row r="450" spans="4:10" ht="15.6">
      <c r="D450" s="60">
        <v>448</v>
      </c>
      <c r="E450" s="61">
        <v>4318</v>
      </c>
      <c r="F450" s="62" t="s">
        <v>2436</v>
      </c>
      <c r="G450" s="62" t="s">
        <v>773</v>
      </c>
      <c r="H450" s="62" t="s">
        <v>806</v>
      </c>
      <c r="I450" s="61">
        <v>2</v>
      </c>
      <c r="J450" s="80">
        <v>44698</v>
      </c>
    </row>
    <row r="451" spans="4:10" ht="15.6">
      <c r="D451" s="60">
        <v>449</v>
      </c>
      <c r="E451" s="61">
        <v>4435</v>
      </c>
      <c r="F451" s="62" t="s">
        <v>2437</v>
      </c>
      <c r="G451" s="62" t="s">
        <v>773</v>
      </c>
      <c r="H451" s="62" t="s">
        <v>806</v>
      </c>
      <c r="I451" s="61">
        <v>2</v>
      </c>
      <c r="J451" s="80">
        <v>44698</v>
      </c>
    </row>
    <row r="452" spans="4:10" ht="15.6">
      <c r="D452" s="60">
        <v>450</v>
      </c>
      <c r="E452" s="61" t="s">
        <v>710</v>
      </c>
      <c r="F452" s="62" t="s">
        <v>2438</v>
      </c>
      <c r="G452" s="62" t="s">
        <v>773</v>
      </c>
      <c r="H452" s="62" t="s">
        <v>850</v>
      </c>
      <c r="I452" s="61">
        <v>2</v>
      </c>
      <c r="J452" s="80">
        <v>44698</v>
      </c>
    </row>
    <row r="453" spans="4:10" ht="15.6">
      <c r="D453" s="60">
        <v>451</v>
      </c>
      <c r="E453" s="61">
        <v>3081</v>
      </c>
      <c r="F453" s="62" t="s">
        <v>2439</v>
      </c>
      <c r="G453" s="62" t="s">
        <v>773</v>
      </c>
      <c r="H453" s="62" t="s">
        <v>850</v>
      </c>
      <c r="I453" s="61">
        <v>2</v>
      </c>
      <c r="J453" s="80">
        <v>44698</v>
      </c>
    </row>
    <row r="454" spans="4:10" ht="15.6">
      <c r="D454" s="60">
        <v>452</v>
      </c>
      <c r="E454" s="61" t="s">
        <v>748</v>
      </c>
      <c r="F454" s="62" t="s">
        <v>2440</v>
      </c>
      <c r="G454" s="62" t="s">
        <v>783</v>
      </c>
      <c r="H454" s="62" t="s">
        <v>846</v>
      </c>
      <c r="I454" s="61">
        <v>2</v>
      </c>
      <c r="J454" s="80">
        <v>44698</v>
      </c>
    </row>
    <row r="455" spans="4:10" ht="15.6">
      <c r="D455" s="60">
        <v>453</v>
      </c>
      <c r="E455" s="61">
        <v>4831</v>
      </c>
      <c r="F455" s="62" t="s">
        <v>2441</v>
      </c>
      <c r="G455" s="62" t="s">
        <v>783</v>
      </c>
      <c r="H455" s="62" t="s">
        <v>846</v>
      </c>
      <c r="I455" s="61">
        <v>2</v>
      </c>
      <c r="J455" s="80">
        <v>44698</v>
      </c>
    </row>
    <row r="456" spans="4:10" ht="15.6">
      <c r="D456" s="60">
        <v>454</v>
      </c>
      <c r="E456" s="61">
        <v>4618</v>
      </c>
      <c r="F456" s="62" t="s">
        <v>2442</v>
      </c>
      <c r="G456" s="62" t="s">
        <v>783</v>
      </c>
      <c r="H456" s="62" t="s">
        <v>846</v>
      </c>
      <c r="I456" s="61">
        <v>2</v>
      </c>
      <c r="J456" s="80">
        <v>44698</v>
      </c>
    </row>
    <row r="457" spans="4:10" ht="15.6">
      <c r="D457" s="60">
        <v>455</v>
      </c>
      <c r="E457" s="61">
        <v>3576</v>
      </c>
      <c r="F457" s="62" t="s">
        <v>2443</v>
      </c>
      <c r="G457" s="62" t="s">
        <v>764</v>
      </c>
      <c r="H457" s="62" t="s">
        <v>770</v>
      </c>
      <c r="I457" s="61">
        <v>2</v>
      </c>
      <c r="J457" s="80">
        <v>44699</v>
      </c>
    </row>
    <row r="458" spans="4:10" ht="15.6">
      <c r="D458" s="60">
        <v>456</v>
      </c>
      <c r="E458" s="61">
        <v>4096</v>
      </c>
      <c r="F458" s="62" t="s">
        <v>2444</v>
      </c>
      <c r="G458" s="62" t="s">
        <v>764</v>
      </c>
      <c r="H458" s="62" t="s">
        <v>770</v>
      </c>
      <c r="I458" s="61">
        <v>2</v>
      </c>
      <c r="J458" s="80">
        <v>44699</v>
      </c>
    </row>
    <row r="459" spans="4:10" ht="15.6">
      <c r="D459" s="60">
        <v>457</v>
      </c>
      <c r="E459" s="61">
        <v>2755</v>
      </c>
      <c r="F459" s="62" t="s">
        <v>2445</v>
      </c>
      <c r="G459" s="62" t="s">
        <v>764</v>
      </c>
      <c r="H459" s="62" t="s">
        <v>908</v>
      </c>
      <c r="I459" s="61">
        <v>2</v>
      </c>
      <c r="J459" s="80">
        <v>44699</v>
      </c>
    </row>
    <row r="460" spans="4:10" ht="15.6">
      <c r="D460" s="60">
        <v>458</v>
      </c>
      <c r="E460" s="61" t="s">
        <v>2446</v>
      </c>
      <c r="F460" s="62" t="s">
        <v>2447</v>
      </c>
      <c r="G460" s="62" t="s">
        <v>764</v>
      </c>
      <c r="H460" s="62" t="s">
        <v>908</v>
      </c>
      <c r="I460" s="61">
        <v>2</v>
      </c>
      <c r="J460" s="80">
        <v>44699</v>
      </c>
    </row>
    <row r="461" spans="4:10" ht="15.6">
      <c r="D461" s="60">
        <v>459</v>
      </c>
      <c r="E461" s="61" t="s">
        <v>2448</v>
      </c>
      <c r="F461" s="62" t="s">
        <v>2449</v>
      </c>
      <c r="G461" s="62" t="s">
        <v>764</v>
      </c>
      <c r="H461" s="62" t="s">
        <v>908</v>
      </c>
      <c r="I461" s="61">
        <v>2</v>
      </c>
      <c r="J461" s="80">
        <v>44699</v>
      </c>
    </row>
    <row r="462" spans="4:10" ht="15.6">
      <c r="D462" s="60">
        <v>460</v>
      </c>
      <c r="E462" s="61">
        <v>3087</v>
      </c>
      <c r="F462" s="62" t="s">
        <v>2450</v>
      </c>
      <c r="G462" s="62" t="s">
        <v>780</v>
      </c>
      <c r="H462" s="62" t="s">
        <v>781</v>
      </c>
      <c r="I462" s="61">
        <v>2</v>
      </c>
      <c r="J462" s="80">
        <v>44699</v>
      </c>
    </row>
    <row r="463" spans="4:10" ht="15.6">
      <c r="D463" s="60">
        <v>461</v>
      </c>
      <c r="E463" s="61">
        <v>3289</v>
      </c>
      <c r="F463" s="62" t="s">
        <v>2451</v>
      </c>
      <c r="G463" s="62" t="s">
        <v>780</v>
      </c>
      <c r="H463" s="62" t="s">
        <v>781</v>
      </c>
      <c r="I463" s="61">
        <v>2</v>
      </c>
      <c r="J463" s="80">
        <v>44699</v>
      </c>
    </row>
    <row r="464" spans="4:10" ht="15.6">
      <c r="D464" s="60">
        <v>462</v>
      </c>
      <c r="E464" s="61">
        <v>2411</v>
      </c>
      <c r="F464" s="62" t="s">
        <v>2452</v>
      </c>
      <c r="G464" s="62" t="s">
        <v>780</v>
      </c>
      <c r="H464" s="62" t="s">
        <v>781</v>
      </c>
      <c r="I464" s="61">
        <v>2</v>
      </c>
      <c r="J464" s="80">
        <v>44699</v>
      </c>
    </row>
    <row r="465" spans="4:10" ht="15.6">
      <c r="D465" s="60">
        <v>463</v>
      </c>
      <c r="E465" s="61">
        <v>4603</v>
      </c>
      <c r="F465" s="62" t="s">
        <v>2453</v>
      </c>
      <c r="G465" s="62" t="s">
        <v>788</v>
      </c>
      <c r="H465" s="62" t="s">
        <v>917</v>
      </c>
      <c r="I465" s="61">
        <v>2</v>
      </c>
      <c r="J465" s="80">
        <v>44699</v>
      </c>
    </row>
    <row r="466" spans="4:10" ht="15.6">
      <c r="D466" s="60">
        <v>464</v>
      </c>
      <c r="E466" s="61">
        <v>3839</v>
      </c>
      <c r="F466" s="62" t="s">
        <v>2454</v>
      </c>
      <c r="G466" s="62" t="s">
        <v>788</v>
      </c>
      <c r="H466" s="62" t="s">
        <v>917</v>
      </c>
      <c r="I466" s="61">
        <v>2</v>
      </c>
      <c r="J466" s="80">
        <v>44699</v>
      </c>
    </row>
    <row r="467" spans="4:10" ht="15.6">
      <c r="D467" s="60">
        <v>465</v>
      </c>
      <c r="E467" s="61">
        <v>4296</v>
      </c>
      <c r="F467" s="62" t="s">
        <v>2455</v>
      </c>
      <c r="G467" s="62" t="s">
        <v>783</v>
      </c>
      <c r="H467" s="62" t="s">
        <v>846</v>
      </c>
      <c r="I467" s="61">
        <v>2</v>
      </c>
      <c r="J467" s="80">
        <v>44699</v>
      </c>
    </row>
    <row r="468" spans="4:10" ht="15.6">
      <c r="D468" s="60">
        <v>466</v>
      </c>
      <c r="E468" s="61">
        <v>4250</v>
      </c>
      <c r="F468" s="62" t="s">
        <v>2456</v>
      </c>
      <c r="G468" s="62" t="s">
        <v>783</v>
      </c>
      <c r="H468" s="62" t="s">
        <v>846</v>
      </c>
      <c r="I468" s="61">
        <v>2</v>
      </c>
      <c r="J468" s="80">
        <v>44699</v>
      </c>
    </row>
    <row r="469" spans="4:10" ht="15.6">
      <c r="D469" s="60">
        <v>467</v>
      </c>
      <c r="E469" s="61">
        <v>4170</v>
      </c>
      <c r="F469" s="62" t="s">
        <v>2457</v>
      </c>
      <c r="G469" s="62" t="s">
        <v>783</v>
      </c>
      <c r="H469" s="62" t="s">
        <v>846</v>
      </c>
      <c r="I469" s="61">
        <v>2</v>
      </c>
      <c r="J469" s="80">
        <v>44699</v>
      </c>
    </row>
    <row r="470" spans="4:10" ht="15.6">
      <c r="D470" s="60">
        <v>468</v>
      </c>
      <c r="E470" s="61">
        <v>4199</v>
      </c>
      <c r="F470" s="62" t="s">
        <v>2458</v>
      </c>
      <c r="G470" s="62" t="s">
        <v>764</v>
      </c>
      <c r="H470" s="62" t="s">
        <v>770</v>
      </c>
      <c r="I470" s="61">
        <v>2</v>
      </c>
      <c r="J470" s="80">
        <v>44700</v>
      </c>
    </row>
    <row r="471" spans="4:10" ht="15.6">
      <c r="D471" s="60">
        <v>469</v>
      </c>
      <c r="E471" s="61">
        <v>4227</v>
      </c>
      <c r="F471" s="62" t="s">
        <v>2459</v>
      </c>
      <c r="G471" s="62" t="s">
        <v>764</v>
      </c>
      <c r="H471" s="62" t="s">
        <v>770</v>
      </c>
      <c r="I471" s="61">
        <v>2</v>
      </c>
      <c r="J471" s="80">
        <v>44700</v>
      </c>
    </row>
    <row r="472" spans="4:10" ht="15.6">
      <c r="D472" s="60">
        <v>470</v>
      </c>
      <c r="E472" s="61">
        <v>4898</v>
      </c>
      <c r="F472" s="62" t="s">
        <v>2460</v>
      </c>
      <c r="G472" s="62" t="s">
        <v>764</v>
      </c>
      <c r="H472" s="62" t="s">
        <v>770</v>
      </c>
      <c r="I472" s="61">
        <v>2</v>
      </c>
      <c r="J472" s="80">
        <v>44700</v>
      </c>
    </row>
    <row r="473" spans="4:10" ht="15.6">
      <c r="D473" s="60">
        <v>471</v>
      </c>
      <c r="E473" s="61">
        <v>4108</v>
      </c>
      <c r="F473" s="62" t="s">
        <v>2201</v>
      </c>
      <c r="G473" s="62" t="s">
        <v>764</v>
      </c>
      <c r="H473" s="62" t="s">
        <v>908</v>
      </c>
      <c r="I473" s="61">
        <v>2</v>
      </c>
      <c r="J473" s="80">
        <v>44700</v>
      </c>
    </row>
    <row r="474" spans="4:10" ht="15.6">
      <c r="D474" s="60">
        <v>472</v>
      </c>
      <c r="E474" s="61">
        <v>3062</v>
      </c>
      <c r="F474" s="62" t="s">
        <v>2461</v>
      </c>
      <c r="G474" s="62" t="s">
        <v>764</v>
      </c>
      <c r="H474" s="62" t="s">
        <v>908</v>
      </c>
      <c r="I474" s="61">
        <v>2</v>
      </c>
      <c r="J474" s="80">
        <v>44700</v>
      </c>
    </row>
    <row r="475" spans="4:10" ht="15.6">
      <c r="D475" s="60">
        <v>473</v>
      </c>
      <c r="E475" s="61">
        <v>4574</v>
      </c>
      <c r="F475" s="62" t="s">
        <v>2462</v>
      </c>
      <c r="G475" s="62" t="s">
        <v>764</v>
      </c>
      <c r="H475" s="62" t="s">
        <v>908</v>
      </c>
      <c r="I475" s="61">
        <v>2</v>
      </c>
      <c r="J475" s="80">
        <v>44700</v>
      </c>
    </row>
    <row r="476" spans="4:10" ht="15.6">
      <c r="D476" s="60">
        <v>474</v>
      </c>
      <c r="E476" s="61" t="s">
        <v>673</v>
      </c>
      <c r="F476" s="62" t="s">
        <v>2463</v>
      </c>
      <c r="G476" s="62" t="s">
        <v>780</v>
      </c>
      <c r="H476" s="62" t="s">
        <v>781</v>
      </c>
      <c r="I476" s="61">
        <v>2</v>
      </c>
      <c r="J476" s="80">
        <v>44700</v>
      </c>
    </row>
    <row r="477" spans="4:10" ht="15.6">
      <c r="D477" s="60">
        <v>475</v>
      </c>
      <c r="E477" s="61">
        <v>4497</v>
      </c>
      <c r="F477" s="62" t="s">
        <v>2464</v>
      </c>
      <c r="G477" s="62" t="s">
        <v>780</v>
      </c>
      <c r="H477" s="62" t="s">
        <v>781</v>
      </c>
      <c r="I477" s="61">
        <v>2</v>
      </c>
      <c r="J477" s="80">
        <v>44700</v>
      </c>
    </row>
    <row r="478" spans="4:10" ht="15.6">
      <c r="D478" s="60">
        <v>476</v>
      </c>
      <c r="E478" s="61">
        <v>2713</v>
      </c>
      <c r="F478" s="62" t="s">
        <v>2465</v>
      </c>
      <c r="G478" s="62" t="s">
        <v>780</v>
      </c>
      <c r="H478" s="62" t="s">
        <v>781</v>
      </c>
      <c r="I478" s="61">
        <v>2</v>
      </c>
      <c r="J478" s="80">
        <v>44700</v>
      </c>
    </row>
    <row r="479" spans="4:10" ht="15.6">
      <c r="D479" s="60">
        <v>477</v>
      </c>
      <c r="E479" s="61">
        <v>4370</v>
      </c>
      <c r="F479" s="62" t="s">
        <v>2466</v>
      </c>
      <c r="G479" s="62" t="s">
        <v>783</v>
      </c>
      <c r="H479" s="62" t="s">
        <v>1019</v>
      </c>
      <c r="I479" s="61">
        <v>2</v>
      </c>
      <c r="J479" s="80">
        <v>44700</v>
      </c>
    </row>
    <row r="480" spans="4:10" ht="15.6">
      <c r="D480" s="60">
        <v>478</v>
      </c>
      <c r="E480" s="61" t="s">
        <v>1020</v>
      </c>
      <c r="F480" s="62" t="s">
        <v>2294</v>
      </c>
      <c r="G480" s="62" t="s">
        <v>772</v>
      </c>
      <c r="H480" s="62" t="s">
        <v>833</v>
      </c>
      <c r="I480" s="61">
        <v>2</v>
      </c>
      <c r="J480" s="80">
        <v>44704</v>
      </c>
    </row>
    <row r="481" spans="4:10" ht="15.6">
      <c r="D481" s="60">
        <v>479</v>
      </c>
      <c r="E481" s="61" t="s">
        <v>587</v>
      </c>
      <c r="F481" s="62" t="s">
        <v>2467</v>
      </c>
      <c r="G481" s="62" t="s">
        <v>772</v>
      </c>
      <c r="H481" s="62" t="s">
        <v>833</v>
      </c>
      <c r="I481" s="61">
        <v>2</v>
      </c>
      <c r="J481" s="80">
        <v>44704</v>
      </c>
    </row>
    <row r="482" spans="4:10" ht="15.6">
      <c r="D482" s="60">
        <v>480</v>
      </c>
      <c r="E482" s="61">
        <v>2189</v>
      </c>
      <c r="F482" s="62" t="s">
        <v>2468</v>
      </c>
      <c r="G482" s="62" t="s">
        <v>772</v>
      </c>
      <c r="H482" s="62" t="s">
        <v>833</v>
      </c>
      <c r="I482" s="61">
        <v>2</v>
      </c>
      <c r="J482" s="80">
        <v>44704</v>
      </c>
    </row>
    <row r="483" spans="4:10" ht="15.6">
      <c r="D483" s="60">
        <v>481</v>
      </c>
      <c r="E483" s="61">
        <v>4884</v>
      </c>
      <c r="F483" s="62" t="s">
        <v>2469</v>
      </c>
      <c r="G483" s="62" t="s">
        <v>764</v>
      </c>
      <c r="H483" s="62" t="s">
        <v>908</v>
      </c>
      <c r="I483" s="61">
        <v>2</v>
      </c>
      <c r="J483" s="80">
        <v>44704</v>
      </c>
    </row>
    <row r="484" spans="4:10" ht="15.6">
      <c r="D484" s="60">
        <v>482</v>
      </c>
      <c r="E484" s="61">
        <v>4418</v>
      </c>
      <c r="F484" s="62" t="s">
        <v>2470</v>
      </c>
      <c r="G484" s="62" t="s">
        <v>764</v>
      </c>
      <c r="H484" s="62" t="s">
        <v>908</v>
      </c>
      <c r="I484" s="61">
        <v>2</v>
      </c>
      <c r="J484" s="80">
        <v>44704</v>
      </c>
    </row>
    <row r="485" spans="4:10" ht="15.6">
      <c r="D485" s="60">
        <v>483</v>
      </c>
      <c r="E485" s="61" t="s">
        <v>2471</v>
      </c>
      <c r="F485" s="62" t="s">
        <v>2472</v>
      </c>
      <c r="G485" s="62" t="s">
        <v>764</v>
      </c>
      <c r="H485" s="62" t="s">
        <v>908</v>
      </c>
      <c r="I485" s="61">
        <v>2</v>
      </c>
      <c r="J485" s="80">
        <v>44704</v>
      </c>
    </row>
    <row r="486" spans="4:10" ht="15.6">
      <c r="D486" s="60">
        <v>484</v>
      </c>
      <c r="E486" s="61">
        <v>4157</v>
      </c>
      <c r="F486" s="62" t="s">
        <v>2473</v>
      </c>
      <c r="G486" s="62" t="s">
        <v>780</v>
      </c>
      <c r="H486" s="62" t="s">
        <v>781</v>
      </c>
      <c r="I486" s="61">
        <v>2</v>
      </c>
      <c r="J486" s="80">
        <v>44704</v>
      </c>
    </row>
    <row r="487" spans="4:10" ht="15.6">
      <c r="D487" s="60">
        <v>485</v>
      </c>
      <c r="E487" s="61">
        <v>3028</v>
      </c>
      <c r="F487" s="62" t="s">
        <v>2474</v>
      </c>
      <c r="G487" s="62" t="s">
        <v>780</v>
      </c>
      <c r="H487" s="62" t="s">
        <v>781</v>
      </c>
      <c r="I487" s="61">
        <v>2</v>
      </c>
      <c r="J487" s="80">
        <v>44704</v>
      </c>
    </row>
    <row r="488" spans="4:10" ht="15.6">
      <c r="D488" s="60">
        <v>486</v>
      </c>
      <c r="E488" s="61">
        <v>3739</v>
      </c>
      <c r="F488" s="62" t="s">
        <v>2475</v>
      </c>
      <c r="G488" s="62" t="s">
        <v>780</v>
      </c>
      <c r="H488" s="62" t="s">
        <v>781</v>
      </c>
      <c r="I488" s="61">
        <v>2</v>
      </c>
      <c r="J488" s="80">
        <v>44704</v>
      </c>
    </row>
    <row r="489" spans="4:10" ht="15.6">
      <c r="D489" s="60">
        <v>487</v>
      </c>
      <c r="E489" s="61">
        <v>4816</v>
      </c>
      <c r="F489" s="62" t="s">
        <v>2476</v>
      </c>
      <c r="G489" s="62" t="s">
        <v>788</v>
      </c>
      <c r="H489" s="62" t="s">
        <v>917</v>
      </c>
      <c r="I489" s="61">
        <v>2</v>
      </c>
      <c r="J489" s="80">
        <v>44704</v>
      </c>
    </row>
    <row r="490" spans="4:10" ht="15.6">
      <c r="D490" s="60">
        <v>488</v>
      </c>
      <c r="E490" s="61">
        <v>3613</v>
      </c>
      <c r="F490" s="62" t="s">
        <v>2477</v>
      </c>
      <c r="G490" s="62" t="s">
        <v>783</v>
      </c>
      <c r="H490" s="62" t="s">
        <v>1019</v>
      </c>
      <c r="I490" s="61">
        <v>2</v>
      </c>
      <c r="J490" s="80">
        <v>44704</v>
      </c>
    </row>
    <row r="491" spans="4:10" ht="15.6">
      <c r="D491" s="60">
        <v>489</v>
      </c>
      <c r="E491" s="61">
        <v>3672</v>
      </c>
      <c r="F491" s="62" t="s">
        <v>2478</v>
      </c>
      <c r="G491" s="62" t="s">
        <v>783</v>
      </c>
      <c r="H491" s="62" t="s">
        <v>846</v>
      </c>
      <c r="I491" s="61">
        <v>2</v>
      </c>
      <c r="J491" s="80">
        <v>44704</v>
      </c>
    </row>
    <row r="492" spans="4:10" ht="15.6">
      <c r="D492" s="60">
        <v>490</v>
      </c>
      <c r="E492" s="61">
        <v>3513</v>
      </c>
      <c r="F492" s="62" t="s">
        <v>2479</v>
      </c>
      <c r="G492" s="62" t="s">
        <v>783</v>
      </c>
      <c r="H492" s="62" t="s">
        <v>846</v>
      </c>
      <c r="I492" s="61">
        <v>2</v>
      </c>
      <c r="J492" s="80">
        <v>44704</v>
      </c>
    </row>
    <row r="493" spans="4:10" ht="15.6">
      <c r="D493" s="60">
        <v>491</v>
      </c>
      <c r="E493" s="61">
        <v>2312</v>
      </c>
      <c r="F493" s="62" t="s">
        <v>2480</v>
      </c>
      <c r="G493" s="62" t="s">
        <v>772</v>
      </c>
      <c r="H493" s="62" t="s">
        <v>833</v>
      </c>
      <c r="I493" s="61">
        <v>2</v>
      </c>
      <c r="J493" s="80">
        <v>44705</v>
      </c>
    </row>
    <row r="494" spans="4:10" ht="15.6">
      <c r="D494" s="60">
        <v>492</v>
      </c>
      <c r="E494" s="61">
        <v>2642</v>
      </c>
      <c r="F494" s="62" t="s">
        <v>2481</v>
      </c>
      <c r="G494" s="62" t="s">
        <v>772</v>
      </c>
      <c r="H494" s="62" t="s">
        <v>833</v>
      </c>
      <c r="I494" s="61">
        <v>2</v>
      </c>
      <c r="J494" s="80">
        <v>44705</v>
      </c>
    </row>
    <row r="495" spans="4:10" ht="15.6">
      <c r="D495" s="60">
        <v>493</v>
      </c>
      <c r="E495" s="61">
        <v>2912</v>
      </c>
      <c r="F495" s="62" t="s">
        <v>2482</v>
      </c>
      <c r="G495" s="62" t="s">
        <v>772</v>
      </c>
      <c r="H495" s="62" t="s">
        <v>833</v>
      </c>
      <c r="I495" s="61">
        <v>2</v>
      </c>
      <c r="J495" s="80">
        <v>44705</v>
      </c>
    </row>
    <row r="496" spans="4:10" ht="15.6">
      <c r="D496" s="60">
        <v>494</v>
      </c>
      <c r="E496" s="61">
        <v>3785</v>
      </c>
      <c r="F496" s="62" t="s">
        <v>2483</v>
      </c>
      <c r="G496" s="62" t="s">
        <v>772</v>
      </c>
      <c r="H496" s="62" t="s">
        <v>13</v>
      </c>
      <c r="I496" s="61">
        <v>2</v>
      </c>
      <c r="J496" s="80">
        <v>44705</v>
      </c>
    </row>
    <row r="497" spans="4:10" ht="15.6">
      <c r="D497" s="60">
        <v>495</v>
      </c>
      <c r="E497" s="61">
        <v>2492</v>
      </c>
      <c r="F497" s="62" t="s">
        <v>2323</v>
      </c>
      <c r="G497" s="62" t="s">
        <v>772</v>
      </c>
      <c r="H497" s="62" t="s">
        <v>13</v>
      </c>
      <c r="I497" s="61">
        <v>2</v>
      </c>
      <c r="J497" s="80">
        <v>44705</v>
      </c>
    </row>
    <row r="498" spans="4:10" ht="15.6">
      <c r="D498" s="60">
        <v>496</v>
      </c>
      <c r="E498" s="61">
        <v>2743</v>
      </c>
      <c r="F498" s="62" t="s">
        <v>2484</v>
      </c>
      <c r="G498" s="62" t="s">
        <v>772</v>
      </c>
      <c r="H498" s="62" t="s">
        <v>13</v>
      </c>
      <c r="I498" s="61">
        <v>2</v>
      </c>
      <c r="J498" s="80">
        <v>44705</v>
      </c>
    </row>
    <row r="499" spans="4:10" ht="15.6">
      <c r="D499" s="60">
        <v>497</v>
      </c>
      <c r="E499" s="61">
        <v>4208</v>
      </c>
      <c r="F499" s="62" t="s">
        <v>2485</v>
      </c>
      <c r="G499" s="62" t="s">
        <v>772</v>
      </c>
      <c r="H499" s="62" t="s">
        <v>13</v>
      </c>
      <c r="I499" s="61">
        <v>2</v>
      </c>
      <c r="J499" s="80">
        <v>44705</v>
      </c>
    </row>
    <row r="500" spans="4:10" ht="15.6">
      <c r="D500" s="60">
        <v>498</v>
      </c>
      <c r="E500" s="61">
        <v>3933</v>
      </c>
      <c r="F500" s="62" t="s">
        <v>2486</v>
      </c>
      <c r="G500" s="62" t="s">
        <v>780</v>
      </c>
      <c r="H500" s="62" t="s">
        <v>1001</v>
      </c>
      <c r="I500" s="61">
        <v>2</v>
      </c>
      <c r="J500" s="80">
        <v>44705</v>
      </c>
    </row>
    <row r="501" spans="4:10" ht="15.6">
      <c r="D501" s="60">
        <v>499</v>
      </c>
      <c r="E501" s="61">
        <v>3872</v>
      </c>
      <c r="F501" s="62" t="s">
        <v>2487</v>
      </c>
      <c r="G501" s="62" t="s">
        <v>780</v>
      </c>
      <c r="H501" s="62" t="s">
        <v>1001</v>
      </c>
      <c r="I501" s="61">
        <v>2</v>
      </c>
      <c r="J501" s="80">
        <v>44705</v>
      </c>
    </row>
    <row r="502" spans="4:10" ht="15.6">
      <c r="D502" s="60">
        <v>500</v>
      </c>
      <c r="E502" s="61">
        <v>3575</v>
      </c>
      <c r="F502" s="62" t="s">
        <v>2488</v>
      </c>
      <c r="G502" s="62" t="s">
        <v>780</v>
      </c>
      <c r="H502" s="62" t="s">
        <v>1001</v>
      </c>
      <c r="I502" s="61">
        <v>2</v>
      </c>
      <c r="J502" s="80">
        <v>44705</v>
      </c>
    </row>
    <row r="503" spans="4:10" ht="15.6">
      <c r="D503" s="60">
        <v>501</v>
      </c>
      <c r="E503" s="61">
        <v>3792</v>
      </c>
      <c r="F503" s="62" t="s">
        <v>2489</v>
      </c>
      <c r="G503" s="62" t="s">
        <v>788</v>
      </c>
      <c r="H503" s="62" t="s">
        <v>1021</v>
      </c>
      <c r="I503" s="61">
        <v>2</v>
      </c>
      <c r="J503" s="80">
        <v>44705</v>
      </c>
    </row>
    <row r="504" spans="4:10" ht="15.6">
      <c r="D504" s="60">
        <v>502</v>
      </c>
      <c r="E504" s="61">
        <v>3572</v>
      </c>
      <c r="F504" s="62" t="s">
        <v>2490</v>
      </c>
      <c r="G504" s="62" t="s">
        <v>788</v>
      </c>
      <c r="H504" s="62" t="s">
        <v>1021</v>
      </c>
      <c r="I504" s="61">
        <v>2</v>
      </c>
      <c r="J504" s="80">
        <v>44705</v>
      </c>
    </row>
    <row r="505" spans="4:10" ht="15.6">
      <c r="D505" s="60">
        <v>503</v>
      </c>
      <c r="E505" s="61">
        <v>4431</v>
      </c>
      <c r="F505" s="62" t="s">
        <v>2491</v>
      </c>
      <c r="G505" s="62" t="s">
        <v>788</v>
      </c>
      <c r="H505" s="62" t="s">
        <v>1022</v>
      </c>
      <c r="I505" s="61">
        <v>2</v>
      </c>
      <c r="J505" s="80">
        <v>44705</v>
      </c>
    </row>
    <row r="506" spans="4:10" ht="15.6">
      <c r="D506" s="60">
        <v>504</v>
      </c>
      <c r="E506" s="61">
        <v>4771</v>
      </c>
      <c r="F506" s="62" t="s">
        <v>2492</v>
      </c>
      <c r="G506" s="62" t="s">
        <v>783</v>
      </c>
      <c r="H506" s="62" t="s">
        <v>991</v>
      </c>
      <c r="I506" s="61">
        <v>2</v>
      </c>
      <c r="J506" s="80">
        <v>44705</v>
      </c>
    </row>
    <row r="507" spans="4:10" ht="15.6">
      <c r="D507" s="60">
        <v>505</v>
      </c>
      <c r="E507" s="61">
        <v>4557</v>
      </c>
      <c r="F507" s="62" t="s">
        <v>2493</v>
      </c>
      <c r="G507" s="62" t="s">
        <v>783</v>
      </c>
      <c r="H507" s="62" t="s">
        <v>991</v>
      </c>
      <c r="I507" s="61">
        <v>2</v>
      </c>
      <c r="J507" s="80">
        <v>44705</v>
      </c>
    </row>
    <row r="508" spans="4:10" ht="15.6">
      <c r="D508" s="60">
        <v>506</v>
      </c>
      <c r="E508" s="61">
        <v>4491</v>
      </c>
      <c r="F508" s="62" t="s">
        <v>2494</v>
      </c>
      <c r="G508" s="62" t="s">
        <v>783</v>
      </c>
      <c r="H508" s="62" t="s">
        <v>991</v>
      </c>
      <c r="I508" s="61">
        <v>2</v>
      </c>
      <c r="J508" s="80">
        <v>44705</v>
      </c>
    </row>
    <row r="509" spans="4:10" ht="15.6">
      <c r="D509" s="60">
        <v>507</v>
      </c>
      <c r="E509" s="61">
        <v>4512</v>
      </c>
      <c r="F509" s="62" t="s">
        <v>2495</v>
      </c>
      <c r="G509" s="62" t="s">
        <v>772</v>
      </c>
      <c r="H509" s="62" t="s">
        <v>833</v>
      </c>
      <c r="I509" s="61">
        <v>2</v>
      </c>
      <c r="J509" s="80">
        <v>44706</v>
      </c>
    </row>
    <row r="510" spans="4:10" ht="15.6">
      <c r="D510" s="60">
        <v>508</v>
      </c>
      <c r="E510" s="61">
        <v>4144</v>
      </c>
      <c r="F510" s="62" t="s">
        <v>2496</v>
      </c>
      <c r="G510" s="62" t="s">
        <v>772</v>
      </c>
      <c r="H510" s="62" t="s">
        <v>13</v>
      </c>
      <c r="I510" s="61">
        <v>2</v>
      </c>
      <c r="J510" s="80">
        <v>44706</v>
      </c>
    </row>
    <row r="511" spans="4:10" ht="15.6">
      <c r="D511" s="60">
        <v>509</v>
      </c>
      <c r="E511" s="61">
        <v>2362</v>
      </c>
      <c r="F511" s="62" t="s">
        <v>2497</v>
      </c>
      <c r="G511" s="62" t="s">
        <v>772</v>
      </c>
      <c r="H511" s="62" t="s">
        <v>13</v>
      </c>
      <c r="I511" s="61">
        <v>2</v>
      </c>
      <c r="J511" s="80">
        <v>44706</v>
      </c>
    </row>
    <row r="512" spans="4:10" ht="15.6">
      <c r="D512" s="60">
        <v>510</v>
      </c>
      <c r="E512" s="61">
        <v>3938</v>
      </c>
      <c r="F512" s="62" t="s">
        <v>2051</v>
      </c>
      <c r="G512" s="62" t="s">
        <v>772</v>
      </c>
      <c r="H512" s="62" t="s">
        <v>13</v>
      </c>
      <c r="I512" s="61">
        <v>2</v>
      </c>
      <c r="J512" s="80">
        <v>44706</v>
      </c>
    </row>
    <row r="513" spans="4:10" ht="15.6">
      <c r="D513" s="60">
        <v>511</v>
      </c>
      <c r="E513" s="61">
        <v>2920</v>
      </c>
      <c r="F513" s="62" t="s">
        <v>2498</v>
      </c>
      <c r="G513" s="62" t="s">
        <v>780</v>
      </c>
      <c r="H513" s="62" t="s">
        <v>1001</v>
      </c>
      <c r="I513" s="61">
        <v>2</v>
      </c>
      <c r="J513" s="80">
        <v>44706</v>
      </c>
    </row>
    <row r="514" spans="4:10" ht="15.6">
      <c r="D514" s="60">
        <v>512</v>
      </c>
      <c r="E514" s="61">
        <v>2865</v>
      </c>
      <c r="F514" s="62" t="s">
        <v>2499</v>
      </c>
      <c r="G514" s="62" t="s">
        <v>780</v>
      </c>
      <c r="H514" s="62" t="s">
        <v>1001</v>
      </c>
      <c r="I514" s="61">
        <v>2</v>
      </c>
      <c r="J514" s="80">
        <v>44706</v>
      </c>
    </row>
    <row r="515" spans="4:10" ht="15.6">
      <c r="D515" s="60">
        <v>513</v>
      </c>
      <c r="E515" s="61">
        <v>4202</v>
      </c>
      <c r="F515" s="62" t="s">
        <v>2500</v>
      </c>
      <c r="G515" s="62" t="s">
        <v>780</v>
      </c>
      <c r="H515" s="62" t="s">
        <v>1001</v>
      </c>
      <c r="I515" s="61">
        <v>2</v>
      </c>
      <c r="J515" s="80">
        <v>44706</v>
      </c>
    </row>
    <row r="516" spans="4:10" ht="15.6">
      <c r="D516" s="60">
        <v>514</v>
      </c>
      <c r="E516" s="61">
        <v>4631</v>
      </c>
      <c r="F516" s="62" t="s">
        <v>2501</v>
      </c>
      <c r="G516" s="62" t="s">
        <v>788</v>
      </c>
      <c r="H516" s="62" t="s">
        <v>1023</v>
      </c>
      <c r="I516" s="61">
        <v>2</v>
      </c>
      <c r="J516" s="80">
        <v>44706</v>
      </c>
    </row>
    <row r="517" spans="4:10" ht="15.6">
      <c r="D517" s="60">
        <v>515</v>
      </c>
      <c r="E517" s="61">
        <v>3090</v>
      </c>
      <c r="F517" s="62" t="s">
        <v>2502</v>
      </c>
      <c r="G517" s="62" t="s">
        <v>788</v>
      </c>
      <c r="H517" s="62" t="s">
        <v>1023</v>
      </c>
      <c r="I517" s="61">
        <v>2</v>
      </c>
      <c r="J517" s="80">
        <v>44706</v>
      </c>
    </row>
    <row r="518" spans="4:10" ht="15.6">
      <c r="D518" s="60">
        <v>516</v>
      </c>
      <c r="E518" s="61" t="s">
        <v>757</v>
      </c>
      <c r="F518" s="62" t="s">
        <v>2503</v>
      </c>
      <c r="G518" s="62" t="s">
        <v>783</v>
      </c>
      <c r="H518" s="62" t="s">
        <v>1024</v>
      </c>
      <c r="I518" s="61">
        <v>2</v>
      </c>
      <c r="J518" s="80">
        <v>44706</v>
      </c>
    </row>
    <row r="519" spans="4:10" ht="15.6">
      <c r="D519" s="60">
        <v>517</v>
      </c>
      <c r="E519" s="61">
        <v>4634</v>
      </c>
      <c r="F519" s="62" t="s">
        <v>2504</v>
      </c>
      <c r="G519" s="62" t="s">
        <v>783</v>
      </c>
      <c r="H519" s="62" t="s">
        <v>1024</v>
      </c>
      <c r="I519" s="61">
        <v>2</v>
      </c>
      <c r="J519" s="80">
        <v>44706</v>
      </c>
    </row>
    <row r="520" spans="4:10" ht="15.6">
      <c r="D520" s="60">
        <v>518</v>
      </c>
      <c r="E520" s="61">
        <v>4566</v>
      </c>
      <c r="F520" s="62" t="s">
        <v>2505</v>
      </c>
      <c r="G520" s="62" t="s">
        <v>783</v>
      </c>
      <c r="H520" s="62" t="s">
        <v>1024</v>
      </c>
      <c r="I520" s="61">
        <v>2</v>
      </c>
      <c r="J520" s="80">
        <v>44706</v>
      </c>
    </row>
    <row r="521" spans="4:10" ht="15.6">
      <c r="D521" s="60">
        <v>519</v>
      </c>
      <c r="E521" s="61">
        <v>4837</v>
      </c>
      <c r="F521" s="62" t="s">
        <v>2506</v>
      </c>
      <c r="G521" s="62" t="s">
        <v>772</v>
      </c>
      <c r="H521" s="62" t="s">
        <v>833</v>
      </c>
      <c r="I521" s="61">
        <v>2</v>
      </c>
      <c r="J521" s="80">
        <v>44707</v>
      </c>
    </row>
    <row r="522" spans="4:10" ht="15.6">
      <c r="D522" s="60">
        <v>520</v>
      </c>
      <c r="E522" s="61">
        <v>4950</v>
      </c>
      <c r="F522" s="62" t="s">
        <v>2507</v>
      </c>
      <c r="G522" s="62" t="s">
        <v>772</v>
      </c>
      <c r="H522" s="62" t="s">
        <v>833</v>
      </c>
      <c r="I522" s="61">
        <v>2</v>
      </c>
      <c r="J522" s="80">
        <v>44707</v>
      </c>
    </row>
    <row r="523" spans="4:10" ht="15.6">
      <c r="D523" s="60">
        <v>521</v>
      </c>
      <c r="E523" s="61">
        <v>4568</v>
      </c>
      <c r="F523" s="62" t="s">
        <v>2179</v>
      </c>
      <c r="G523" s="62" t="s">
        <v>772</v>
      </c>
      <c r="H523" s="62" t="s">
        <v>833</v>
      </c>
      <c r="I523" s="61">
        <v>2</v>
      </c>
      <c r="J523" s="80">
        <v>44707</v>
      </c>
    </row>
    <row r="524" spans="4:10" ht="15.6">
      <c r="D524" s="60">
        <v>522</v>
      </c>
      <c r="E524" s="61">
        <v>4228</v>
      </c>
      <c r="F524" s="62" t="s">
        <v>2508</v>
      </c>
      <c r="G524" s="62" t="s">
        <v>772</v>
      </c>
      <c r="H524" s="62" t="s">
        <v>13</v>
      </c>
      <c r="I524" s="61">
        <v>2</v>
      </c>
      <c r="J524" s="80">
        <v>44707</v>
      </c>
    </row>
    <row r="525" spans="4:10" ht="15.6">
      <c r="D525" s="60">
        <v>523</v>
      </c>
      <c r="E525" s="61">
        <v>4237</v>
      </c>
      <c r="F525" s="62" t="s">
        <v>2509</v>
      </c>
      <c r="G525" s="62" t="s">
        <v>772</v>
      </c>
      <c r="H525" s="62" t="s">
        <v>13</v>
      </c>
      <c r="I525" s="61">
        <v>2</v>
      </c>
      <c r="J525" s="80">
        <v>44707</v>
      </c>
    </row>
    <row r="526" spans="4:10" ht="15.6">
      <c r="D526" s="60">
        <v>524</v>
      </c>
      <c r="E526" s="61">
        <v>4194</v>
      </c>
      <c r="F526" s="62" t="s">
        <v>2510</v>
      </c>
      <c r="G526" s="62" t="s">
        <v>772</v>
      </c>
      <c r="H526" s="62" t="s">
        <v>13</v>
      </c>
      <c r="I526" s="61">
        <v>2</v>
      </c>
      <c r="J526" s="80">
        <v>44707</v>
      </c>
    </row>
    <row r="527" spans="4:10" ht="15.6">
      <c r="D527" s="60">
        <v>525</v>
      </c>
      <c r="E527" s="61">
        <v>2893</v>
      </c>
      <c r="F527" s="62" t="s">
        <v>2511</v>
      </c>
      <c r="G527" s="62" t="s">
        <v>780</v>
      </c>
      <c r="H527" s="62" t="s">
        <v>1001</v>
      </c>
      <c r="I527" s="61">
        <v>2</v>
      </c>
      <c r="J527" s="80">
        <v>44707</v>
      </c>
    </row>
    <row r="528" spans="4:10" ht="15.6">
      <c r="D528" s="60">
        <v>526</v>
      </c>
      <c r="E528" s="61">
        <v>4304</v>
      </c>
      <c r="F528" s="62" t="s">
        <v>2512</v>
      </c>
      <c r="G528" s="62" t="s">
        <v>780</v>
      </c>
      <c r="H528" s="62" t="s">
        <v>1001</v>
      </c>
      <c r="I528" s="61">
        <v>2</v>
      </c>
      <c r="J528" s="80">
        <v>44707</v>
      </c>
    </row>
    <row r="529" spans="4:11" ht="15.6">
      <c r="D529" s="60">
        <v>527</v>
      </c>
      <c r="E529" s="61">
        <v>3451</v>
      </c>
      <c r="F529" s="62" t="s">
        <v>2513</v>
      </c>
      <c r="G529" s="62" t="s">
        <v>780</v>
      </c>
      <c r="H529" s="62" t="s">
        <v>1001</v>
      </c>
      <c r="I529" s="61">
        <v>2</v>
      </c>
      <c r="J529" s="80">
        <v>44707</v>
      </c>
    </row>
    <row r="530" spans="4:11" ht="15.6">
      <c r="D530" s="60">
        <v>528</v>
      </c>
      <c r="E530" s="61">
        <v>2603</v>
      </c>
      <c r="F530" s="62" t="s">
        <v>2514</v>
      </c>
      <c r="G530" s="62" t="s">
        <v>773</v>
      </c>
      <c r="H530" s="62" t="s">
        <v>1025</v>
      </c>
      <c r="I530" s="61">
        <v>2</v>
      </c>
      <c r="J530" s="80">
        <v>44707</v>
      </c>
    </row>
    <row r="531" spans="4:11" ht="15.6">
      <c r="D531" s="60">
        <v>529</v>
      </c>
      <c r="E531" s="61">
        <v>3321</v>
      </c>
      <c r="F531" s="62" t="s">
        <v>2515</v>
      </c>
      <c r="G531" s="62" t="s">
        <v>773</v>
      </c>
      <c r="H531" s="62" t="s">
        <v>1025</v>
      </c>
      <c r="I531" s="61">
        <v>2</v>
      </c>
      <c r="J531" s="80">
        <v>44707</v>
      </c>
    </row>
    <row r="532" spans="4:11" ht="15.6">
      <c r="D532" s="60">
        <v>530</v>
      </c>
      <c r="E532" s="61">
        <v>4909</v>
      </c>
      <c r="F532" s="62" t="s">
        <v>2516</v>
      </c>
      <c r="G532" s="62" t="s">
        <v>773</v>
      </c>
      <c r="H532" s="62" t="s">
        <v>1025</v>
      </c>
      <c r="I532" s="61">
        <v>2</v>
      </c>
      <c r="J532" s="80">
        <v>44707</v>
      </c>
    </row>
    <row r="533" spans="4:11" ht="15.6">
      <c r="D533" s="60">
        <v>531</v>
      </c>
      <c r="E533" s="61">
        <v>4354</v>
      </c>
      <c r="F533" s="62" t="s">
        <v>2517</v>
      </c>
      <c r="G533" s="62" t="s">
        <v>783</v>
      </c>
      <c r="H533" s="62" t="s">
        <v>1024</v>
      </c>
      <c r="I533" s="61">
        <v>2</v>
      </c>
      <c r="J533" s="80">
        <v>44707</v>
      </c>
    </row>
    <row r="534" spans="4:11" ht="15.6">
      <c r="D534" s="60">
        <v>532</v>
      </c>
      <c r="E534" s="61">
        <v>4195</v>
      </c>
      <c r="F534" s="62" t="s">
        <v>2518</v>
      </c>
      <c r="G534" s="62" t="s">
        <v>783</v>
      </c>
      <c r="H534" s="62" t="s">
        <v>1024</v>
      </c>
      <c r="I534" s="61">
        <v>2</v>
      </c>
      <c r="J534" s="80">
        <v>44707</v>
      </c>
    </row>
    <row r="535" spans="4:11" ht="15.6">
      <c r="D535" s="60">
        <v>533</v>
      </c>
      <c r="E535" s="61">
        <v>4086</v>
      </c>
      <c r="F535" s="62" t="s">
        <v>2519</v>
      </c>
      <c r="G535" s="62" t="s">
        <v>783</v>
      </c>
      <c r="H535" s="62" t="s">
        <v>1024</v>
      </c>
      <c r="I535" s="61">
        <v>2</v>
      </c>
      <c r="J535" s="80">
        <v>44707</v>
      </c>
    </row>
    <row r="536" spans="4:11" ht="15.6">
      <c r="D536" s="60">
        <v>534</v>
      </c>
      <c r="E536" s="84" t="s">
        <v>601</v>
      </c>
      <c r="F536" s="85" t="s">
        <v>2520</v>
      </c>
      <c r="G536" s="85" t="s">
        <v>764</v>
      </c>
      <c r="H536" s="85" t="s">
        <v>1026</v>
      </c>
      <c r="I536" s="84">
        <v>2</v>
      </c>
      <c r="J536" s="80">
        <v>44708</v>
      </c>
    </row>
    <row r="537" spans="4:11" ht="15.6">
      <c r="D537" s="60">
        <v>535</v>
      </c>
      <c r="E537" s="84" t="s">
        <v>608</v>
      </c>
      <c r="F537" s="85" t="s">
        <v>2521</v>
      </c>
      <c r="G537" s="85" t="s">
        <v>764</v>
      </c>
      <c r="H537" s="85" t="s">
        <v>1026</v>
      </c>
      <c r="I537" s="84">
        <v>2</v>
      </c>
      <c r="J537" s="80">
        <v>44708</v>
      </c>
    </row>
    <row r="538" spans="4:11" ht="15.6">
      <c r="D538" s="60">
        <v>536</v>
      </c>
      <c r="E538" s="84">
        <v>2638</v>
      </c>
      <c r="F538" s="85" t="s">
        <v>2522</v>
      </c>
      <c r="G538" s="85" t="s">
        <v>764</v>
      </c>
      <c r="H538" s="85" t="s">
        <v>1026</v>
      </c>
      <c r="I538" s="84">
        <v>2</v>
      </c>
      <c r="J538" s="80">
        <v>44708</v>
      </c>
    </row>
    <row r="539" spans="4:11" ht="15.6">
      <c r="D539" s="60">
        <v>537</v>
      </c>
      <c r="E539" s="84">
        <v>3779</v>
      </c>
      <c r="F539" s="85" t="s">
        <v>2523</v>
      </c>
      <c r="G539" s="85" t="s">
        <v>772</v>
      </c>
      <c r="H539" s="85" t="s">
        <v>787</v>
      </c>
      <c r="I539" s="84">
        <v>2</v>
      </c>
      <c r="J539" s="80">
        <v>44708</v>
      </c>
    </row>
    <row r="540" spans="4:11" ht="15.6">
      <c r="D540" s="60">
        <v>538</v>
      </c>
      <c r="E540" s="84">
        <v>3993</v>
      </c>
      <c r="F540" s="85" t="s">
        <v>2524</v>
      </c>
      <c r="G540" s="85" t="s">
        <v>772</v>
      </c>
      <c r="H540" s="85" t="s">
        <v>787</v>
      </c>
      <c r="I540" s="84">
        <v>2</v>
      </c>
      <c r="J540" s="80">
        <v>44708</v>
      </c>
    </row>
    <row r="541" spans="4:11" ht="15.6">
      <c r="D541" s="60">
        <v>539</v>
      </c>
      <c r="E541" s="84">
        <v>4279</v>
      </c>
      <c r="F541" s="85" t="s">
        <v>2525</v>
      </c>
      <c r="G541" s="85" t="s">
        <v>772</v>
      </c>
      <c r="H541" s="85" t="s">
        <v>787</v>
      </c>
      <c r="I541" s="84">
        <v>2</v>
      </c>
      <c r="J541" s="80">
        <v>44708</v>
      </c>
    </row>
    <row r="542" spans="4:11" ht="15.6">
      <c r="D542" s="60">
        <v>540</v>
      </c>
      <c r="E542" s="84">
        <v>2367</v>
      </c>
      <c r="F542" s="85" t="s">
        <v>2526</v>
      </c>
      <c r="G542" s="85" t="s">
        <v>772</v>
      </c>
      <c r="H542" s="85" t="s">
        <v>787</v>
      </c>
      <c r="I542" s="84">
        <v>2</v>
      </c>
      <c r="J542" s="80">
        <v>44708</v>
      </c>
    </row>
    <row r="543" spans="4:11" ht="15.6">
      <c r="D543" s="60">
        <v>541</v>
      </c>
      <c r="E543" s="84">
        <v>2298</v>
      </c>
      <c r="F543" s="85" t="s">
        <v>2527</v>
      </c>
      <c r="G543" s="85" t="s">
        <v>772</v>
      </c>
      <c r="H543" s="85" t="s">
        <v>993</v>
      </c>
      <c r="I543" s="84">
        <v>2</v>
      </c>
      <c r="J543" s="80">
        <v>44711</v>
      </c>
      <c r="K543" s="86"/>
    </row>
    <row r="544" spans="4:11" ht="15.6">
      <c r="D544" s="60">
        <v>542</v>
      </c>
      <c r="E544" s="84">
        <v>2527</v>
      </c>
      <c r="F544" s="85" t="s">
        <v>2528</v>
      </c>
      <c r="G544" s="85" t="s">
        <v>772</v>
      </c>
      <c r="H544" s="85" t="s">
        <v>993</v>
      </c>
      <c r="I544" s="84">
        <v>2</v>
      </c>
      <c r="J544" s="80">
        <v>44711</v>
      </c>
      <c r="K544" s="80"/>
    </row>
    <row r="545" spans="4:11" ht="15.6">
      <c r="D545" s="60">
        <v>543</v>
      </c>
      <c r="E545" s="84">
        <v>2887</v>
      </c>
      <c r="F545" s="85" t="s">
        <v>2529</v>
      </c>
      <c r="G545" s="85" t="s">
        <v>772</v>
      </c>
      <c r="H545" s="85" t="s">
        <v>993</v>
      </c>
      <c r="I545" s="84">
        <v>2</v>
      </c>
      <c r="J545" s="80">
        <v>44711</v>
      </c>
      <c r="K545" s="86"/>
    </row>
    <row r="546" spans="4:11" ht="15.6">
      <c r="D546" s="60">
        <v>544</v>
      </c>
      <c r="E546" s="84" t="s">
        <v>22</v>
      </c>
      <c r="F546" s="85" t="s">
        <v>2530</v>
      </c>
      <c r="G546" s="85" t="s">
        <v>772</v>
      </c>
      <c r="H546" s="85" t="s">
        <v>12</v>
      </c>
      <c r="I546" s="84">
        <v>2</v>
      </c>
      <c r="J546" s="80">
        <v>44711</v>
      </c>
      <c r="K546" s="86"/>
    </row>
    <row r="547" spans="4:11" ht="15.6">
      <c r="D547" s="60">
        <v>545</v>
      </c>
      <c r="E547" s="84">
        <v>4698</v>
      </c>
      <c r="F547" s="85" t="s">
        <v>2531</v>
      </c>
      <c r="G547" s="85" t="s">
        <v>772</v>
      </c>
      <c r="H547" s="85" t="s">
        <v>12</v>
      </c>
      <c r="I547" s="84">
        <v>2</v>
      </c>
      <c r="J547" s="80">
        <v>44711</v>
      </c>
      <c r="K547" s="86"/>
    </row>
    <row r="548" spans="4:11" ht="15.6">
      <c r="D548" s="60">
        <v>546</v>
      </c>
      <c r="E548" s="84" t="s">
        <v>23</v>
      </c>
      <c r="F548" s="85" t="s">
        <v>2532</v>
      </c>
      <c r="G548" s="85" t="s">
        <v>772</v>
      </c>
      <c r="H548" s="85" t="s">
        <v>12</v>
      </c>
      <c r="I548" s="84">
        <v>2</v>
      </c>
      <c r="J548" s="80">
        <v>44711</v>
      </c>
      <c r="K548" s="86"/>
    </row>
    <row r="549" spans="4:11" ht="15.6">
      <c r="D549" s="60">
        <v>547</v>
      </c>
      <c r="E549" s="84">
        <v>4921</v>
      </c>
      <c r="F549" s="85" t="s">
        <v>2533</v>
      </c>
      <c r="G549" s="85" t="s">
        <v>780</v>
      </c>
      <c r="H549" s="85" t="s">
        <v>1001</v>
      </c>
      <c r="I549" s="84">
        <v>2</v>
      </c>
      <c r="J549" s="80">
        <v>44711</v>
      </c>
      <c r="K549" s="86"/>
    </row>
    <row r="550" spans="4:11" ht="15.6">
      <c r="D550" s="60">
        <v>548</v>
      </c>
      <c r="E550" s="84" t="s">
        <v>679</v>
      </c>
      <c r="F550" s="85" t="s">
        <v>2534</v>
      </c>
      <c r="G550" s="85" t="s">
        <v>780</v>
      </c>
      <c r="H550" s="85" t="s">
        <v>1027</v>
      </c>
      <c r="I550" s="84">
        <v>2</v>
      </c>
      <c r="J550" s="80">
        <v>44711</v>
      </c>
      <c r="K550" s="86"/>
    </row>
    <row r="551" spans="4:11" ht="15.6">
      <c r="D551" s="60">
        <v>549</v>
      </c>
      <c r="E551" s="84">
        <v>4133</v>
      </c>
      <c r="F551" s="85" t="s">
        <v>2535</v>
      </c>
      <c r="G551" s="85" t="s">
        <v>780</v>
      </c>
      <c r="H551" s="85" t="s">
        <v>1027</v>
      </c>
      <c r="I551" s="84">
        <v>2</v>
      </c>
      <c r="J551" s="80">
        <v>44711</v>
      </c>
      <c r="K551" s="86"/>
    </row>
    <row r="552" spans="4:11" ht="15.6">
      <c r="D552" s="60">
        <v>550</v>
      </c>
      <c r="E552" s="84">
        <v>4516</v>
      </c>
      <c r="F552" s="85" t="s">
        <v>2536</v>
      </c>
      <c r="G552" s="85" t="s">
        <v>773</v>
      </c>
      <c r="H552" s="85" t="s">
        <v>866</v>
      </c>
      <c r="I552" s="84">
        <v>2</v>
      </c>
      <c r="J552" s="80">
        <v>44711</v>
      </c>
      <c r="K552" s="86"/>
    </row>
    <row r="553" spans="4:11" ht="15.6">
      <c r="D553" s="60">
        <v>551</v>
      </c>
      <c r="E553" s="84" t="s">
        <v>706</v>
      </c>
      <c r="F553" s="85" t="s">
        <v>2537</v>
      </c>
      <c r="G553" s="85" t="s">
        <v>773</v>
      </c>
      <c r="H553" s="85" t="s">
        <v>866</v>
      </c>
      <c r="I553" s="84">
        <v>2</v>
      </c>
      <c r="J553" s="80">
        <v>44711</v>
      </c>
      <c r="K553" s="86"/>
    </row>
    <row r="554" spans="4:11" ht="15.6">
      <c r="D554" s="60">
        <v>552</v>
      </c>
      <c r="E554" s="84">
        <v>4888</v>
      </c>
      <c r="F554" s="85" t="s">
        <v>2538</v>
      </c>
      <c r="G554" s="85" t="s">
        <v>773</v>
      </c>
      <c r="H554" s="85" t="s">
        <v>866</v>
      </c>
      <c r="I554" s="84">
        <v>2</v>
      </c>
      <c r="J554" s="80">
        <v>44711</v>
      </c>
      <c r="K554" s="86"/>
    </row>
    <row r="555" spans="4:11" ht="15.6">
      <c r="D555" s="60">
        <v>553</v>
      </c>
      <c r="E555" s="84">
        <v>2558</v>
      </c>
      <c r="F555" s="85" t="s">
        <v>2539</v>
      </c>
      <c r="G555" s="85" t="s">
        <v>783</v>
      </c>
      <c r="H555" s="85" t="s">
        <v>1024</v>
      </c>
      <c r="I555" s="84">
        <v>2</v>
      </c>
      <c r="J555" s="80">
        <v>44711</v>
      </c>
      <c r="K555" s="86"/>
    </row>
    <row r="556" spans="4:11" ht="15.6">
      <c r="D556" s="60">
        <v>554</v>
      </c>
      <c r="E556" s="84">
        <v>3972</v>
      </c>
      <c r="F556" s="85" t="s">
        <v>2540</v>
      </c>
      <c r="G556" s="85" t="s">
        <v>783</v>
      </c>
      <c r="H556" s="85" t="s">
        <v>1028</v>
      </c>
      <c r="I556" s="84">
        <v>2</v>
      </c>
      <c r="J556" s="80">
        <v>44711</v>
      </c>
      <c r="K556" s="86"/>
    </row>
    <row r="557" spans="4:11" ht="15.6">
      <c r="D557" s="60">
        <v>555</v>
      </c>
      <c r="E557" s="84">
        <v>3988</v>
      </c>
      <c r="F557" s="85" t="s">
        <v>2541</v>
      </c>
      <c r="G557" s="85" t="s">
        <v>783</v>
      </c>
      <c r="H557" s="85" t="s">
        <v>1029</v>
      </c>
      <c r="I557" s="84">
        <v>2</v>
      </c>
      <c r="J557" s="80">
        <v>44711</v>
      </c>
      <c r="K557" s="86"/>
    </row>
    <row r="558" spans="4:11" ht="15.6">
      <c r="D558" s="60">
        <v>556</v>
      </c>
      <c r="E558" s="84">
        <v>3403</v>
      </c>
      <c r="F558" s="85" t="s">
        <v>2542</v>
      </c>
      <c r="G558" s="85" t="s">
        <v>772</v>
      </c>
      <c r="H558" s="85" t="s">
        <v>993</v>
      </c>
      <c r="I558" s="84">
        <v>2</v>
      </c>
      <c r="J558" s="80">
        <v>44712</v>
      </c>
      <c r="K558" s="86"/>
    </row>
    <row r="559" spans="4:11" ht="15.6">
      <c r="D559" s="60">
        <v>557</v>
      </c>
      <c r="E559" s="84">
        <v>3407</v>
      </c>
      <c r="F559" s="85" t="s">
        <v>2543</v>
      </c>
      <c r="G559" s="85" t="s">
        <v>772</v>
      </c>
      <c r="H559" s="85" t="s">
        <v>993</v>
      </c>
      <c r="I559" s="84">
        <v>2</v>
      </c>
      <c r="J559" s="80">
        <v>44712</v>
      </c>
      <c r="K559" s="86"/>
    </row>
    <row r="560" spans="4:11" ht="15.6">
      <c r="D560" s="60">
        <v>558</v>
      </c>
      <c r="E560" s="84">
        <v>4162</v>
      </c>
      <c r="F560" s="85" t="s">
        <v>2544</v>
      </c>
      <c r="G560" s="85" t="s">
        <v>772</v>
      </c>
      <c r="H560" s="85" t="s">
        <v>993</v>
      </c>
      <c r="I560" s="84">
        <v>2</v>
      </c>
      <c r="J560" s="80">
        <v>44712</v>
      </c>
      <c r="K560" s="86"/>
    </row>
    <row r="561" spans="4:11" ht="15.6">
      <c r="D561" s="60">
        <v>559</v>
      </c>
      <c r="E561" s="84">
        <v>2759</v>
      </c>
      <c r="F561" s="85" t="s">
        <v>2545</v>
      </c>
      <c r="G561" s="85" t="s">
        <v>772</v>
      </c>
      <c r="H561" s="85" t="s">
        <v>12</v>
      </c>
      <c r="I561" s="84">
        <v>2</v>
      </c>
      <c r="J561" s="80">
        <v>44712</v>
      </c>
      <c r="K561" s="86"/>
    </row>
    <row r="562" spans="4:11" ht="15.6">
      <c r="D562" s="60">
        <v>560</v>
      </c>
      <c r="E562" s="84">
        <v>3983</v>
      </c>
      <c r="F562" s="85" t="s">
        <v>2546</v>
      </c>
      <c r="G562" s="85" t="s">
        <v>772</v>
      </c>
      <c r="H562" s="85" t="s">
        <v>12</v>
      </c>
      <c r="I562" s="84">
        <v>2</v>
      </c>
      <c r="J562" s="80">
        <v>44712</v>
      </c>
      <c r="K562" s="86"/>
    </row>
    <row r="563" spans="4:11" ht="15.6">
      <c r="D563" s="60">
        <v>561</v>
      </c>
      <c r="E563" s="84">
        <v>4804</v>
      </c>
      <c r="F563" s="85" t="s">
        <v>2547</v>
      </c>
      <c r="G563" s="85" t="s">
        <v>772</v>
      </c>
      <c r="H563" s="85" t="s">
        <v>12</v>
      </c>
      <c r="I563" s="84">
        <v>2</v>
      </c>
      <c r="J563" s="80">
        <v>44712</v>
      </c>
      <c r="K563" s="86"/>
    </row>
    <row r="564" spans="4:11" ht="15.6">
      <c r="D564" s="60">
        <v>562</v>
      </c>
      <c r="E564" s="84">
        <v>4184</v>
      </c>
      <c r="F564" s="85" t="s">
        <v>2548</v>
      </c>
      <c r="G564" s="85" t="s">
        <v>772</v>
      </c>
      <c r="H564" s="85" t="s">
        <v>12</v>
      </c>
      <c r="I564" s="84">
        <v>2</v>
      </c>
      <c r="J564" s="80">
        <v>44712</v>
      </c>
      <c r="K564" s="87"/>
    </row>
    <row r="565" spans="4:11" ht="15.6">
      <c r="D565" s="60">
        <v>563</v>
      </c>
      <c r="E565" s="84">
        <v>3055</v>
      </c>
      <c r="F565" s="85" t="s">
        <v>2549</v>
      </c>
      <c r="G565" s="85" t="s">
        <v>780</v>
      </c>
      <c r="H565" s="85" t="s">
        <v>1027</v>
      </c>
      <c r="I565" s="84">
        <v>2</v>
      </c>
      <c r="J565" s="80">
        <v>44712</v>
      </c>
      <c r="K565" s="86"/>
    </row>
    <row r="566" spans="4:11" ht="15.6">
      <c r="D566" s="60">
        <v>564</v>
      </c>
      <c r="E566" s="84">
        <v>3465</v>
      </c>
      <c r="F566" s="85" t="s">
        <v>2550</v>
      </c>
      <c r="G566" s="85" t="s">
        <v>780</v>
      </c>
      <c r="H566" s="85" t="s">
        <v>1027</v>
      </c>
      <c r="I566" s="84">
        <v>2</v>
      </c>
      <c r="J566" s="80">
        <v>44712</v>
      </c>
      <c r="K566" s="86"/>
    </row>
    <row r="567" spans="4:11" ht="15.6">
      <c r="D567" s="60">
        <v>565</v>
      </c>
      <c r="E567" s="84">
        <v>3107</v>
      </c>
      <c r="F567" s="85" t="s">
        <v>2551</v>
      </c>
      <c r="G567" s="85" t="s">
        <v>780</v>
      </c>
      <c r="H567" s="85" t="s">
        <v>1027</v>
      </c>
      <c r="I567" s="84">
        <v>2</v>
      </c>
      <c r="J567" s="80">
        <v>44712</v>
      </c>
      <c r="K567" s="86"/>
    </row>
    <row r="568" spans="4:11" ht="15.6">
      <c r="D568" s="60">
        <v>566</v>
      </c>
      <c r="E568" s="84">
        <v>3160</v>
      </c>
      <c r="F568" s="85" t="s">
        <v>2552</v>
      </c>
      <c r="G568" s="85" t="s">
        <v>773</v>
      </c>
      <c r="H568" s="85" t="s">
        <v>1030</v>
      </c>
      <c r="I568" s="84">
        <v>2</v>
      </c>
      <c r="J568" s="80">
        <v>44712</v>
      </c>
      <c r="K568" s="86"/>
    </row>
    <row r="569" spans="4:11" ht="15.6">
      <c r="D569" s="60">
        <v>567</v>
      </c>
      <c r="E569" s="84">
        <v>4532</v>
      </c>
      <c r="F569" s="85" t="s">
        <v>2553</v>
      </c>
      <c r="G569" s="85" t="s">
        <v>773</v>
      </c>
      <c r="H569" s="85" t="s">
        <v>1031</v>
      </c>
      <c r="I569" s="84">
        <v>2</v>
      </c>
      <c r="J569" s="80">
        <v>44712</v>
      </c>
      <c r="K569" s="86"/>
    </row>
    <row r="570" spans="4:11" ht="15.6">
      <c r="D570" s="60">
        <v>568</v>
      </c>
      <c r="E570" s="84" t="s">
        <v>705</v>
      </c>
      <c r="F570" s="85" t="s">
        <v>2554</v>
      </c>
      <c r="G570" s="85" t="s">
        <v>773</v>
      </c>
      <c r="H570" s="85" t="s">
        <v>1031</v>
      </c>
      <c r="I570" s="84">
        <v>2</v>
      </c>
      <c r="J570" s="80">
        <v>44712</v>
      </c>
      <c r="K570" s="86"/>
    </row>
    <row r="571" spans="4:11" ht="15.6">
      <c r="D571" s="60">
        <v>569</v>
      </c>
      <c r="E571" s="84" t="s">
        <v>703</v>
      </c>
      <c r="F571" s="85" t="s">
        <v>2555</v>
      </c>
      <c r="G571" s="85" t="s">
        <v>773</v>
      </c>
      <c r="H571" s="85" t="s">
        <v>1031</v>
      </c>
      <c r="I571" s="84">
        <v>2</v>
      </c>
      <c r="J571" s="80">
        <v>44712</v>
      </c>
      <c r="K571" s="86"/>
    </row>
    <row r="572" spans="4:11" ht="15.6">
      <c r="D572" s="60">
        <v>570</v>
      </c>
      <c r="E572" s="84">
        <v>4482</v>
      </c>
      <c r="F572" s="85" t="s">
        <v>2556</v>
      </c>
      <c r="G572" s="85" t="s">
        <v>783</v>
      </c>
      <c r="H572" s="85" t="s">
        <v>1032</v>
      </c>
      <c r="I572" s="84">
        <v>2</v>
      </c>
      <c r="J572" s="80">
        <v>44712</v>
      </c>
      <c r="K572" s="86"/>
    </row>
    <row r="573" spans="4:11" ht="15.6">
      <c r="D573" s="60">
        <v>571</v>
      </c>
      <c r="E573" s="84">
        <v>4127</v>
      </c>
      <c r="F573" s="85" t="s">
        <v>2557</v>
      </c>
      <c r="G573" s="85" t="s">
        <v>783</v>
      </c>
      <c r="H573" s="85" t="s">
        <v>1033</v>
      </c>
      <c r="I573" s="84">
        <v>2</v>
      </c>
      <c r="J573" s="80">
        <v>44712</v>
      </c>
      <c r="K573" s="86"/>
    </row>
    <row r="574" spans="4:11" ht="15.6">
      <c r="D574" s="60">
        <v>572</v>
      </c>
      <c r="E574" s="84">
        <v>3661</v>
      </c>
      <c r="F574" s="85" t="s">
        <v>2558</v>
      </c>
      <c r="G574" s="85" t="s">
        <v>783</v>
      </c>
      <c r="H574" s="85" t="s">
        <v>1033</v>
      </c>
      <c r="I574" s="84">
        <v>2</v>
      </c>
      <c r="J574" s="80">
        <v>44712</v>
      </c>
      <c r="K574" s="86"/>
    </row>
    <row r="575" spans="4:11" ht="15.6">
      <c r="D575" s="60">
        <v>573</v>
      </c>
      <c r="E575" s="84">
        <v>4284</v>
      </c>
      <c r="F575" s="85" t="s">
        <v>2559</v>
      </c>
      <c r="G575" s="85" t="s">
        <v>772</v>
      </c>
      <c r="H575" s="85" t="s">
        <v>993</v>
      </c>
      <c r="I575" s="84">
        <v>2</v>
      </c>
      <c r="J575" s="80">
        <v>44713</v>
      </c>
      <c r="K575" s="86"/>
    </row>
    <row r="576" spans="4:11" ht="15.6">
      <c r="D576" s="60">
        <v>574</v>
      </c>
      <c r="E576" s="84">
        <v>4649</v>
      </c>
      <c r="F576" s="85" t="s">
        <v>2560</v>
      </c>
      <c r="G576" s="85" t="s">
        <v>772</v>
      </c>
      <c r="H576" s="85" t="s">
        <v>993</v>
      </c>
      <c r="I576" s="84">
        <v>2</v>
      </c>
      <c r="J576" s="80">
        <v>44713</v>
      </c>
      <c r="K576" s="86"/>
    </row>
    <row r="577" spans="4:11" ht="15.6">
      <c r="D577" s="60">
        <v>575</v>
      </c>
      <c r="E577" s="84">
        <v>4255</v>
      </c>
      <c r="F577" s="85" t="s">
        <v>2561</v>
      </c>
      <c r="G577" s="85" t="s">
        <v>772</v>
      </c>
      <c r="H577" s="85" t="s">
        <v>993</v>
      </c>
      <c r="I577" s="84">
        <v>2</v>
      </c>
      <c r="J577" s="80">
        <v>44713</v>
      </c>
      <c r="K577" s="86"/>
    </row>
    <row r="578" spans="4:11" ht="15.6">
      <c r="D578" s="60">
        <v>576</v>
      </c>
      <c r="E578" s="84">
        <v>4327</v>
      </c>
      <c r="F578" s="85" t="s">
        <v>2562</v>
      </c>
      <c r="G578" s="85" t="s">
        <v>772</v>
      </c>
      <c r="H578" s="85" t="s">
        <v>993</v>
      </c>
      <c r="I578" s="84">
        <v>2</v>
      </c>
      <c r="J578" s="80">
        <v>44713</v>
      </c>
      <c r="K578" s="86"/>
    </row>
    <row r="579" spans="4:11" ht="15.6">
      <c r="D579" s="60">
        <v>577</v>
      </c>
      <c r="E579" s="84">
        <v>4977</v>
      </c>
      <c r="F579" s="85" t="s">
        <v>2563</v>
      </c>
      <c r="G579" s="85" t="s">
        <v>772</v>
      </c>
      <c r="H579" s="85" t="s">
        <v>12</v>
      </c>
      <c r="I579" s="84">
        <v>2</v>
      </c>
      <c r="J579" s="80">
        <v>44713</v>
      </c>
      <c r="K579" s="86"/>
    </row>
    <row r="580" spans="4:11" ht="15.6">
      <c r="D580" s="60">
        <v>578</v>
      </c>
      <c r="E580" s="84">
        <v>3890</v>
      </c>
      <c r="F580" s="85" t="s">
        <v>2045</v>
      </c>
      <c r="G580" s="85" t="s">
        <v>772</v>
      </c>
      <c r="H580" s="85" t="s">
        <v>12</v>
      </c>
      <c r="I580" s="84">
        <v>2</v>
      </c>
      <c r="J580" s="80">
        <v>44713</v>
      </c>
      <c r="K580" s="80"/>
    </row>
    <row r="581" spans="4:11" ht="15.6">
      <c r="D581" s="60">
        <v>579</v>
      </c>
      <c r="E581" s="84">
        <v>3601</v>
      </c>
      <c r="F581" s="85" t="s">
        <v>2564</v>
      </c>
      <c r="G581" s="85" t="s">
        <v>772</v>
      </c>
      <c r="H581" s="85" t="s">
        <v>12</v>
      </c>
      <c r="I581" s="84">
        <v>2</v>
      </c>
      <c r="J581" s="80">
        <v>44713</v>
      </c>
      <c r="K581" s="86"/>
    </row>
    <row r="582" spans="4:11" ht="15.6">
      <c r="D582" s="60">
        <v>580</v>
      </c>
      <c r="E582" s="84" t="s">
        <v>25</v>
      </c>
      <c r="F582" s="85" t="s">
        <v>2565</v>
      </c>
      <c r="G582" s="85" t="s">
        <v>772</v>
      </c>
      <c r="H582" s="85" t="s">
        <v>12</v>
      </c>
      <c r="I582" s="84">
        <v>2</v>
      </c>
      <c r="J582" s="80">
        <v>44713</v>
      </c>
      <c r="K582" s="86"/>
    </row>
    <row r="583" spans="4:11" ht="15.6">
      <c r="D583" s="60">
        <v>581</v>
      </c>
      <c r="E583" s="84">
        <v>4584</v>
      </c>
      <c r="F583" s="85" t="s">
        <v>2566</v>
      </c>
      <c r="G583" s="85" t="s">
        <v>780</v>
      </c>
      <c r="H583" s="85" t="s">
        <v>1027</v>
      </c>
      <c r="I583" s="84">
        <v>2</v>
      </c>
      <c r="J583" s="80">
        <v>44713</v>
      </c>
      <c r="K583" s="80"/>
    </row>
    <row r="584" spans="4:11" ht="15.6">
      <c r="D584" s="60">
        <v>582</v>
      </c>
      <c r="E584" s="84">
        <v>4072</v>
      </c>
      <c r="F584" s="85" t="s">
        <v>2567</v>
      </c>
      <c r="G584" s="85" t="s">
        <v>780</v>
      </c>
      <c r="H584" s="85" t="s">
        <v>781</v>
      </c>
      <c r="I584" s="84">
        <v>2</v>
      </c>
      <c r="J584" s="80">
        <v>44713</v>
      </c>
      <c r="K584" s="86"/>
    </row>
    <row r="585" spans="4:11" ht="15.6">
      <c r="D585" s="60">
        <v>583</v>
      </c>
      <c r="E585" s="84">
        <v>4113</v>
      </c>
      <c r="F585" s="85" t="s">
        <v>2568</v>
      </c>
      <c r="G585" s="85" t="s">
        <v>795</v>
      </c>
      <c r="H585" s="85" t="s">
        <v>924</v>
      </c>
      <c r="I585" s="84">
        <v>2</v>
      </c>
      <c r="J585" s="80">
        <v>44713</v>
      </c>
      <c r="K585" s="86"/>
    </row>
    <row r="586" spans="4:11" ht="15.6">
      <c r="D586" s="60">
        <v>584</v>
      </c>
      <c r="E586" s="84">
        <v>4722</v>
      </c>
      <c r="F586" s="85" t="s">
        <v>2569</v>
      </c>
      <c r="G586" s="85" t="s">
        <v>773</v>
      </c>
      <c r="H586" s="85" t="s">
        <v>1031</v>
      </c>
      <c r="I586" s="84">
        <v>2</v>
      </c>
      <c r="J586" s="80">
        <v>44713</v>
      </c>
      <c r="K586" s="86"/>
    </row>
    <row r="587" spans="4:11" ht="15.6">
      <c r="D587" s="60">
        <v>585</v>
      </c>
      <c r="E587" s="84">
        <v>3366</v>
      </c>
      <c r="F587" s="85" t="s">
        <v>2570</v>
      </c>
      <c r="G587" s="85" t="s">
        <v>773</v>
      </c>
      <c r="H587" s="85" t="s">
        <v>1031</v>
      </c>
      <c r="I587" s="84">
        <v>2</v>
      </c>
      <c r="J587" s="80">
        <v>44713</v>
      </c>
      <c r="K587" s="86"/>
    </row>
    <row r="588" spans="4:11" ht="15.6">
      <c r="D588" s="60">
        <v>586</v>
      </c>
      <c r="E588" s="84">
        <v>2809</v>
      </c>
      <c r="F588" s="85" t="s">
        <v>2571</v>
      </c>
      <c r="G588" s="85" t="s">
        <v>773</v>
      </c>
      <c r="H588" s="85" t="s">
        <v>1031</v>
      </c>
      <c r="I588" s="84">
        <v>2</v>
      </c>
      <c r="J588" s="80">
        <v>44713</v>
      </c>
      <c r="K588" s="86"/>
    </row>
    <row r="589" spans="4:11" ht="15.6">
      <c r="D589" s="60">
        <v>587</v>
      </c>
      <c r="E589" s="84">
        <v>4240</v>
      </c>
      <c r="F589" s="85" t="s">
        <v>2572</v>
      </c>
      <c r="G589" s="85" t="s">
        <v>800</v>
      </c>
      <c r="H589" s="85" t="s">
        <v>1034</v>
      </c>
      <c r="I589" s="84">
        <v>2</v>
      </c>
      <c r="J589" s="80">
        <v>44713</v>
      </c>
      <c r="K589" s="86"/>
    </row>
    <row r="590" spans="4:11" ht="15.6">
      <c r="D590" s="60">
        <v>588</v>
      </c>
      <c r="E590" s="84">
        <v>3592</v>
      </c>
      <c r="F590" s="85" t="s">
        <v>2573</v>
      </c>
      <c r="G590" s="85" t="s">
        <v>800</v>
      </c>
      <c r="H590" s="85" t="s">
        <v>1034</v>
      </c>
      <c r="I590" s="84">
        <v>2</v>
      </c>
      <c r="J590" s="80">
        <v>44713</v>
      </c>
      <c r="K590" s="86"/>
    </row>
    <row r="591" spans="4:11" ht="15.6">
      <c r="D591" s="60">
        <v>589</v>
      </c>
      <c r="E591" s="84">
        <v>3529</v>
      </c>
      <c r="F591" s="85" t="s">
        <v>2574</v>
      </c>
      <c r="G591" s="85" t="s">
        <v>772</v>
      </c>
      <c r="H591" s="85" t="s">
        <v>993</v>
      </c>
      <c r="I591" s="84">
        <v>2</v>
      </c>
      <c r="J591" s="80">
        <v>44714</v>
      </c>
      <c r="K591" s="86"/>
    </row>
    <row r="592" spans="4:11" ht="15.6">
      <c r="D592" s="60">
        <v>590</v>
      </c>
      <c r="E592" s="84">
        <v>3658</v>
      </c>
      <c r="F592" s="85" t="s">
        <v>2575</v>
      </c>
      <c r="G592" s="85" t="s">
        <v>772</v>
      </c>
      <c r="H592" s="85" t="s">
        <v>993</v>
      </c>
      <c r="I592" s="84">
        <v>2</v>
      </c>
      <c r="J592" s="80">
        <v>44714</v>
      </c>
      <c r="K592" s="86"/>
    </row>
    <row r="593" spans="4:11" ht="15.6">
      <c r="D593" s="60">
        <v>591</v>
      </c>
      <c r="E593" s="84">
        <v>3842</v>
      </c>
      <c r="F593" s="85" t="s">
        <v>2576</v>
      </c>
      <c r="G593" s="85" t="s">
        <v>772</v>
      </c>
      <c r="H593" s="85" t="s">
        <v>993</v>
      </c>
      <c r="I593" s="84">
        <v>2</v>
      </c>
      <c r="J593" s="80">
        <v>44714</v>
      </c>
      <c r="K593" s="86"/>
    </row>
    <row r="594" spans="4:11" ht="15.6">
      <c r="D594" s="60">
        <v>592</v>
      </c>
      <c r="E594" s="84">
        <v>4129</v>
      </c>
      <c r="F594" s="85" t="s">
        <v>2577</v>
      </c>
      <c r="G594" s="85" t="s">
        <v>772</v>
      </c>
      <c r="H594" s="85" t="s">
        <v>993</v>
      </c>
      <c r="I594" s="84">
        <v>2</v>
      </c>
      <c r="J594" s="80">
        <v>44714</v>
      </c>
      <c r="K594" s="86"/>
    </row>
    <row r="595" spans="4:11" ht="15.6">
      <c r="D595" s="60">
        <v>593</v>
      </c>
      <c r="E595" s="84">
        <v>3627</v>
      </c>
      <c r="F595" s="85" t="s">
        <v>2578</v>
      </c>
      <c r="G595" s="85" t="s">
        <v>772</v>
      </c>
      <c r="H595" s="85" t="s">
        <v>12</v>
      </c>
      <c r="I595" s="84">
        <v>2</v>
      </c>
      <c r="J595" s="80">
        <v>44714</v>
      </c>
      <c r="K595" s="86"/>
    </row>
    <row r="596" spans="4:11" ht="15.6">
      <c r="D596" s="60">
        <v>594</v>
      </c>
      <c r="E596" s="84">
        <v>2399</v>
      </c>
      <c r="F596" s="85" t="s">
        <v>2579</v>
      </c>
      <c r="G596" s="85" t="s">
        <v>772</v>
      </c>
      <c r="H596" s="85" t="s">
        <v>12</v>
      </c>
      <c r="I596" s="84">
        <v>2</v>
      </c>
      <c r="J596" s="80">
        <v>44714</v>
      </c>
      <c r="K596" s="86"/>
    </row>
    <row r="597" spans="4:11" ht="15.6">
      <c r="D597" s="60">
        <v>595</v>
      </c>
      <c r="E597" s="84">
        <v>4529</v>
      </c>
      <c r="F597" s="85" t="s">
        <v>2580</v>
      </c>
      <c r="G597" s="85" t="s">
        <v>772</v>
      </c>
      <c r="H597" s="85" t="s">
        <v>6</v>
      </c>
      <c r="I597" s="84">
        <v>2</v>
      </c>
      <c r="J597" s="80">
        <v>44714</v>
      </c>
      <c r="K597" s="86"/>
    </row>
    <row r="598" spans="4:11" ht="15.6">
      <c r="D598" s="60">
        <v>596</v>
      </c>
      <c r="E598" s="84">
        <v>2837</v>
      </c>
      <c r="F598" s="85" t="s">
        <v>2581</v>
      </c>
      <c r="G598" s="85" t="s">
        <v>772</v>
      </c>
      <c r="H598" s="85" t="s">
        <v>12</v>
      </c>
      <c r="I598" s="84">
        <v>2</v>
      </c>
      <c r="J598" s="80">
        <v>44714</v>
      </c>
      <c r="K598" s="86"/>
    </row>
    <row r="599" spans="4:11" ht="15.6">
      <c r="D599" s="60">
        <v>597</v>
      </c>
      <c r="E599" s="84">
        <v>3466</v>
      </c>
      <c r="F599" s="85" t="s">
        <v>2582</v>
      </c>
      <c r="G599" s="85" t="s">
        <v>780</v>
      </c>
      <c r="H599" s="85" t="s">
        <v>781</v>
      </c>
      <c r="I599" s="84">
        <v>2</v>
      </c>
      <c r="J599" s="80">
        <v>44714</v>
      </c>
      <c r="K599" s="86"/>
    </row>
    <row r="600" spans="4:11" ht="15.6">
      <c r="D600" s="60">
        <v>598</v>
      </c>
      <c r="E600" s="84">
        <v>3998</v>
      </c>
      <c r="F600" s="85" t="s">
        <v>2583</v>
      </c>
      <c r="G600" s="85" t="s">
        <v>780</v>
      </c>
      <c r="H600" s="85" t="s">
        <v>781</v>
      </c>
      <c r="I600" s="84">
        <v>2</v>
      </c>
      <c r="J600" s="80">
        <v>44714</v>
      </c>
      <c r="K600" s="86"/>
    </row>
    <row r="601" spans="4:11" ht="15.6">
      <c r="D601" s="60">
        <v>599</v>
      </c>
      <c r="E601" s="84">
        <v>3169</v>
      </c>
      <c r="F601" s="85" t="s">
        <v>2584</v>
      </c>
      <c r="G601" s="85" t="s">
        <v>793</v>
      </c>
      <c r="H601" s="85" t="s">
        <v>1035</v>
      </c>
      <c r="I601" s="84">
        <v>2</v>
      </c>
      <c r="J601" s="80">
        <v>44714</v>
      </c>
      <c r="K601" s="86"/>
    </row>
    <row r="602" spans="4:11" ht="15.6">
      <c r="D602" s="60">
        <v>600</v>
      </c>
      <c r="E602" s="84">
        <v>2869</v>
      </c>
      <c r="F602" s="85" t="s">
        <v>2585</v>
      </c>
      <c r="G602" s="85" t="s">
        <v>773</v>
      </c>
      <c r="H602" s="85" t="s">
        <v>866</v>
      </c>
      <c r="I602" s="84">
        <v>2</v>
      </c>
      <c r="J602" s="80">
        <v>44714</v>
      </c>
      <c r="K602" s="86"/>
    </row>
    <row r="603" spans="4:11" ht="15.6">
      <c r="D603" s="60">
        <v>601</v>
      </c>
      <c r="E603" s="84">
        <v>2768</v>
      </c>
      <c r="F603" s="85" t="s">
        <v>2586</v>
      </c>
      <c r="G603" s="85" t="s">
        <v>773</v>
      </c>
      <c r="H603" s="85" t="s">
        <v>866</v>
      </c>
      <c r="I603" s="84">
        <v>2</v>
      </c>
      <c r="J603" s="80">
        <v>44714</v>
      </c>
      <c r="K603" s="86"/>
    </row>
    <row r="604" spans="4:11" ht="15.6">
      <c r="D604" s="60">
        <v>602</v>
      </c>
      <c r="E604" s="84">
        <v>2421</v>
      </c>
      <c r="F604" s="85" t="s">
        <v>2587</v>
      </c>
      <c r="G604" s="85" t="s">
        <v>764</v>
      </c>
      <c r="H604" s="85" t="s">
        <v>896</v>
      </c>
      <c r="I604" s="84">
        <v>2</v>
      </c>
      <c r="J604" s="80">
        <v>44718</v>
      </c>
      <c r="K604" s="86"/>
    </row>
    <row r="605" spans="4:11" ht="15.6">
      <c r="D605" s="60">
        <v>603</v>
      </c>
      <c r="E605" s="84">
        <v>2001</v>
      </c>
      <c r="F605" s="85" t="s">
        <v>2588</v>
      </c>
      <c r="G605" s="85" t="s">
        <v>764</v>
      </c>
      <c r="H605" s="85" t="s">
        <v>896</v>
      </c>
      <c r="I605" s="84">
        <v>2</v>
      </c>
      <c r="J605" s="80">
        <v>44718</v>
      </c>
      <c r="K605" s="86"/>
    </row>
    <row r="606" spans="4:11" ht="15.6">
      <c r="D606" s="60">
        <v>604</v>
      </c>
      <c r="E606" s="84">
        <v>2182</v>
      </c>
      <c r="F606" s="85" t="s">
        <v>2589</v>
      </c>
      <c r="G606" s="85" t="s">
        <v>764</v>
      </c>
      <c r="H606" s="85" t="s">
        <v>896</v>
      </c>
      <c r="I606" s="84">
        <v>2</v>
      </c>
      <c r="J606" s="80">
        <v>44718</v>
      </c>
      <c r="K606" s="86"/>
    </row>
    <row r="607" spans="4:11" ht="15.6">
      <c r="D607" s="60">
        <v>605</v>
      </c>
      <c r="E607" s="84" t="s">
        <v>19</v>
      </c>
      <c r="F607" s="85" t="s">
        <v>2590</v>
      </c>
      <c r="G607" s="85" t="s">
        <v>772</v>
      </c>
      <c r="H607" s="85" t="s">
        <v>12</v>
      </c>
      <c r="I607" s="84">
        <v>2</v>
      </c>
      <c r="J607" s="80">
        <v>44718</v>
      </c>
      <c r="K607" s="86"/>
    </row>
    <row r="608" spans="4:11" ht="15.6">
      <c r="D608" s="60">
        <v>606</v>
      </c>
      <c r="E608" s="84">
        <v>2014</v>
      </c>
      <c r="F608" s="85" t="s">
        <v>2591</v>
      </c>
      <c r="G608" s="85" t="s">
        <v>772</v>
      </c>
      <c r="H608" s="85" t="s">
        <v>12</v>
      </c>
      <c r="I608" s="84">
        <v>2</v>
      </c>
      <c r="J608" s="80">
        <v>44718</v>
      </c>
      <c r="K608" s="86"/>
    </row>
    <row r="609" spans="4:11" ht="15.6">
      <c r="D609" s="60">
        <v>607</v>
      </c>
      <c r="E609" s="84" t="s">
        <v>40</v>
      </c>
      <c r="F609" s="85" t="s">
        <v>2592</v>
      </c>
      <c r="G609" s="85" t="s">
        <v>772</v>
      </c>
      <c r="H609" s="85" t="s">
        <v>12</v>
      </c>
      <c r="I609" s="84">
        <v>2</v>
      </c>
      <c r="J609" s="80">
        <v>44718</v>
      </c>
      <c r="K609" s="86"/>
    </row>
    <row r="610" spans="4:11" ht="15.6">
      <c r="D610" s="60">
        <v>608</v>
      </c>
      <c r="E610" s="84">
        <v>4392</v>
      </c>
      <c r="F610" s="85" t="s">
        <v>2593</v>
      </c>
      <c r="G610" s="85" t="s">
        <v>772</v>
      </c>
      <c r="H610" s="85" t="s">
        <v>787</v>
      </c>
      <c r="I610" s="84">
        <v>2</v>
      </c>
      <c r="J610" s="80">
        <v>44718</v>
      </c>
      <c r="K610" s="86"/>
    </row>
    <row r="611" spans="4:11" ht="15.6">
      <c r="D611" s="60">
        <v>609</v>
      </c>
      <c r="E611" s="84">
        <v>2662</v>
      </c>
      <c r="F611" s="85" t="s">
        <v>2594</v>
      </c>
      <c r="G611" s="85" t="s">
        <v>795</v>
      </c>
      <c r="H611" s="85" t="s">
        <v>924</v>
      </c>
      <c r="I611" s="84">
        <v>2</v>
      </c>
      <c r="J611" s="80">
        <v>44718</v>
      </c>
      <c r="K611" s="86"/>
    </row>
    <row r="612" spans="4:11" ht="15.6">
      <c r="D612" s="60">
        <v>610</v>
      </c>
      <c r="E612" s="84">
        <v>4588</v>
      </c>
      <c r="F612" s="85" t="s">
        <v>2595</v>
      </c>
      <c r="G612" s="85" t="s">
        <v>795</v>
      </c>
      <c r="H612" s="85" t="s">
        <v>1013</v>
      </c>
      <c r="I612" s="84">
        <v>2</v>
      </c>
      <c r="J612" s="80">
        <v>44718</v>
      </c>
      <c r="K612" s="86"/>
    </row>
    <row r="613" spans="4:11" ht="15.6">
      <c r="D613" s="60">
        <v>611</v>
      </c>
      <c r="E613" s="84">
        <v>4941</v>
      </c>
      <c r="F613" s="85" t="s">
        <v>2596</v>
      </c>
      <c r="G613" s="85" t="s">
        <v>791</v>
      </c>
      <c r="H613" s="85" t="s">
        <v>1036</v>
      </c>
      <c r="I613" s="84">
        <v>2</v>
      </c>
      <c r="J613" s="80">
        <v>44718</v>
      </c>
      <c r="K613" s="86"/>
    </row>
    <row r="614" spans="4:11" ht="15.6">
      <c r="D614" s="60">
        <v>612</v>
      </c>
      <c r="E614" s="84">
        <v>4299</v>
      </c>
      <c r="F614" s="85" t="s">
        <v>2597</v>
      </c>
      <c r="G614" s="85" t="s">
        <v>791</v>
      </c>
      <c r="H614" s="85" t="s">
        <v>1036</v>
      </c>
      <c r="I614" s="84">
        <v>2</v>
      </c>
      <c r="J614" s="80">
        <v>44718</v>
      </c>
      <c r="K614" s="86"/>
    </row>
    <row r="615" spans="4:11" ht="15.6">
      <c r="D615" s="60">
        <v>613</v>
      </c>
      <c r="E615" s="84">
        <v>3219</v>
      </c>
      <c r="F615" s="85" t="s">
        <v>2598</v>
      </c>
      <c r="G615" s="85" t="s">
        <v>791</v>
      </c>
      <c r="H615" s="85" t="s">
        <v>1037</v>
      </c>
      <c r="I615" s="84">
        <v>2</v>
      </c>
      <c r="J615" s="80">
        <v>44718</v>
      </c>
      <c r="K615" s="86"/>
    </row>
    <row r="616" spans="4:11" ht="15.6">
      <c r="D616" s="60">
        <v>614</v>
      </c>
      <c r="E616" s="84">
        <v>2790</v>
      </c>
      <c r="F616" s="85" t="s">
        <v>2599</v>
      </c>
      <c r="G616" s="85" t="s">
        <v>800</v>
      </c>
      <c r="H616" s="85" t="s">
        <v>1038</v>
      </c>
      <c r="I616" s="84">
        <v>2</v>
      </c>
      <c r="J616" s="80">
        <v>44718</v>
      </c>
      <c r="K616" s="86"/>
    </row>
    <row r="617" spans="4:11" ht="15.6">
      <c r="D617" s="60">
        <v>615</v>
      </c>
      <c r="E617" s="84">
        <v>4621</v>
      </c>
      <c r="F617" s="85" t="s">
        <v>2600</v>
      </c>
      <c r="G617" s="85" t="s">
        <v>800</v>
      </c>
      <c r="H617" s="85" t="s">
        <v>1039</v>
      </c>
      <c r="I617" s="84">
        <v>2</v>
      </c>
      <c r="J617" s="80">
        <v>44718</v>
      </c>
      <c r="K617" s="87"/>
    </row>
    <row r="618" spans="4:11" ht="15.6">
      <c r="D618" s="60">
        <v>616</v>
      </c>
      <c r="E618" s="84">
        <v>4593</v>
      </c>
      <c r="F618" s="85" t="s">
        <v>2601</v>
      </c>
      <c r="G618" s="85" t="s">
        <v>800</v>
      </c>
      <c r="H618" s="85" t="s">
        <v>1039</v>
      </c>
      <c r="I618" s="84">
        <v>2</v>
      </c>
      <c r="J618" s="80">
        <v>44718</v>
      </c>
      <c r="K618" s="88"/>
    </row>
    <row r="619" spans="4:11" ht="15.6">
      <c r="D619" s="60">
        <v>617</v>
      </c>
      <c r="E619" s="84">
        <v>2479</v>
      </c>
      <c r="F619" s="85" t="s">
        <v>2602</v>
      </c>
      <c r="G619" s="85" t="s">
        <v>764</v>
      </c>
      <c r="H619" s="85" t="s">
        <v>896</v>
      </c>
      <c r="I619" s="84">
        <v>2</v>
      </c>
      <c r="J619" s="80">
        <v>44719</v>
      </c>
      <c r="K619" s="88"/>
    </row>
    <row r="620" spans="4:11" ht="15.6">
      <c r="D620" s="60">
        <v>618</v>
      </c>
      <c r="E620" s="84">
        <v>3271</v>
      </c>
      <c r="F620" s="85" t="s">
        <v>2234</v>
      </c>
      <c r="G620" s="85" t="s">
        <v>764</v>
      </c>
      <c r="H620" s="85" t="s">
        <v>896</v>
      </c>
      <c r="I620" s="84">
        <v>2</v>
      </c>
      <c r="J620" s="80">
        <v>44719</v>
      </c>
      <c r="K620" s="86"/>
    </row>
    <row r="621" spans="4:11" ht="15.6">
      <c r="D621" s="60">
        <v>619</v>
      </c>
      <c r="E621" s="84">
        <v>3979</v>
      </c>
      <c r="F621" s="85" t="s">
        <v>2603</v>
      </c>
      <c r="G621" s="85" t="s">
        <v>764</v>
      </c>
      <c r="H621" s="85" t="s">
        <v>896</v>
      </c>
      <c r="I621" s="84">
        <v>2</v>
      </c>
      <c r="J621" s="80">
        <v>44719</v>
      </c>
      <c r="K621" s="86"/>
    </row>
    <row r="622" spans="4:11" ht="15.6">
      <c r="D622" s="60">
        <v>620</v>
      </c>
      <c r="E622" s="84">
        <v>4177</v>
      </c>
      <c r="F622" s="85" t="s">
        <v>2604</v>
      </c>
      <c r="G622" s="85" t="s">
        <v>764</v>
      </c>
      <c r="H622" s="85" t="s">
        <v>896</v>
      </c>
      <c r="I622" s="84">
        <v>2</v>
      </c>
      <c r="J622" s="80">
        <v>44719</v>
      </c>
      <c r="K622" s="87"/>
    </row>
    <row r="623" spans="4:11" ht="15.6">
      <c r="D623" s="60">
        <v>621</v>
      </c>
      <c r="E623" s="84">
        <v>2191</v>
      </c>
      <c r="F623" s="85" t="s">
        <v>1971</v>
      </c>
      <c r="G623" s="85" t="s">
        <v>772</v>
      </c>
      <c r="H623" s="85" t="s">
        <v>12</v>
      </c>
      <c r="I623" s="84">
        <v>2</v>
      </c>
      <c r="J623" s="80">
        <v>44719</v>
      </c>
      <c r="K623" s="87"/>
    </row>
    <row r="624" spans="4:11" ht="15.6">
      <c r="D624" s="60">
        <v>622</v>
      </c>
      <c r="E624" s="84">
        <v>4799</v>
      </c>
      <c r="F624" s="85" t="s">
        <v>2276</v>
      </c>
      <c r="G624" s="85" t="s">
        <v>772</v>
      </c>
      <c r="H624" s="85" t="s">
        <v>12</v>
      </c>
      <c r="I624" s="84">
        <v>2</v>
      </c>
      <c r="J624" s="80">
        <v>44719</v>
      </c>
      <c r="K624" s="87"/>
    </row>
    <row r="625" spans="4:11" ht="15.6">
      <c r="D625" s="60">
        <v>623</v>
      </c>
      <c r="E625" s="84">
        <v>4083</v>
      </c>
      <c r="F625" s="85" t="s">
        <v>2605</v>
      </c>
      <c r="G625" s="85" t="s">
        <v>772</v>
      </c>
      <c r="H625" s="85" t="s">
        <v>12</v>
      </c>
      <c r="I625" s="84">
        <v>2</v>
      </c>
      <c r="J625" s="80">
        <v>44719</v>
      </c>
      <c r="K625" s="87"/>
    </row>
    <row r="626" spans="4:11" ht="15.6">
      <c r="D626" s="60">
        <v>624</v>
      </c>
      <c r="E626" s="84">
        <v>4521</v>
      </c>
      <c r="F626" s="85" t="s">
        <v>2606</v>
      </c>
      <c r="G626" s="85" t="s">
        <v>795</v>
      </c>
      <c r="H626" s="85" t="s">
        <v>1013</v>
      </c>
      <c r="I626" s="84">
        <v>2</v>
      </c>
      <c r="J626" s="80">
        <v>44719</v>
      </c>
      <c r="K626" s="86"/>
    </row>
    <row r="627" spans="4:11" ht="15.6">
      <c r="D627" s="60">
        <v>625</v>
      </c>
      <c r="E627" s="84">
        <v>4827</v>
      </c>
      <c r="F627" s="85" t="s">
        <v>2607</v>
      </c>
      <c r="G627" s="85" t="s">
        <v>795</v>
      </c>
      <c r="H627" s="85" t="s">
        <v>1009</v>
      </c>
      <c r="I627" s="84">
        <v>2</v>
      </c>
      <c r="J627" s="80">
        <v>44719</v>
      </c>
      <c r="K627" s="86"/>
    </row>
    <row r="628" spans="4:11" ht="15.6">
      <c r="D628" s="60">
        <v>626</v>
      </c>
      <c r="E628" s="84">
        <v>3790</v>
      </c>
      <c r="F628" s="85" t="s">
        <v>2608</v>
      </c>
      <c r="G628" s="85" t="s">
        <v>795</v>
      </c>
      <c r="H628" s="85" t="s">
        <v>1009</v>
      </c>
      <c r="I628" s="84">
        <v>2</v>
      </c>
      <c r="J628" s="80">
        <v>44719</v>
      </c>
      <c r="K628" s="86"/>
    </row>
    <row r="629" spans="4:11" ht="15.6">
      <c r="D629" s="60">
        <v>627</v>
      </c>
      <c r="E629" s="84">
        <v>3665</v>
      </c>
      <c r="F629" s="85" t="s">
        <v>2609</v>
      </c>
      <c r="G629" s="85" t="s">
        <v>795</v>
      </c>
      <c r="H629" s="85" t="s">
        <v>1009</v>
      </c>
      <c r="I629" s="84">
        <v>2</v>
      </c>
      <c r="J629" s="80">
        <v>44719</v>
      </c>
      <c r="K629" s="86"/>
    </row>
    <row r="630" spans="4:11" ht="15.6">
      <c r="D630" s="60">
        <v>628</v>
      </c>
      <c r="E630" s="84">
        <v>4563</v>
      </c>
      <c r="F630" s="85" t="s">
        <v>2610</v>
      </c>
      <c r="G630" s="85" t="s">
        <v>773</v>
      </c>
      <c r="H630" s="85" t="s">
        <v>913</v>
      </c>
      <c r="I630" s="84">
        <v>2</v>
      </c>
      <c r="J630" s="80">
        <v>44719</v>
      </c>
      <c r="K630" s="87"/>
    </row>
    <row r="631" spans="4:11" ht="15.6">
      <c r="D631" s="60">
        <v>629</v>
      </c>
      <c r="E631" s="84">
        <v>2127</v>
      </c>
      <c r="F631" s="85" t="s">
        <v>2611</v>
      </c>
      <c r="G631" s="85" t="s">
        <v>773</v>
      </c>
      <c r="H631" s="85" t="s">
        <v>913</v>
      </c>
      <c r="I631" s="84">
        <v>2</v>
      </c>
      <c r="J631" s="80">
        <v>44719</v>
      </c>
      <c r="K631" s="86"/>
    </row>
    <row r="632" spans="4:11" ht="15.6">
      <c r="D632" s="60">
        <v>630</v>
      </c>
      <c r="E632" s="84">
        <v>3975</v>
      </c>
      <c r="F632" s="85" t="s">
        <v>2612</v>
      </c>
      <c r="G632" s="85" t="s">
        <v>773</v>
      </c>
      <c r="H632" s="85" t="s">
        <v>913</v>
      </c>
      <c r="I632" s="84">
        <v>2</v>
      </c>
      <c r="J632" s="80">
        <v>44719</v>
      </c>
      <c r="K632" s="86"/>
    </row>
    <row r="633" spans="4:11" ht="15.6">
      <c r="D633" s="60">
        <v>631</v>
      </c>
      <c r="E633" s="84">
        <v>4331</v>
      </c>
      <c r="F633" s="85" t="s">
        <v>2613</v>
      </c>
      <c r="G633" s="85" t="s">
        <v>800</v>
      </c>
      <c r="H633" s="85" t="s">
        <v>1039</v>
      </c>
      <c r="I633" s="84">
        <v>2</v>
      </c>
      <c r="J633" s="80">
        <v>44719</v>
      </c>
      <c r="K633" s="86"/>
    </row>
    <row r="634" spans="4:11" ht="15.6">
      <c r="D634" s="60">
        <v>632</v>
      </c>
      <c r="E634" s="84">
        <v>2097</v>
      </c>
      <c r="F634" s="85" t="s">
        <v>2614</v>
      </c>
      <c r="G634" s="85" t="s">
        <v>772</v>
      </c>
      <c r="H634" s="85" t="s">
        <v>836</v>
      </c>
      <c r="I634" s="84">
        <v>2</v>
      </c>
      <c r="J634" s="80">
        <v>44720</v>
      </c>
      <c r="K634" s="86"/>
    </row>
    <row r="635" spans="4:11" ht="15.6">
      <c r="D635" s="60">
        <v>633</v>
      </c>
      <c r="E635" s="84">
        <v>2605</v>
      </c>
      <c r="F635" s="85" t="s">
        <v>2615</v>
      </c>
      <c r="G635" s="85" t="s">
        <v>772</v>
      </c>
      <c r="H635" s="85" t="s">
        <v>836</v>
      </c>
      <c r="I635" s="84">
        <v>2</v>
      </c>
      <c r="J635" s="80">
        <v>44720</v>
      </c>
      <c r="K635" s="86"/>
    </row>
    <row r="636" spans="4:11" ht="15.6">
      <c r="D636" s="60">
        <v>634</v>
      </c>
      <c r="E636" s="84">
        <v>3347</v>
      </c>
      <c r="F636" s="85" t="s">
        <v>2616</v>
      </c>
      <c r="G636" s="85" t="s">
        <v>772</v>
      </c>
      <c r="H636" s="85" t="s">
        <v>836</v>
      </c>
      <c r="I636" s="84">
        <v>2</v>
      </c>
      <c r="J636" s="80">
        <v>44720</v>
      </c>
      <c r="K636" s="86"/>
    </row>
    <row r="637" spans="4:11" ht="15.6">
      <c r="D637" s="60">
        <v>635</v>
      </c>
      <c r="E637" s="84" t="s">
        <v>875</v>
      </c>
      <c r="F637" s="85" t="s">
        <v>2001</v>
      </c>
      <c r="G637" s="85" t="s">
        <v>772</v>
      </c>
      <c r="H637" s="85" t="s">
        <v>12</v>
      </c>
      <c r="I637" s="84">
        <v>2</v>
      </c>
      <c r="J637" s="80">
        <v>44720</v>
      </c>
      <c r="K637" s="86"/>
    </row>
    <row r="638" spans="4:11" ht="15.6">
      <c r="D638" s="60">
        <v>636</v>
      </c>
      <c r="E638" s="84">
        <v>3741</v>
      </c>
      <c r="F638" s="85" t="s">
        <v>2617</v>
      </c>
      <c r="G638" s="85" t="s">
        <v>772</v>
      </c>
      <c r="H638" s="85" t="s">
        <v>12</v>
      </c>
      <c r="I638" s="84">
        <v>2</v>
      </c>
      <c r="J638" s="80">
        <v>44720</v>
      </c>
      <c r="K638" s="86"/>
    </row>
    <row r="639" spans="4:11" ht="15.6">
      <c r="D639" s="60">
        <v>637</v>
      </c>
      <c r="E639" s="84">
        <v>2302</v>
      </c>
      <c r="F639" s="85" t="s">
        <v>2618</v>
      </c>
      <c r="G639" s="85" t="s">
        <v>772</v>
      </c>
      <c r="H639" s="85" t="s">
        <v>12</v>
      </c>
      <c r="I639" s="84">
        <v>2</v>
      </c>
      <c r="J639" s="80">
        <v>44720</v>
      </c>
      <c r="K639" s="86"/>
    </row>
    <row r="640" spans="4:11" ht="15.6">
      <c r="D640" s="60">
        <v>638</v>
      </c>
      <c r="E640" s="84">
        <v>4134</v>
      </c>
      <c r="F640" s="85" t="s">
        <v>2619</v>
      </c>
      <c r="G640" s="85" t="s">
        <v>772</v>
      </c>
      <c r="H640" s="85" t="s">
        <v>12</v>
      </c>
      <c r="I640" s="84">
        <v>2</v>
      </c>
      <c r="J640" s="80">
        <v>44720</v>
      </c>
      <c r="K640" s="86"/>
    </row>
    <row r="641" spans="4:11" ht="15.6">
      <c r="D641" s="60">
        <v>639</v>
      </c>
      <c r="E641" s="84">
        <v>3527</v>
      </c>
      <c r="F641" s="85" t="s">
        <v>2620</v>
      </c>
      <c r="G641" s="85" t="s">
        <v>795</v>
      </c>
      <c r="H641" s="85" t="s">
        <v>1009</v>
      </c>
      <c r="I641" s="84">
        <v>2</v>
      </c>
      <c r="J641" s="80">
        <v>44720</v>
      </c>
      <c r="K641" s="86"/>
    </row>
    <row r="642" spans="4:11" ht="15.6">
      <c r="D642" s="60">
        <v>640</v>
      </c>
      <c r="E642" s="84">
        <v>4571</v>
      </c>
      <c r="F642" s="85" t="s">
        <v>2621</v>
      </c>
      <c r="G642" s="85" t="s">
        <v>795</v>
      </c>
      <c r="H642" s="85" t="s">
        <v>1009</v>
      </c>
      <c r="I642" s="84">
        <v>2</v>
      </c>
      <c r="J642" s="80">
        <v>44720</v>
      </c>
      <c r="K642" s="86"/>
    </row>
    <row r="643" spans="4:11" ht="15.6">
      <c r="D643" s="60">
        <v>641</v>
      </c>
      <c r="E643" s="84">
        <v>4626</v>
      </c>
      <c r="F643" s="85" t="s">
        <v>2622</v>
      </c>
      <c r="G643" s="85" t="s">
        <v>773</v>
      </c>
      <c r="H643" s="85" t="s">
        <v>861</v>
      </c>
      <c r="I643" s="84">
        <v>2</v>
      </c>
      <c r="J643" s="80">
        <v>44720</v>
      </c>
      <c r="K643" s="86"/>
    </row>
    <row r="644" spans="4:11" ht="15.6">
      <c r="D644" s="60">
        <v>642</v>
      </c>
      <c r="E644" s="84">
        <v>4691</v>
      </c>
      <c r="F644" s="85" t="s">
        <v>2623</v>
      </c>
      <c r="G644" s="85" t="s">
        <v>788</v>
      </c>
      <c r="H644" s="85" t="s">
        <v>1040</v>
      </c>
      <c r="I644" s="84">
        <v>2</v>
      </c>
      <c r="J644" s="80">
        <v>44720</v>
      </c>
      <c r="K644" s="86"/>
    </row>
    <row r="645" spans="4:11" ht="15.6">
      <c r="D645" s="60">
        <v>643</v>
      </c>
      <c r="E645" s="84">
        <v>4612</v>
      </c>
      <c r="F645" s="85" t="s">
        <v>2624</v>
      </c>
      <c r="G645" s="85" t="s">
        <v>800</v>
      </c>
      <c r="H645" s="85" t="s">
        <v>842</v>
      </c>
      <c r="I645" s="84">
        <v>2</v>
      </c>
      <c r="J645" s="80">
        <v>44720</v>
      </c>
      <c r="K645" s="86"/>
    </row>
    <row r="646" spans="4:11" ht="15.6">
      <c r="D646" s="60">
        <v>644</v>
      </c>
      <c r="E646" s="84">
        <v>4440</v>
      </c>
      <c r="F646" s="85" t="s">
        <v>2625</v>
      </c>
      <c r="G646" s="85" t="s">
        <v>800</v>
      </c>
      <c r="H646" s="85" t="s">
        <v>842</v>
      </c>
      <c r="I646" s="84">
        <v>2</v>
      </c>
      <c r="J646" s="80">
        <v>44720</v>
      </c>
      <c r="K646" s="80"/>
    </row>
    <row r="647" spans="4:11" ht="15.6">
      <c r="D647" s="60">
        <v>645</v>
      </c>
      <c r="E647" s="84">
        <v>2290</v>
      </c>
      <c r="F647" s="85" t="s">
        <v>2626</v>
      </c>
      <c r="G647" s="85" t="s">
        <v>800</v>
      </c>
      <c r="H647" s="85" t="s">
        <v>842</v>
      </c>
      <c r="I647" s="84">
        <v>2</v>
      </c>
      <c r="J647" s="80">
        <v>44720</v>
      </c>
      <c r="K647" s="86"/>
    </row>
    <row r="648" spans="4:11" ht="15.6">
      <c r="D648" s="60">
        <v>646</v>
      </c>
      <c r="E648" s="84" t="s">
        <v>647</v>
      </c>
      <c r="F648" s="85" t="s">
        <v>2627</v>
      </c>
      <c r="G648" s="85" t="s">
        <v>772</v>
      </c>
      <c r="H648" s="85" t="s">
        <v>836</v>
      </c>
      <c r="I648" s="84">
        <v>2</v>
      </c>
      <c r="J648" s="80">
        <v>44721</v>
      </c>
      <c r="K648" s="86"/>
    </row>
    <row r="649" spans="4:11" ht="15.6">
      <c r="D649" s="60">
        <v>647</v>
      </c>
      <c r="E649" s="84">
        <v>4188</v>
      </c>
      <c r="F649" s="85" t="s">
        <v>2628</v>
      </c>
      <c r="G649" s="85" t="s">
        <v>772</v>
      </c>
      <c r="H649" s="85" t="s">
        <v>836</v>
      </c>
      <c r="I649" s="84">
        <v>2</v>
      </c>
      <c r="J649" s="80">
        <v>44721</v>
      </c>
      <c r="K649" s="86"/>
    </row>
    <row r="650" spans="4:11" ht="15.6">
      <c r="D650" s="60">
        <v>648</v>
      </c>
      <c r="E650" s="84">
        <v>4432</v>
      </c>
      <c r="F650" s="85" t="s">
        <v>2629</v>
      </c>
      <c r="G650" s="85" t="s">
        <v>772</v>
      </c>
      <c r="H650" s="85" t="s">
        <v>836</v>
      </c>
      <c r="I650" s="84">
        <v>2</v>
      </c>
      <c r="J650" s="80">
        <v>44721</v>
      </c>
      <c r="K650" s="86"/>
    </row>
    <row r="651" spans="4:11" ht="15.6">
      <c r="D651" s="60">
        <v>649</v>
      </c>
      <c r="E651" s="84">
        <v>2619</v>
      </c>
      <c r="F651" s="85" t="s">
        <v>2630</v>
      </c>
      <c r="G651" s="85" t="s">
        <v>772</v>
      </c>
      <c r="H651" s="85" t="s">
        <v>12</v>
      </c>
      <c r="I651" s="84">
        <v>2</v>
      </c>
      <c r="J651" s="80">
        <v>44721</v>
      </c>
      <c r="K651" s="86"/>
    </row>
    <row r="652" spans="4:11" ht="15.6">
      <c r="D652" s="60">
        <v>650</v>
      </c>
      <c r="E652" s="84">
        <v>2935</v>
      </c>
      <c r="F652" s="85" t="s">
        <v>2631</v>
      </c>
      <c r="G652" s="85" t="s">
        <v>772</v>
      </c>
      <c r="H652" s="85" t="s">
        <v>12</v>
      </c>
      <c r="I652" s="84">
        <v>2</v>
      </c>
      <c r="J652" s="80">
        <v>44721</v>
      </c>
      <c r="K652" s="86"/>
    </row>
    <row r="653" spans="4:11" ht="15.6">
      <c r="D653" s="60">
        <v>651</v>
      </c>
      <c r="E653" s="84">
        <v>4340</v>
      </c>
      <c r="F653" s="85" t="s">
        <v>2167</v>
      </c>
      <c r="G653" s="85" t="s">
        <v>772</v>
      </c>
      <c r="H653" s="85" t="s">
        <v>12</v>
      </c>
      <c r="I653" s="84">
        <v>2</v>
      </c>
      <c r="J653" s="80">
        <v>44721</v>
      </c>
      <c r="K653" s="86"/>
    </row>
    <row r="654" spans="4:11" ht="15.6">
      <c r="D654" s="60">
        <v>652</v>
      </c>
      <c r="E654" s="84">
        <v>2509</v>
      </c>
      <c r="F654" s="85" t="s">
        <v>2632</v>
      </c>
      <c r="G654" s="85" t="s">
        <v>795</v>
      </c>
      <c r="H654" s="85" t="s">
        <v>1009</v>
      </c>
      <c r="I654" s="84">
        <v>2</v>
      </c>
      <c r="J654" s="80">
        <v>44721</v>
      </c>
      <c r="K654" s="86"/>
    </row>
    <row r="655" spans="4:11" ht="15.6">
      <c r="D655" s="60">
        <v>653</v>
      </c>
      <c r="E655" s="84">
        <v>4795</v>
      </c>
      <c r="F655" s="85" t="s">
        <v>2633</v>
      </c>
      <c r="G655" s="85" t="s">
        <v>788</v>
      </c>
      <c r="H655" s="85" t="s">
        <v>1040</v>
      </c>
      <c r="I655" s="84">
        <v>2</v>
      </c>
      <c r="J655" s="80">
        <v>44721</v>
      </c>
      <c r="K655" s="86"/>
    </row>
    <row r="656" spans="4:11" ht="15.6">
      <c r="D656" s="60">
        <v>654</v>
      </c>
      <c r="E656" s="84">
        <v>4589</v>
      </c>
      <c r="F656" s="85" t="s">
        <v>2634</v>
      </c>
      <c r="G656" s="85" t="s">
        <v>788</v>
      </c>
      <c r="H656" s="85" t="s">
        <v>1040</v>
      </c>
      <c r="I656" s="84">
        <v>2</v>
      </c>
      <c r="J656" s="80">
        <v>44721</v>
      </c>
      <c r="K656" s="86"/>
    </row>
    <row r="657" spans="4:11" ht="15.6">
      <c r="D657" s="60">
        <v>655</v>
      </c>
      <c r="E657" s="84">
        <v>4459</v>
      </c>
      <c r="F657" s="85" t="s">
        <v>2635</v>
      </c>
      <c r="G657" s="85" t="s">
        <v>800</v>
      </c>
      <c r="H657" s="85" t="s">
        <v>1041</v>
      </c>
      <c r="I657" s="84">
        <v>2</v>
      </c>
      <c r="J657" s="80">
        <v>44721</v>
      </c>
      <c r="K657" s="86"/>
    </row>
    <row r="658" spans="4:11" ht="15.6">
      <c r="D658" s="60">
        <v>656</v>
      </c>
      <c r="E658" s="84">
        <v>4458</v>
      </c>
      <c r="F658" s="85" t="s">
        <v>2155</v>
      </c>
      <c r="G658" s="85" t="s">
        <v>800</v>
      </c>
      <c r="H658" s="85" t="s">
        <v>1041</v>
      </c>
      <c r="I658" s="84">
        <v>2</v>
      </c>
      <c r="J658" s="80">
        <v>44721</v>
      </c>
      <c r="K658" s="86"/>
    </row>
    <row r="659" spans="4:11" ht="15.6">
      <c r="D659" s="60">
        <v>657</v>
      </c>
      <c r="E659" s="84">
        <v>2756</v>
      </c>
      <c r="F659" s="85" t="s">
        <v>2636</v>
      </c>
      <c r="G659" s="85" t="s">
        <v>772</v>
      </c>
      <c r="H659" s="85" t="s">
        <v>1042</v>
      </c>
      <c r="I659" s="84">
        <v>2</v>
      </c>
      <c r="J659" s="80">
        <v>44722</v>
      </c>
      <c r="K659" s="86"/>
    </row>
    <row r="660" spans="4:11" ht="15.6">
      <c r="D660" s="60">
        <v>658</v>
      </c>
      <c r="E660" s="84">
        <v>3419</v>
      </c>
      <c r="F660" s="85" t="s">
        <v>2637</v>
      </c>
      <c r="G660" s="85" t="s">
        <v>772</v>
      </c>
      <c r="H660" s="85" t="s">
        <v>1042</v>
      </c>
      <c r="I660" s="84">
        <v>2</v>
      </c>
      <c r="J660" s="80">
        <v>44722</v>
      </c>
      <c r="K660" s="86"/>
    </row>
    <row r="661" spans="4:11" ht="15.6">
      <c r="D661" s="60">
        <v>659</v>
      </c>
      <c r="E661" s="84">
        <v>4203</v>
      </c>
      <c r="F661" s="85" t="s">
        <v>2638</v>
      </c>
      <c r="G661" s="85" t="s">
        <v>772</v>
      </c>
      <c r="H661" s="85" t="s">
        <v>1042</v>
      </c>
      <c r="I661" s="84">
        <v>2</v>
      </c>
      <c r="J661" s="80">
        <v>44722</v>
      </c>
      <c r="K661" s="86"/>
    </row>
    <row r="662" spans="4:11" ht="15.6">
      <c r="D662" s="60">
        <v>660</v>
      </c>
      <c r="E662" s="84">
        <v>2222</v>
      </c>
      <c r="F662" s="85" t="s">
        <v>2639</v>
      </c>
      <c r="G662" s="85" t="s">
        <v>772</v>
      </c>
      <c r="H662" s="85" t="s">
        <v>12</v>
      </c>
      <c r="I662" s="84">
        <v>2</v>
      </c>
      <c r="J662" s="80">
        <v>44722</v>
      </c>
      <c r="K662" s="86"/>
    </row>
    <row r="663" spans="4:11" ht="15.6">
      <c r="D663" s="60">
        <v>661</v>
      </c>
      <c r="E663" s="84" t="s">
        <v>24</v>
      </c>
      <c r="F663" s="85" t="s">
        <v>2640</v>
      </c>
      <c r="G663" s="85" t="s">
        <v>772</v>
      </c>
      <c r="H663" s="85" t="s">
        <v>12</v>
      </c>
      <c r="I663" s="84">
        <v>2</v>
      </c>
      <c r="J663" s="80">
        <v>44722</v>
      </c>
      <c r="K663" s="86"/>
    </row>
    <row r="664" spans="4:11" ht="15.6">
      <c r="D664" s="60">
        <v>662</v>
      </c>
      <c r="E664" s="84">
        <v>3957</v>
      </c>
      <c r="F664" s="85" t="s">
        <v>2641</v>
      </c>
      <c r="G664" s="85" t="s">
        <v>772</v>
      </c>
      <c r="H664" s="85" t="s">
        <v>12</v>
      </c>
      <c r="I664" s="84">
        <v>2</v>
      </c>
      <c r="J664" s="80">
        <v>44722</v>
      </c>
      <c r="K664" s="86"/>
    </row>
    <row r="665" spans="4:11" ht="15.6">
      <c r="D665" s="60">
        <v>663</v>
      </c>
      <c r="E665" s="84">
        <v>4789</v>
      </c>
      <c r="F665" s="85" t="s">
        <v>2642</v>
      </c>
      <c r="G665" s="85" t="s">
        <v>795</v>
      </c>
      <c r="H665" s="85" t="s">
        <v>797</v>
      </c>
      <c r="I665" s="84">
        <v>2</v>
      </c>
      <c r="J665" s="80">
        <v>44722</v>
      </c>
      <c r="K665" s="86"/>
    </row>
    <row r="666" spans="4:11" ht="15.6">
      <c r="D666" s="60">
        <v>664</v>
      </c>
      <c r="E666" s="84">
        <v>3025</v>
      </c>
      <c r="F666" s="85" t="s">
        <v>2643</v>
      </c>
      <c r="G666" s="85" t="s">
        <v>795</v>
      </c>
      <c r="H666" s="85" t="s">
        <v>797</v>
      </c>
      <c r="I666" s="84">
        <v>2</v>
      </c>
      <c r="J666" s="80">
        <v>44722</v>
      </c>
      <c r="K666" s="86"/>
    </row>
    <row r="667" spans="4:11" ht="15.6">
      <c r="D667" s="60">
        <v>665</v>
      </c>
      <c r="E667" s="84">
        <v>3413</v>
      </c>
      <c r="F667" s="85" t="s">
        <v>2644</v>
      </c>
      <c r="G667" s="85" t="s">
        <v>773</v>
      </c>
      <c r="H667" s="85" t="s">
        <v>913</v>
      </c>
      <c r="I667" s="84">
        <v>2</v>
      </c>
      <c r="J667" s="80">
        <v>44722</v>
      </c>
      <c r="K667" s="86"/>
    </row>
    <row r="668" spans="4:11" ht="15.6">
      <c r="D668" s="60">
        <v>666</v>
      </c>
      <c r="E668" s="84">
        <v>2655</v>
      </c>
      <c r="F668" s="85" t="s">
        <v>2645</v>
      </c>
      <c r="G668" s="85" t="s">
        <v>773</v>
      </c>
      <c r="H668" s="85" t="s">
        <v>913</v>
      </c>
      <c r="I668" s="84">
        <v>2</v>
      </c>
      <c r="J668" s="80">
        <v>44722</v>
      </c>
      <c r="K668" s="86"/>
    </row>
    <row r="669" spans="4:11" ht="15.6">
      <c r="D669" s="60">
        <v>667</v>
      </c>
      <c r="E669" s="84" t="s">
        <v>33</v>
      </c>
      <c r="F669" s="85" t="s">
        <v>2646</v>
      </c>
      <c r="G669" s="85" t="s">
        <v>772</v>
      </c>
      <c r="H669" s="85" t="s">
        <v>15</v>
      </c>
      <c r="I669" s="84">
        <v>2</v>
      </c>
      <c r="J669" s="80">
        <v>44722</v>
      </c>
      <c r="K669" s="86"/>
    </row>
    <row r="670" spans="4:11" ht="15.6">
      <c r="D670" s="60">
        <v>668</v>
      </c>
      <c r="E670" s="84">
        <v>2729</v>
      </c>
      <c r="F670" s="85" t="s">
        <v>2647</v>
      </c>
      <c r="G670" s="85" t="s">
        <v>764</v>
      </c>
      <c r="H670" s="85" t="s">
        <v>1026</v>
      </c>
      <c r="I670" s="84">
        <v>2</v>
      </c>
      <c r="J670" s="80">
        <v>44725</v>
      </c>
      <c r="K670" s="86"/>
    </row>
    <row r="671" spans="4:11" ht="15.6">
      <c r="D671" s="60">
        <v>669</v>
      </c>
      <c r="E671" s="84">
        <v>2982</v>
      </c>
      <c r="F671" s="85" t="s">
        <v>2075</v>
      </c>
      <c r="G671" s="85" t="s">
        <v>764</v>
      </c>
      <c r="H671" s="85" t="s">
        <v>1026</v>
      </c>
      <c r="I671" s="84">
        <v>2</v>
      </c>
      <c r="J671" s="80">
        <v>44725</v>
      </c>
      <c r="K671" s="86"/>
    </row>
    <row r="672" spans="4:11" ht="15.6">
      <c r="D672" s="60">
        <v>670</v>
      </c>
      <c r="E672" s="84">
        <v>4101</v>
      </c>
      <c r="F672" s="85" t="s">
        <v>2648</v>
      </c>
      <c r="G672" s="85" t="s">
        <v>772</v>
      </c>
      <c r="H672" s="85" t="s">
        <v>12</v>
      </c>
      <c r="I672" s="84">
        <v>2</v>
      </c>
      <c r="J672" s="80">
        <v>44725</v>
      </c>
      <c r="K672" s="86"/>
    </row>
    <row r="673" spans="4:11" ht="15.6">
      <c r="D673" s="60">
        <v>671</v>
      </c>
      <c r="E673" s="84">
        <v>4196</v>
      </c>
      <c r="F673" s="85" t="s">
        <v>2649</v>
      </c>
      <c r="G673" s="85" t="s">
        <v>772</v>
      </c>
      <c r="H673" s="85" t="s">
        <v>12</v>
      </c>
      <c r="I673" s="84">
        <v>2</v>
      </c>
      <c r="J673" s="80">
        <v>44725</v>
      </c>
      <c r="K673" s="86"/>
    </row>
    <row r="674" spans="4:11" ht="15.6">
      <c r="D674" s="60">
        <v>672</v>
      </c>
      <c r="E674" s="84">
        <v>4191</v>
      </c>
      <c r="F674" s="85" t="s">
        <v>2650</v>
      </c>
      <c r="G674" s="85" t="s">
        <v>772</v>
      </c>
      <c r="H674" s="85" t="s">
        <v>12</v>
      </c>
      <c r="I674" s="84">
        <v>2</v>
      </c>
      <c r="J674" s="80">
        <v>44725</v>
      </c>
      <c r="K674" s="86"/>
    </row>
    <row r="675" spans="4:11" ht="15.6">
      <c r="D675" s="60">
        <v>673</v>
      </c>
      <c r="E675" s="84">
        <v>4546</v>
      </c>
      <c r="F675" s="85" t="s">
        <v>2651</v>
      </c>
      <c r="G675" s="85" t="s">
        <v>782</v>
      </c>
      <c r="H675" s="85" t="s">
        <v>1043</v>
      </c>
      <c r="I675" s="84">
        <v>2</v>
      </c>
      <c r="J675" s="80">
        <v>44725</v>
      </c>
      <c r="K675" s="86"/>
    </row>
    <row r="676" spans="4:11" ht="15.6">
      <c r="D676" s="60">
        <v>674</v>
      </c>
      <c r="E676" s="84">
        <v>2922</v>
      </c>
      <c r="F676" s="85" t="s">
        <v>2652</v>
      </c>
      <c r="G676" s="85" t="s">
        <v>782</v>
      </c>
      <c r="H676" s="85" t="s">
        <v>1043</v>
      </c>
      <c r="I676" s="84">
        <v>2</v>
      </c>
      <c r="J676" s="80">
        <v>44725</v>
      </c>
      <c r="K676" s="86"/>
    </row>
    <row r="677" spans="4:11" ht="15.6">
      <c r="D677" s="60">
        <v>675</v>
      </c>
      <c r="E677" s="84">
        <v>2277</v>
      </c>
      <c r="F677" s="85" t="s">
        <v>2653</v>
      </c>
      <c r="G677" s="85" t="s">
        <v>788</v>
      </c>
      <c r="H677" s="85" t="s">
        <v>1040</v>
      </c>
      <c r="I677" s="84">
        <v>2</v>
      </c>
      <c r="J677" s="80">
        <v>44725</v>
      </c>
      <c r="K677" s="86"/>
    </row>
    <row r="678" spans="4:11" ht="15.6">
      <c r="D678" s="60">
        <v>676</v>
      </c>
      <c r="E678" s="84">
        <v>2029</v>
      </c>
      <c r="F678" s="85" t="s">
        <v>2654</v>
      </c>
      <c r="G678" s="85" t="s">
        <v>788</v>
      </c>
      <c r="H678" s="85" t="s">
        <v>1040</v>
      </c>
      <c r="I678" s="84">
        <v>2</v>
      </c>
      <c r="J678" s="80">
        <v>44725</v>
      </c>
      <c r="K678" s="86"/>
    </row>
    <row r="679" spans="4:11" ht="15.6">
      <c r="D679" s="60">
        <v>677</v>
      </c>
      <c r="E679" s="84">
        <v>4436</v>
      </c>
      <c r="F679" s="85" t="s">
        <v>2655</v>
      </c>
      <c r="G679" s="85" t="s">
        <v>800</v>
      </c>
      <c r="H679" s="85" t="s">
        <v>1041</v>
      </c>
      <c r="I679" s="84">
        <v>2</v>
      </c>
      <c r="J679" s="80">
        <v>44725</v>
      </c>
      <c r="K679" s="86"/>
    </row>
    <row r="680" spans="4:11" ht="15.6">
      <c r="D680" s="60">
        <v>678</v>
      </c>
      <c r="E680" s="84">
        <v>2063</v>
      </c>
      <c r="F680" s="85" t="s">
        <v>2656</v>
      </c>
      <c r="G680" s="85" t="s">
        <v>800</v>
      </c>
      <c r="H680" s="85" t="s">
        <v>1041</v>
      </c>
      <c r="I680" s="84">
        <v>2</v>
      </c>
      <c r="J680" s="80">
        <v>44725</v>
      </c>
      <c r="K680" s="86"/>
    </row>
    <row r="681" spans="4:11" ht="15.6">
      <c r="D681" s="60">
        <v>679</v>
      </c>
      <c r="E681" s="84">
        <v>4138</v>
      </c>
      <c r="F681" s="85" t="s">
        <v>2657</v>
      </c>
      <c r="G681" s="85" t="s">
        <v>780</v>
      </c>
      <c r="H681" s="85" t="s">
        <v>781</v>
      </c>
      <c r="I681" s="84">
        <v>2</v>
      </c>
      <c r="J681" s="80">
        <v>44726</v>
      </c>
      <c r="K681" s="86"/>
    </row>
    <row r="682" spans="4:11" ht="15.6">
      <c r="D682" s="60">
        <v>680</v>
      </c>
      <c r="E682" s="84">
        <v>3301</v>
      </c>
      <c r="F682" s="85" t="s">
        <v>2658</v>
      </c>
      <c r="G682" s="85" t="s">
        <v>764</v>
      </c>
      <c r="H682" s="85" t="s">
        <v>1026</v>
      </c>
      <c r="I682" s="84">
        <v>2</v>
      </c>
      <c r="J682" s="80">
        <v>44726</v>
      </c>
      <c r="K682" s="86"/>
    </row>
    <row r="683" spans="4:11" ht="15.6">
      <c r="D683" s="60">
        <v>681</v>
      </c>
      <c r="E683" s="84">
        <v>2782</v>
      </c>
      <c r="F683" s="85" t="s">
        <v>2659</v>
      </c>
      <c r="G683" s="85" t="s">
        <v>764</v>
      </c>
      <c r="H683" s="85" t="s">
        <v>1026</v>
      </c>
      <c r="I683" s="84">
        <v>2</v>
      </c>
      <c r="J683" s="80">
        <v>44726</v>
      </c>
      <c r="K683" s="87"/>
    </row>
    <row r="684" spans="4:11" ht="15.6">
      <c r="D684" s="60">
        <v>682</v>
      </c>
      <c r="E684" s="84">
        <v>4850</v>
      </c>
      <c r="F684" s="85" t="s">
        <v>2660</v>
      </c>
      <c r="G684" s="85" t="s">
        <v>764</v>
      </c>
      <c r="H684" s="85" t="s">
        <v>1026</v>
      </c>
      <c r="I684" s="84">
        <v>2</v>
      </c>
      <c r="J684" s="80">
        <v>44726</v>
      </c>
      <c r="K684" s="87"/>
    </row>
    <row r="685" spans="4:11" ht="15.6">
      <c r="D685" s="60">
        <v>683</v>
      </c>
      <c r="E685" s="84">
        <v>4210</v>
      </c>
      <c r="F685" s="85" t="s">
        <v>2661</v>
      </c>
      <c r="G685" s="85" t="s">
        <v>772</v>
      </c>
      <c r="H685" s="85" t="s">
        <v>12</v>
      </c>
      <c r="I685" s="84">
        <v>2</v>
      </c>
      <c r="J685" s="80">
        <v>44726</v>
      </c>
      <c r="K685" s="88"/>
    </row>
    <row r="686" spans="4:11" ht="15.6">
      <c r="D686" s="60">
        <v>684</v>
      </c>
      <c r="E686" s="84" t="s">
        <v>26</v>
      </c>
      <c r="F686" s="85" t="s">
        <v>2662</v>
      </c>
      <c r="G686" s="85" t="s">
        <v>772</v>
      </c>
      <c r="H686" s="85" t="s">
        <v>12</v>
      </c>
      <c r="I686" s="84">
        <v>2</v>
      </c>
      <c r="J686" s="80">
        <v>44726</v>
      </c>
      <c r="K686" s="88"/>
    </row>
    <row r="687" spans="4:11" ht="15.6">
      <c r="D687" s="60">
        <v>685</v>
      </c>
      <c r="E687" s="84">
        <v>2950</v>
      </c>
      <c r="F687" s="85" t="s">
        <v>2663</v>
      </c>
      <c r="G687" s="85" t="s">
        <v>782</v>
      </c>
      <c r="H687" s="85" t="s">
        <v>1044</v>
      </c>
      <c r="I687" s="84">
        <v>2</v>
      </c>
      <c r="J687" s="80">
        <v>44726</v>
      </c>
      <c r="K687" s="86"/>
    </row>
    <row r="688" spans="4:11" ht="15.6">
      <c r="D688" s="60">
        <v>686</v>
      </c>
      <c r="E688" s="84">
        <v>2717</v>
      </c>
      <c r="F688" s="85" t="s">
        <v>2664</v>
      </c>
      <c r="G688" s="85" t="s">
        <v>782</v>
      </c>
      <c r="H688" s="85" t="s">
        <v>1044</v>
      </c>
      <c r="I688" s="84">
        <v>2</v>
      </c>
      <c r="J688" s="80">
        <v>44726</v>
      </c>
      <c r="K688" s="86"/>
    </row>
    <row r="689" spans="4:11" ht="15.6">
      <c r="D689" s="60">
        <v>687</v>
      </c>
      <c r="E689" s="84">
        <v>4478</v>
      </c>
      <c r="F689" s="85" t="s">
        <v>2665</v>
      </c>
      <c r="G689" s="85" t="s">
        <v>788</v>
      </c>
      <c r="H689" s="85" t="s">
        <v>1045</v>
      </c>
      <c r="I689" s="84">
        <v>2</v>
      </c>
      <c r="J689" s="80">
        <v>44726</v>
      </c>
      <c r="K689" s="87"/>
    </row>
    <row r="690" spans="4:11" ht="15.6">
      <c r="D690" s="60">
        <v>688</v>
      </c>
      <c r="E690" s="84">
        <v>4366</v>
      </c>
      <c r="F690" s="85" t="s">
        <v>2666</v>
      </c>
      <c r="G690" s="85" t="s">
        <v>788</v>
      </c>
      <c r="H690" s="85" t="s">
        <v>1046</v>
      </c>
      <c r="I690" s="84">
        <v>2</v>
      </c>
      <c r="J690" s="80">
        <v>44726</v>
      </c>
      <c r="K690" s="87"/>
    </row>
    <row r="691" spans="4:11" ht="15.6">
      <c r="D691" s="60">
        <v>689</v>
      </c>
      <c r="E691" s="84">
        <v>4379</v>
      </c>
      <c r="F691" s="85" t="s">
        <v>2667</v>
      </c>
      <c r="G691" s="85" t="s">
        <v>800</v>
      </c>
      <c r="H691" s="85" t="s">
        <v>1041</v>
      </c>
      <c r="I691" s="84">
        <v>2</v>
      </c>
      <c r="J691" s="80">
        <v>44726</v>
      </c>
      <c r="K691" s="86"/>
    </row>
    <row r="692" spans="4:11" ht="15.6">
      <c r="D692" s="60">
        <v>690</v>
      </c>
      <c r="E692" s="84">
        <v>4176</v>
      </c>
      <c r="F692" s="85" t="s">
        <v>2668</v>
      </c>
      <c r="G692" s="85" t="s">
        <v>800</v>
      </c>
      <c r="H692" s="85" t="s">
        <v>1041</v>
      </c>
      <c r="I692" s="84">
        <v>2</v>
      </c>
      <c r="J692" s="80">
        <v>44726</v>
      </c>
      <c r="K692" s="80"/>
    </row>
    <row r="693" spans="4:11" ht="15.6">
      <c r="D693" s="60">
        <v>691</v>
      </c>
      <c r="E693" s="84">
        <v>3532</v>
      </c>
      <c r="F693" s="85" t="s">
        <v>2669</v>
      </c>
      <c r="G693" s="85" t="s">
        <v>800</v>
      </c>
      <c r="H693" s="85" t="s">
        <v>1041</v>
      </c>
      <c r="I693" s="84">
        <v>2</v>
      </c>
      <c r="J693" s="80">
        <v>44726</v>
      </c>
      <c r="K693" s="86"/>
    </row>
    <row r="694" spans="4:11" ht="15.6">
      <c r="D694" s="60">
        <v>692</v>
      </c>
      <c r="E694" s="84" t="s">
        <v>597</v>
      </c>
      <c r="F694" s="85" t="s">
        <v>2670</v>
      </c>
      <c r="G694" s="85" t="s">
        <v>764</v>
      </c>
      <c r="H694" s="85" t="s">
        <v>830</v>
      </c>
      <c r="I694" s="84">
        <v>2</v>
      </c>
      <c r="J694" s="80">
        <v>44727</v>
      </c>
      <c r="K694" s="86"/>
    </row>
    <row r="695" spans="4:11" ht="15.6">
      <c r="D695" s="60">
        <v>693</v>
      </c>
      <c r="E695" s="84" t="s">
        <v>598</v>
      </c>
      <c r="F695" s="85" t="s">
        <v>2671</v>
      </c>
      <c r="G695" s="85" t="s">
        <v>764</v>
      </c>
      <c r="H695" s="85" t="s">
        <v>830</v>
      </c>
      <c r="I695" s="84">
        <v>2</v>
      </c>
      <c r="J695" s="80">
        <v>44727</v>
      </c>
      <c r="K695" s="87"/>
    </row>
    <row r="696" spans="4:11" ht="15.6">
      <c r="D696" s="60">
        <v>694</v>
      </c>
      <c r="E696" s="84" t="s">
        <v>606</v>
      </c>
      <c r="F696" s="85" t="s">
        <v>2672</v>
      </c>
      <c r="G696" s="85" t="s">
        <v>764</v>
      </c>
      <c r="H696" s="85" t="s">
        <v>830</v>
      </c>
      <c r="I696" s="84">
        <v>2</v>
      </c>
      <c r="J696" s="80">
        <v>44727</v>
      </c>
      <c r="K696" s="86"/>
    </row>
    <row r="697" spans="4:11" ht="15.6">
      <c r="D697" s="60">
        <v>695</v>
      </c>
      <c r="E697" s="84" t="s">
        <v>607</v>
      </c>
      <c r="F697" s="85" t="s">
        <v>2673</v>
      </c>
      <c r="G697" s="85" t="s">
        <v>764</v>
      </c>
      <c r="H697" s="85" t="s">
        <v>830</v>
      </c>
      <c r="I697" s="84">
        <v>2</v>
      </c>
      <c r="J697" s="80">
        <v>44727</v>
      </c>
      <c r="K697" s="80"/>
    </row>
    <row r="698" spans="4:11" ht="15.6">
      <c r="D698" s="60">
        <v>696</v>
      </c>
      <c r="E698" s="84">
        <v>3772</v>
      </c>
      <c r="F698" s="85" t="s">
        <v>2674</v>
      </c>
      <c r="G698" s="85" t="s">
        <v>772</v>
      </c>
      <c r="H698" s="85" t="s">
        <v>12</v>
      </c>
      <c r="I698" s="84">
        <v>2</v>
      </c>
      <c r="J698" s="80">
        <v>44727</v>
      </c>
      <c r="K698" s="86"/>
    </row>
    <row r="699" spans="4:11" ht="15.6">
      <c r="D699" s="60">
        <v>697</v>
      </c>
      <c r="E699" s="84" t="s">
        <v>18</v>
      </c>
      <c r="F699" s="85" t="s">
        <v>2675</v>
      </c>
      <c r="G699" s="85" t="s">
        <v>772</v>
      </c>
      <c r="H699" s="85" t="s">
        <v>12</v>
      </c>
      <c r="I699" s="84">
        <v>2</v>
      </c>
      <c r="J699" s="80">
        <v>44727</v>
      </c>
      <c r="K699" s="86"/>
    </row>
    <row r="700" spans="4:11" ht="15.6">
      <c r="D700" s="60">
        <v>698</v>
      </c>
      <c r="E700" s="84" t="s">
        <v>21</v>
      </c>
      <c r="F700" s="85" t="s">
        <v>2676</v>
      </c>
      <c r="G700" s="85" t="s">
        <v>772</v>
      </c>
      <c r="H700" s="85" t="s">
        <v>12</v>
      </c>
      <c r="I700" s="84">
        <v>2</v>
      </c>
      <c r="J700" s="80">
        <v>44727</v>
      </c>
      <c r="K700" s="86"/>
    </row>
    <row r="701" spans="4:11" ht="15.6">
      <c r="D701" s="60">
        <v>699</v>
      </c>
      <c r="E701" s="84">
        <v>4098</v>
      </c>
      <c r="F701" s="85" t="s">
        <v>2677</v>
      </c>
      <c r="G701" s="85" t="s">
        <v>772</v>
      </c>
      <c r="H701" s="85" t="s">
        <v>12</v>
      </c>
      <c r="I701" s="84">
        <v>2</v>
      </c>
      <c r="J701" s="80">
        <v>44727</v>
      </c>
      <c r="K701" s="86"/>
    </row>
    <row r="702" spans="4:11" ht="15.6">
      <c r="D702" s="60">
        <v>700</v>
      </c>
      <c r="E702" s="84">
        <v>2075</v>
      </c>
      <c r="F702" s="85" t="s">
        <v>2678</v>
      </c>
      <c r="G702" s="85" t="s">
        <v>782</v>
      </c>
      <c r="H702" s="85" t="s">
        <v>1044</v>
      </c>
      <c r="I702" s="84">
        <v>2</v>
      </c>
      <c r="J702" s="80">
        <v>44727</v>
      </c>
      <c r="K702" s="86"/>
    </row>
    <row r="703" spans="4:11" ht="15.6">
      <c r="D703" s="60">
        <v>701</v>
      </c>
      <c r="E703" s="84">
        <v>2369</v>
      </c>
      <c r="F703" s="85" t="s">
        <v>2679</v>
      </c>
      <c r="G703" s="85" t="s">
        <v>782</v>
      </c>
      <c r="H703" s="85" t="s">
        <v>1044</v>
      </c>
      <c r="I703" s="84">
        <v>2</v>
      </c>
      <c r="J703" s="80">
        <v>44727</v>
      </c>
      <c r="K703" s="86"/>
    </row>
    <row r="704" spans="4:11" ht="15.6">
      <c r="D704" s="60">
        <v>702</v>
      </c>
      <c r="E704" s="84" t="s">
        <v>716</v>
      </c>
      <c r="F704" s="85" t="s">
        <v>2680</v>
      </c>
      <c r="G704" s="85" t="s">
        <v>788</v>
      </c>
      <c r="H704" s="85" t="s">
        <v>821</v>
      </c>
      <c r="I704" s="84">
        <v>2</v>
      </c>
      <c r="J704" s="80">
        <v>44727</v>
      </c>
      <c r="K704" s="86"/>
    </row>
    <row r="705" spans="4:11" ht="15.6">
      <c r="D705" s="60">
        <v>703</v>
      </c>
      <c r="E705" s="84" t="s">
        <v>717</v>
      </c>
      <c r="F705" s="85" t="s">
        <v>2681</v>
      </c>
      <c r="G705" s="85" t="s">
        <v>788</v>
      </c>
      <c r="H705" s="85" t="s">
        <v>821</v>
      </c>
      <c r="I705" s="84">
        <v>2</v>
      </c>
      <c r="J705" s="80">
        <v>44727</v>
      </c>
      <c r="K705" s="86"/>
    </row>
    <row r="706" spans="4:11" ht="15.6">
      <c r="D706" s="60">
        <v>704</v>
      </c>
      <c r="E706" s="84">
        <v>2036</v>
      </c>
      <c r="F706" s="85" t="s">
        <v>2682</v>
      </c>
      <c r="G706" s="85" t="s">
        <v>788</v>
      </c>
      <c r="H706" s="85" t="s">
        <v>821</v>
      </c>
      <c r="I706" s="84">
        <v>2</v>
      </c>
      <c r="J706" s="80">
        <v>44727</v>
      </c>
      <c r="K706" s="86"/>
    </row>
    <row r="707" spans="4:11" ht="15.6">
      <c r="D707" s="60">
        <v>705</v>
      </c>
      <c r="E707" s="84">
        <v>3101</v>
      </c>
      <c r="F707" s="85" t="s">
        <v>2683</v>
      </c>
      <c r="G707" s="85" t="s">
        <v>800</v>
      </c>
      <c r="H707" s="85" t="s">
        <v>1041</v>
      </c>
      <c r="I707" s="84">
        <v>2</v>
      </c>
      <c r="J707" s="80">
        <v>44727</v>
      </c>
      <c r="K707" s="86"/>
    </row>
    <row r="708" spans="4:11" ht="15.6">
      <c r="D708" s="60">
        <v>706</v>
      </c>
      <c r="E708" s="84">
        <v>4636</v>
      </c>
      <c r="F708" s="85" t="s">
        <v>2684</v>
      </c>
      <c r="G708" s="85" t="s">
        <v>800</v>
      </c>
      <c r="H708" s="85" t="s">
        <v>1047</v>
      </c>
      <c r="I708" s="84">
        <v>2</v>
      </c>
      <c r="J708" s="80">
        <v>44727</v>
      </c>
      <c r="K708" s="86"/>
    </row>
    <row r="709" spans="4:11" ht="15.6">
      <c r="D709" s="60">
        <v>707</v>
      </c>
      <c r="E709" s="84">
        <v>2569</v>
      </c>
      <c r="F709" s="85" t="s">
        <v>2685</v>
      </c>
      <c r="G709" s="85" t="s">
        <v>764</v>
      </c>
      <c r="H709" s="85" t="s">
        <v>830</v>
      </c>
      <c r="I709" s="84">
        <v>2</v>
      </c>
      <c r="J709" s="80">
        <v>44728</v>
      </c>
      <c r="K709" s="86"/>
    </row>
    <row r="710" spans="4:11" ht="15.6">
      <c r="D710" s="60">
        <v>708</v>
      </c>
      <c r="E710" s="84">
        <v>2597</v>
      </c>
      <c r="F710" s="85" t="s">
        <v>2686</v>
      </c>
      <c r="G710" s="85" t="s">
        <v>764</v>
      </c>
      <c r="H710" s="85" t="s">
        <v>830</v>
      </c>
      <c r="I710" s="84">
        <v>2</v>
      </c>
      <c r="J710" s="80">
        <v>44728</v>
      </c>
      <c r="K710" s="86"/>
    </row>
    <row r="711" spans="4:11" ht="15.6">
      <c r="D711" s="60">
        <v>709</v>
      </c>
      <c r="E711" s="84">
        <v>3629</v>
      </c>
      <c r="F711" s="85" t="s">
        <v>2687</v>
      </c>
      <c r="G711" s="85" t="s">
        <v>764</v>
      </c>
      <c r="H711" s="85" t="s">
        <v>830</v>
      </c>
      <c r="I711" s="84">
        <v>2</v>
      </c>
      <c r="J711" s="80">
        <v>44728</v>
      </c>
      <c r="K711" s="86"/>
    </row>
    <row r="712" spans="4:11" ht="15.6">
      <c r="D712" s="60">
        <v>710</v>
      </c>
      <c r="E712" s="84">
        <v>3748</v>
      </c>
      <c r="F712" s="85" t="s">
        <v>2688</v>
      </c>
      <c r="G712" s="85" t="s">
        <v>764</v>
      </c>
      <c r="H712" s="85" t="s">
        <v>830</v>
      </c>
      <c r="I712" s="84">
        <v>2</v>
      </c>
      <c r="J712" s="80">
        <v>44728</v>
      </c>
      <c r="K712" s="86"/>
    </row>
    <row r="713" spans="4:11" ht="15.6">
      <c r="D713" s="60">
        <v>711</v>
      </c>
      <c r="E713" s="84">
        <v>3796</v>
      </c>
      <c r="F713" s="85" t="s">
        <v>2689</v>
      </c>
      <c r="G713" s="85" t="s">
        <v>772</v>
      </c>
      <c r="H713" s="85" t="s">
        <v>12</v>
      </c>
      <c r="I713" s="84">
        <v>2</v>
      </c>
      <c r="J713" s="80">
        <v>44728</v>
      </c>
      <c r="K713" s="86"/>
    </row>
    <row r="714" spans="4:11" ht="15.6">
      <c r="D714" s="60">
        <v>712</v>
      </c>
      <c r="E714" s="84">
        <v>2042</v>
      </c>
      <c r="F714" s="85" t="s">
        <v>2690</v>
      </c>
      <c r="G714" s="85" t="s">
        <v>772</v>
      </c>
      <c r="H714" s="85" t="s">
        <v>12</v>
      </c>
      <c r="I714" s="84">
        <v>2</v>
      </c>
      <c r="J714" s="80">
        <v>44728</v>
      </c>
      <c r="K714" s="86"/>
    </row>
    <row r="715" spans="4:11" ht="15.6">
      <c r="D715" s="60">
        <v>713</v>
      </c>
      <c r="E715" s="84">
        <v>4312</v>
      </c>
      <c r="F715" s="85" t="s">
        <v>2691</v>
      </c>
      <c r="G715" s="85" t="s">
        <v>772</v>
      </c>
      <c r="H715" s="85" t="s">
        <v>12</v>
      </c>
      <c r="I715" s="84">
        <v>2</v>
      </c>
      <c r="J715" s="80">
        <v>44728</v>
      </c>
      <c r="K715" s="86"/>
    </row>
    <row r="716" spans="4:11" ht="15.6">
      <c r="D716" s="60">
        <v>714</v>
      </c>
      <c r="E716" s="84">
        <v>3837</v>
      </c>
      <c r="F716" s="85" t="s">
        <v>2692</v>
      </c>
      <c r="G716" s="85" t="s">
        <v>782</v>
      </c>
      <c r="H716" s="85" t="s">
        <v>801</v>
      </c>
      <c r="I716" s="84">
        <v>2</v>
      </c>
      <c r="J716" s="80">
        <v>44728</v>
      </c>
      <c r="K716" s="86"/>
    </row>
    <row r="717" spans="4:11" ht="15.6">
      <c r="D717" s="60">
        <v>715</v>
      </c>
      <c r="E717" s="84">
        <v>2269</v>
      </c>
      <c r="F717" s="85" t="s">
        <v>2693</v>
      </c>
      <c r="G717" s="85" t="s">
        <v>782</v>
      </c>
      <c r="H717" s="85" t="s">
        <v>801</v>
      </c>
      <c r="I717" s="84">
        <v>2</v>
      </c>
      <c r="J717" s="80">
        <v>44728</v>
      </c>
      <c r="K717" s="86"/>
    </row>
    <row r="718" spans="4:11" ht="15.6">
      <c r="D718" s="60">
        <v>716</v>
      </c>
      <c r="E718" s="84">
        <v>2822</v>
      </c>
      <c r="F718" s="85" t="s">
        <v>2694</v>
      </c>
      <c r="G718" s="85" t="s">
        <v>788</v>
      </c>
      <c r="H718" s="85" t="s">
        <v>821</v>
      </c>
      <c r="I718" s="84">
        <v>2</v>
      </c>
      <c r="J718" s="80">
        <v>44728</v>
      </c>
      <c r="K718" s="86"/>
    </row>
    <row r="719" spans="4:11" ht="15.6">
      <c r="D719" s="60">
        <v>717</v>
      </c>
      <c r="E719" s="84">
        <v>3709</v>
      </c>
      <c r="F719" s="85" t="s">
        <v>2695</v>
      </c>
      <c r="G719" s="85" t="s">
        <v>788</v>
      </c>
      <c r="H719" s="85" t="s">
        <v>821</v>
      </c>
      <c r="I719" s="84">
        <v>2</v>
      </c>
      <c r="J719" s="80">
        <v>44728</v>
      </c>
      <c r="K719" s="86"/>
    </row>
    <row r="720" spans="4:11" ht="15.6">
      <c r="D720" s="60">
        <v>718</v>
      </c>
      <c r="E720" s="84">
        <v>4062</v>
      </c>
      <c r="F720" s="85" t="s">
        <v>2696</v>
      </c>
      <c r="G720" s="85" t="s">
        <v>783</v>
      </c>
      <c r="H720" s="85" t="s">
        <v>1048</v>
      </c>
      <c r="I720" s="84">
        <v>2</v>
      </c>
      <c r="J720" s="80">
        <v>44728</v>
      </c>
      <c r="K720" s="86"/>
    </row>
    <row r="721" spans="4:11" ht="15.6">
      <c r="D721" s="60">
        <v>719</v>
      </c>
      <c r="E721" s="84">
        <v>4676</v>
      </c>
      <c r="F721" s="85" t="s">
        <v>2697</v>
      </c>
      <c r="G721" s="85" t="s">
        <v>795</v>
      </c>
      <c r="H721" s="85" t="s">
        <v>1009</v>
      </c>
      <c r="I721" s="84">
        <v>2</v>
      </c>
      <c r="J721" s="80">
        <v>44729</v>
      </c>
      <c r="K721" s="86"/>
    </row>
    <row r="722" spans="4:11" ht="15.6">
      <c r="D722" s="60">
        <v>720</v>
      </c>
      <c r="E722" s="84">
        <v>3995</v>
      </c>
      <c r="F722" s="85" t="s">
        <v>2698</v>
      </c>
      <c r="G722" s="85" t="s">
        <v>764</v>
      </c>
      <c r="H722" s="85" t="s">
        <v>830</v>
      </c>
      <c r="I722" s="84">
        <v>2</v>
      </c>
      <c r="J722" s="80">
        <v>44729</v>
      </c>
      <c r="K722" s="86"/>
    </row>
    <row r="723" spans="4:11" ht="15.6">
      <c r="D723" s="60">
        <v>721</v>
      </c>
      <c r="E723" s="84">
        <v>4092</v>
      </c>
      <c r="F723" s="85" t="s">
        <v>2262</v>
      </c>
      <c r="G723" s="85" t="s">
        <v>764</v>
      </c>
      <c r="H723" s="85" t="s">
        <v>830</v>
      </c>
      <c r="I723" s="84">
        <v>2</v>
      </c>
      <c r="J723" s="80">
        <v>44729</v>
      </c>
      <c r="K723" s="86"/>
    </row>
    <row r="724" spans="4:11" ht="15.6">
      <c r="D724" s="60">
        <v>722</v>
      </c>
      <c r="E724" s="84">
        <v>4265</v>
      </c>
      <c r="F724" s="85" t="s">
        <v>2699</v>
      </c>
      <c r="G724" s="85" t="s">
        <v>764</v>
      </c>
      <c r="H724" s="85" t="s">
        <v>830</v>
      </c>
      <c r="I724" s="84">
        <v>2</v>
      </c>
      <c r="J724" s="80">
        <v>44729</v>
      </c>
      <c r="K724" s="86"/>
    </row>
    <row r="725" spans="4:11" ht="15.6">
      <c r="D725" s="60">
        <v>723</v>
      </c>
      <c r="E725" s="84">
        <v>4328</v>
      </c>
      <c r="F725" s="85" t="s">
        <v>2087</v>
      </c>
      <c r="G725" s="85" t="s">
        <v>772</v>
      </c>
      <c r="H725" s="85" t="s">
        <v>11</v>
      </c>
      <c r="I725" s="84">
        <v>2</v>
      </c>
      <c r="J725" s="80">
        <v>44729</v>
      </c>
      <c r="K725" s="86"/>
    </row>
    <row r="726" spans="4:11" ht="15.6">
      <c r="D726" s="60">
        <v>724</v>
      </c>
      <c r="E726" s="84">
        <v>4755</v>
      </c>
      <c r="F726" s="85" t="s">
        <v>2700</v>
      </c>
      <c r="G726" s="85" t="s">
        <v>772</v>
      </c>
      <c r="H726" s="85" t="s">
        <v>11</v>
      </c>
      <c r="I726" s="84">
        <v>2</v>
      </c>
      <c r="J726" s="80">
        <v>44729</v>
      </c>
      <c r="K726" s="86"/>
    </row>
    <row r="727" spans="4:11" ht="15.6">
      <c r="D727" s="60">
        <v>725</v>
      </c>
      <c r="E727" s="84" t="s">
        <v>17</v>
      </c>
      <c r="F727" s="85" t="s">
        <v>2701</v>
      </c>
      <c r="G727" s="85" t="s">
        <v>772</v>
      </c>
      <c r="H727" s="85" t="s">
        <v>11</v>
      </c>
      <c r="I727" s="84">
        <v>2</v>
      </c>
      <c r="J727" s="80">
        <v>44729</v>
      </c>
      <c r="K727" s="86"/>
    </row>
    <row r="728" spans="4:11" ht="15.6">
      <c r="D728" s="60">
        <v>726</v>
      </c>
      <c r="E728" s="84">
        <v>4408</v>
      </c>
      <c r="F728" s="85" t="s">
        <v>2702</v>
      </c>
      <c r="G728" s="85" t="s">
        <v>782</v>
      </c>
      <c r="H728" s="85" t="s">
        <v>801</v>
      </c>
      <c r="I728" s="84">
        <v>2</v>
      </c>
      <c r="J728" s="80">
        <v>44729</v>
      </c>
      <c r="K728" s="86"/>
    </row>
    <row r="729" spans="4:11" ht="15.6">
      <c r="D729" s="60">
        <v>727</v>
      </c>
      <c r="E729" s="84">
        <v>4132</v>
      </c>
      <c r="F729" s="85" t="s">
        <v>2703</v>
      </c>
      <c r="G729" s="85" t="s">
        <v>782</v>
      </c>
      <c r="H729" s="85" t="s">
        <v>801</v>
      </c>
      <c r="I729" s="84">
        <v>2</v>
      </c>
      <c r="J729" s="80">
        <v>44729</v>
      </c>
      <c r="K729" s="86"/>
    </row>
    <row r="730" spans="4:11" ht="15.6">
      <c r="D730" s="60">
        <v>728</v>
      </c>
      <c r="E730" s="84">
        <v>4383</v>
      </c>
      <c r="F730" s="85" t="s">
        <v>2704</v>
      </c>
      <c r="G730" s="85" t="s">
        <v>764</v>
      </c>
      <c r="H730" s="85" t="s">
        <v>830</v>
      </c>
      <c r="I730" s="84">
        <v>2</v>
      </c>
      <c r="J730" s="80">
        <v>44732</v>
      </c>
      <c r="K730" s="86"/>
    </row>
    <row r="731" spans="4:11" ht="15.6">
      <c r="D731" s="60">
        <v>729</v>
      </c>
      <c r="E731" s="84">
        <v>4914</v>
      </c>
      <c r="F731" s="85" t="s">
        <v>2705</v>
      </c>
      <c r="G731" s="85" t="s">
        <v>764</v>
      </c>
      <c r="H731" s="85" t="s">
        <v>830</v>
      </c>
      <c r="I731" s="84">
        <v>2</v>
      </c>
      <c r="J731" s="80">
        <v>44732</v>
      </c>
      <c r="K731" s="86"/>
    </row>
    <row r="732" spans="4:11" ht="15.6">
      <c r="D732" s="60">
        <v>730</v>
      </c>
      <c r="E732" s="84" t="s">
        <v>604</v>
      </c>
      <c r="F732" s="85" t="s">
        <v>2706</v>
      </c>
      <c r="G732" s="85" t="s">
        <v>764</v>
      </c>
      <c r="H732" s="85" t="s">
        <v>906</v>
      </c>
      <c r="I732" s="84">
        <v>2</v>
      </c>
      <c r="J732" s="80">
        <v>44732</v>
      </c>
      <c r="K732" s="86"/>
    </row>
    <row r="733" spans="4:11" ht="15.6">
      <c r="D733" s="60">
        <v>731</v>
      </c>
      <c r="E733" s="84">
        <v>2890</v>
      </c>
      <c r="F733" s="85" t="s">
        <v>2707</v>
      </c>
      <c r="G733" s="85" t="s">
        <v>772</v>
      </c>
      <c r="H733" s="85" t="s">
        <v>11</v>
      </c>
      <c r="I733" s="84">
        <v>2</v>
      </c>
      <c r="J733" s="80">
        <v>44732</v>
      </c>
      <c r="K733" s="86"/>
    </row>
    <row r="734" spans="4:11" ht="15.6">
      <c r="D734" s="60">
        <v>732</v>
      </c>
      <c r="E734" s="84">
        <v>3452</v>
      </c>
      <c r="F734" s="85" t="s">
        <v>2708</v>
      </c>
      <c r="G734" s="85" t="s">
        <v>772</v>
      </c>
      <c r="H734" s="85" t="s">
        <v>11</v>
      </c>
      <c r="I734" s="84">
        <v>2</v>
      </c>
      <c r="J734" s="80">
        <v>44732</v>
      </c>
      <c r="K734" s="86"/>
    </row>
    <row r="735" spans="4:11" ht="15.6">
      <c r="D735" s="60">
        <v>733</v>
      </c>
      <c r="E735" s="84">
        <v>4218</v>
      </c>
      <c r="F735" s="85" t="s">
        <v>2709</v>
      </c>
      <c r="G735" s="85" t="s">
        <v>772</v>
      </c>
      <c r="H735" s="85" t="s">
        <v>11</v>
      </c>
      <c r="I735" s="84">
        <v>2</v>
      </c>
      <c r="J735" s="80">
        <v>44732</v>
      </c>
      <c r="K735" s="86"/>
    </row>
    <row r="736" spans="4:11" ht="15.6">
      <c r="D736" s="60">
        <v>734</v>
      </c>
      <c r="E736" s="84">
        <v>4564</v>
      </c>
      <c r="F736" s="85" t="s">
        <v>2710</v>
      </c>
      <c r="G736" s="85" t="s">
        <v>782</v>
      </c>
      <c r="H736" s="85" t="s">
        <v>801</v>
      </c>
      <c r="I736" s="84">
        <v>2</v>
      </c>
      <c r="J736" s="80">
        <v>44732</v>
      </c>
      <c r="K736" s="86"/>
    </row>
    <row r="737" spans="4:11" ht="15.6">
      <c r="D737" s="60">
        <v>735</v>
      </c>
      <c r="E737" s="84">
        <v>3539</v>
      </c>
      <c r="F737" s="85" t="s">
        <v>2711</v>
      </c>
      <c r="G737" s="85" t="s">
        <v>782</v>
      </c>
      <c r="H737" s="85" t="s">
        <v>801</v>
      </c>
      <c r="I737" s="84">
        <v>2</v>
      </c>
      <c r="J737" s="80">
        <v>44732</v>
      </c>
      <c r="K737" s="86"/>
    </row>
    <row r="738" spans="4:11" ht="15.6">
      <c r="D738" s="60">
        <v>736</v>
      </c>
      <c r="E738" s="84">
        <v>3986</v>
      </c>
      <c r="F738" s="85" t="s">
        <v>2712</v>
      </c>
      <c r="G738" s="85" t="s">
        <v>788</v>
      </c>
      <c r="H738" s="85" t="s">
        <v>1049</v>
      </c>
      <c r="I738" s="84">
        <v>2</v>
      </c>
      <c r="J738" s="80">
        <v>44732</v>
      </c>
      <c r="K738" s="86"/>
    </row>
    <row r="739" spans="4:11" ht="15.6">
      <c r="D739" s="60">
        <v>737</v>
      </c>
      <c r="E739" s="84">
        <v>4692</v>
      </c>
      <c r="F739" s="85" t="s">
        <v>2713</v>
      </c>
      <c r="G739" s="85" t="s">
        <v>788</v>
      </c>
      <c r="H739" s="85" t="s">
        <v>1049</v>
      </c>
      <c r="I739" s="84">
        <v>2</v>
      </c>
      <c r="J739" s="80">
        <v>44732</v>
      </c>
      <c r="K739" s="86"/>
    </row>
    <row r="740" spans="4:11" ht="15.6">
      <c r="D740" s="60">
        <v>738</v>
      </c>
      <c r="E740" s="84">
        <v>4336</v>
      </c>
      <c r="F740" s="85" t="s">
        <v>2714</v>
      </c>
      <c r="G740" s="85" t="s">
        <v>788</v>
      </c>
      <c r="H740" s="85" t="s">
        <v>1049</v>
      </c>
      <c r="I740" s="84">
        <v>2</v>
      </c>
      <c r="J740" s="80">
        <v>44732</v>
      </c>
      <c r="K740" s="86"/>
    </row>
    <row r="741" spans="4:11" ht="15.6">
      <c r="D741" s="60">
        <v>739</v>
      </c>
      <c r="E741" s="84">
        <v>3205</v>
      </c>
      <c r="F741" s="85" t="s">
        <v>2715</v>
      </c>
      <c r="G741" s="85" t="s">
        <v>800</v>
      </c>
      <c r="H741" s="85" t="s">
        <v>1050</v>
      </c>
      <c r="I741" s="84">
        <v>2</v>
      </c>
      <c r="J741" s="80">
        <v>44732</v>
      </c>
      <c r="K741" s="86"/>
    </row>
    <row r="742" spans="4:11" ht="15.6">
      <c r="D742" s="60">
        <v>740</v>
      </c>
      <c r="E742" s="84">
        <v>4050</v>
      </c>
      <c r="F742" s="85" t="s">
        <v>2716</v>
      </c>
      <c r="G742" s="85" t="s">
        <v>800</v>
      </c>
      <c r="H742" s="85" t="s">
        <v>1051</v>
      </c>
      <c r="I742" s="84">
        <v>2</v>
      </c>
      <c r="J742" s="80">
        <v>44732</v>
      </c>
      <c r="K742" s="86"/>
    </row>
    <row r="743" spans="4:11" ht="15.6">
      <c r="D743" s="60">
        <v>741</v>
      </c>
      <c r="E743" s="84">
        <v>2303</v>
      </c>
      <c r="F743" s="85" t="s">
        <v>2717</v>
      </c>
      <c r="G743" s="85" t="s">
        <v>772</v>
      </c>
      <c r="H743" s="85" t="s">
        <v>12</v>
      </c>
      <c r="I743" s="84">
        <v>2</v>
      </c>
      <c r="J743" s="80">
        <v>44733</v>
      </c>
      <c r="K743" s="87"/>
    </row>
    <row r="744" spans="4:11" ht="15.6">
      <c r="D744" s="60">
        <v>742</v>
      </c>
      <c r="E744" s="84" t="s">
        <v>605</v>
      </c>
      <c r="F744" s="85" t="s">
        <v>2718</v>
      </c>
      <c r="G744" s="85" t="s">
        <v>764</v>
      </c>
      <c r="H744" s="85" t="s">
        <v>906</v>
      </c>
      <c r="I744" s="84">
        <v>2</v>
      </c>
      <c r="J744" s="80">
        <v>44733</v>
      </c>
      <c r="K744" s="87"/>
    </row>
    <row r="745" spans="4:11" ht="15.6">
      <c r="D745" s="60">
        <v>743</v>
      </c>
      <c r="E745" s="84">
        <v>2169</v>
      </c>
      <c r="F745" s="85" t="s">
        <v>2719</v>
      </c>
      <c r="G745" s="85" t="s">
        <v>764</v>
      </c>
      <c r="H745" s="85" t="s">
        <v>906</v>
      </c>
      <c r="I745" s="84">
        <v>2</v>
      </c>
      <c r="J745" s="80">
        <v>44733</v>
      </c>
      <c r="K745" s="88"/>
    </row>
    <row r="746" spans="4:11" ht="15.6">
      <c r="D746" s="60">
        <v>744</v>
      </c>
      <c r="E746" s="84">
        <v>2451</v>
      </c>
      <c r="F746" s="85" t="s">
        <v>2720</v>
      </c>
      <c r="G746" s="85" t="s">
        <v>764</v>
      </c>
      <c r="H746" s="85" t="s">
        <v>906</v>
      </c>
      <c r="I746" s="84">
        <v>2</v>
      </c>
      <c r="J746" s="80">
        <v>44733</v>
      </c>
      <c r="K746" s="88"/>
    </row>
    <row r="747" spans="4:11" ht="15.6">
      <c r="D747" s="60">
        <v>745</v>
      </c>
      <c r="E747" s="84">
        <v>3892</v>
      </c>
      <c r="F747" s="85" t="s">
        <v>2721</v>
      </c>
      <c r="G747" s="85" t="s">
        <v>772</v>
      </c>
      <c r="H747" s="85" t="s">
        <v>11</v>
      </c>
      <c r="I747" s="84">
        <v>2</v>
      </c>
      <c r="J747" s="80">
        <v>44733</v>
      </c>
      <c r="K747" s="86"/>
    </row>
    <row r="748" spans="4:11" ht="15.6">
      <c r="D748" s="60">
        <v>746</v>
      </c>
      <c r="E748" s="84">
        <v>4125</v>
      </c>
      <c r="F748" s="85" t="s">
        <v>2722</v>
      </c>
      <c r="G748" s="85" t="s">
        <v>772</v>
      </c>
      <c r="H748" s="85" t="s">
        <v>11</v>
      </c>
      <c r="I748" s="84">
        <v>2</v>
      </c>
      <c r="J748" s="80">
        <v>44733</v>
      </c>
      <c r="K748" s="86"/>
    </row>
    <row r="749" spans="4:11" ht="15.6">
      <c r="D749" s="60">
        <v>747</v>
      </c>
      <c r="E749" s="84">
        <v>3315</v>
      </c>
      <c r="F749" s="85" t="s">
        <v>2723</v>
      </c>
      <c r="G749" s="85" t="s">
        <v>782</v>
      </c>
      <c r="H749" s="85" t="s">
        <v>909</v>
      </c>
      <c r="I749" s="84">
        <v>2</v>
      </c>
      <c r="J749" s="80">
        <v>44733</v>
      </c>
      <c r="K749" s="87"/>
    </row>
    <row r="750" spans="4:11" ht="15.6">
      <c r="D750" s="60">
        <v>748</v>
      </c>
      <c r="E750" s="84">
        <v>4791</v>
      </c>
      <c r="F750" s="85" t="s">
        <v>2724</v>
      </c>
      <c r="G750" s="85" t="s">
        <v>782</v>
      </c>
      <c r="H750" s="85" t="s">
        <v>909</v>
      </c>
      <c r="I750" s="84">
        <v>2</v>
      </c>
      <c r="J750" s="80">
        <v>44733</v>
      </c>
      <c r="K750" s="87"/>
    </row>
    <row r="751" spans="4:11" ht="15.6">
      <c r="D751" s="60">
        <v>749</v>
      </c>
      <c r="E751" s="84">
        <v>4496</v>
      </c>
      <c r="F751" s="85" t="s">
        <v>2725</v>
      </c>
      <c r="G751" s="85" t="s">
        <v>788</v>
      </c>
      <c r="H751" s="85" t="s">
        <v>1052</v>
      </c>
      <c r="I751" s="84">
        <v>2</v>
      </c>
      <c r="J751" s="80">
        <v>44733</v>
      </c>
      <c r="K751" s="86"/>
    </row>
    <row r="752" spans="4:11" ht="15.6">
      <c r="D752" s="60">
        <v>750</v>
      </c>
      <c r="E752" s="84" t="s">
        <v>1053</v>
      </c>
      <c r="F752" s="85" t="s">
        <v>2205</v>
      </c>
      <c r="G752" s="85" t="s">
        <v>788</v>
      </c>
      <c r="H752" s="85" t="s">
        <v>1054</v>
      </c>
      <c r="I752" s="84">
        <v>2</v>
      </c>
      <c r="J752" s="80">
        <v>44733</v>
      </c>
      <c r="K752" s="86"/>
    </row>
    <row r="753" spans="4:11" ht="15.6">
      <c r="D753" s="60">
        <v>751</v>
      </c>
      <c r="E753" s="84">
        <v>4269</v>
      </c>
      <c r="F753" s="85" t="s">
        <v>2726</v>
      </c>
      <c r="G753" s="85" t="s">
        <v>800</v>
      </c>
      <c r="H753" s="85" t="s">
        <v>1055</v>
      </c>
      <c r="I753" s="84">
        <v>2</v>
      </c>
      <c r="J753" s="80">
        <v>44733</v>
      </c>
      <c r="K753" s="86"/>
    </row>
    <row r="754" spans="4:11" ht="15.6">
      <c r="D754" s="60">
        <v>752</v>
      </c>
      <c r="E754" s="84">
        <v>3669</v>
      </c>
      <c r="F754" s="85" t="s">
        <v>2727</v>
      </c>
      <c r="G754" s="85" t="s">
        <v>800</v>
      </c>
      <c r="H754" s="85" t="s">
        <v>1055</v>
      </c>
      <c r="I754" s="84">
        <v>2</v>
      </c>
      <c r="J754" s="80">
        <v>44733</v>
      </c>
      <c r="K754" s="86"/>
    </row>
    <row r="755" spans="4:11" ht="15.6">
      <c r="D755" s="60">
        <v>753</v>
      </c>
      <c r="E755" s="84">
        <v>4130</v>
      </c>
      <c r="F755" s="85" t="s">
        <v>2728</v>
      </c>
      <c r="G755" s="85" t="s">
        <v>800</v>
      </c>
      <c r="H755" s="85" t="s">
        <v>1056</v>
      </c>
      <c r="I755" s="84">
        <v>2</v>
      </c>
      <c r="J755" s="80">
        <v>44733</v>
      </c>
      <c r="K755" s="87"/>
    </row>
    <row r="756" spans="4:11" ht="15.6">
      <c r="D756" s="60">
        <v>754</v>
      </c>
      <c r="E756" s="84">
        <v>2506</v>
      </c>
      <c r="F756" s="85" t="s">
        <v>2729</v>
      </c>
      <c r="G756" s="85" t="s">
        <v>764</v>
      </c>
      <c r="H756" s="85" t="s">
        <v>906</v>
      </c>
      <c r="I756" s="84">
        <v>2</v>
      </c>
      <c r="J756" s="80">
        <v>44734</v>
      </c>
      <c r="K756" s="86"/>
    </row>
    <row r="757" spans="4:11" ht="15.6">
      <c r="D757" s="60">
        <v>755</v>
      </c>
      <c r="E757" s="84">
        <v>2797</v>
      </c>
      <c r="F757" s="85" t="s">
        <v>2730</v>
      </c>
      <c r="G757" s="85" t="s">
        <v>764</v>
      </c>
      <c r="H757" s="85" t="s">
        <v>906</v>
      </c>
      <c r="I757" s="84">
        <v>2</v>
      </c>
      <c r="J757" s="80">
        <v>44734</v>
      </c>
      <c r="K757" s="86"/>
    </row>
    <row r="758" spans="4:11" ht="15.6">
      <c r="D758" s="60">
        <v>756</v>
      </c>
      <c r="E758" s="84">
        <v>2690</v>
      </c>
      <c r="F758" s="85" t="s">
        <v>2731</v>
      </c>
      <c r="G758" s="85" t="s">
        <v>764</v>
      </c>
      <c r="H758" s="85" t="s">
        <v>906</v>
      </c>
      <c r="I758" s="84">
        <v>2</v>
      </c>
      <c r="J758" s="80">
        <v>44734</v>
      </c>
      <c r="K758" s="86"/>
    </row>
    <row r="759" spans="4:11" ht="15.6">
      <c r="D759" s="60">
        <v>757</v>
      </c>
      <c r="E759" s="84">
        <v>3929</v>
      </c>
      <c r="F759" s="85" t="s">
        <v>2732</v>
      </c>
      <c r="G759" s="85" t="s">
        <v>772</v>
      </c>
      <c r="H759" s="85" t="s">
        <v>11</v>
      </c>
      <c r="I759" s="84">
        <v>2</v>
      </c>
      <c r="J759" s="80">
        <v>44734</v>
      </c>
      <c r="K759" s="86"/>
    </row>
    <row r="760" spans="4:11" ht="15.6">
      <c r="D760" s="60">
        <v>758</v>
      </c>
      <c r="E760" s="84">
        <v>2958</v>
      </c>
      <c r="F760" s="85" t="s">
        <v>2733</v>
      </c>
      <c r="G760" s="85" t="s">
        <v>772</v>
      </c>
      <c r="H760" s="85" t="s">
        <v>11</v>
      </c>
      <c r="I760" s="84">
        <v>2</v>
      </c>
      <c r="J760" s="80">
        <v>44734</v>
      </c>
      <c r="K760" s="86"/>
    </row>
    <row r="761" spans="4:11" ht="15.6">
      <c r="D761" s="60">
        <v>759</v>
      </c>
      <c r="E761" s="84" t="s">
        <v>1057</v>
      </c>
      <c r="F761" s="85" t="s">
        <v>2317</v>
      </c>
      <c r="G761" s="85" t="s">
        <v>772</v>
      </c>
      <c r="H761" s="85" t="s">
        <v>11</v>
      </c>
      <c r="I761" s="84">
        <v>2</v>
      </c>
      <c r="J761" s="80">
        <v>44734</v>
      </c>
      <c r="K761" s="86"/>
    </row>
    <row r="762" spans="4:11" ht="15.6">
      <c r="D762" s="60">
        <v>760</v>
      </c>
      <c r="E762" s="84">
        <v>4579</v>
      </c>
      <c r="F762" s="85" t="s">
        <v>2734</v>
      </c>
      <c r="G762" s="85" t="s">
        <v>782</v>
      </c>
      <c r="H762" s="85" t="s">
        <v>909</v>
      </c>
      <c r="I762" s="84">
        <v>2</v>
      </c>
      <c r="J762" s="80">
        <v>44734</v>
      </c>
      <c r="K762" s="86"/>
    </row>
    <row r="763" spans="4:11" ht="15.6">
      <c r="D763" s="60">
        <v>761</v>
      </c>
      <c r="E763" s="84">
        <v>2002</v>
      </c>
      <c r="F763" s="85" t="s">
        <v>2735</v>
      </c>
      <c r="G763" s="85" t="s">
        <v>782</v>
      </c>
      <c r="H763" s="85" t="s">
        <v>909</v>
      </c>
      <c r="I763" s="84">
        <v>2</v>
      </c>
      <c r="J763" s="80">
        <v>44734</v>
      </c>
      <c r="K763" s="86"/>
    </row>
    <row r="764" spans="4:11" ht="15.6">
      <c r="D764" s="60">
        <v>762</v>
      </c>
      <c r="E764" s="84" t="s">
        <v>699</v>
      </c>
      <c r="F764" s="85" t="s">
        <v>2736</v>
      </c>
      <c r="G764" s="85" t="s">
        <v>773</v>
      </c>
      <c r="H764" s="85" t="s">
        <v>1058</v>
      </c>
      <c r="I764" s="84">
        <v>2</v>
      </c>
      <c r="J764" s="80">
        <v>44734</v>
      </c>
      <c r="K764" s="86"/>
    </row>
    <row r="765" spans="4:11" ht="15.6">
      <c r="D765" s="60">
        <v>763</v>
      </c>
      <c r="E765" s="84" t="s">
        <v>702</v>
      </c>
      <c r="F765" s="85" t="s">
        <v>2737</v>
      </c>
      <c r="G765" s="85" t="s">
        <v>773</v>
      </c>
      <c r="H765" s="85" t="s">
        <v>1058</v>
      </c>
      <c r="I765" s="84">
        <v>2</v>
      </c>
      <c r="J765" s="80">
        <v>44734</v>
      </c>
      <c r="K765" s="86"/>
    </row>
    <row r="766" spans="4:11" ht="15.6">
      <c r="D766" s="60">
        <v>764</v>
      </c>
      <c r="E766" s="84">
        <v>4798</v>
      </c>
      <c r="F766" s="85" t="s">
        <v>2738</v>
      </c>
      <c r="G766" s="85" t="s">
        <v>800</v>
      </c>
      <c r="H766" s="85" t="s">
        <v>1059</v>
      </c>
      <c r="I766" s="84">
        <v>2</v>
      </c>
      <c r="J766" s="80">
        <v>44734</v>
      </c>
      <c r="K766" s="86"/>
    </row>
    <row r="767" spans="4:11" ht="15.6">
      <c r="D767" s="60">
        <v>765</v>
      </c>
      <c r="E767" s="84">
        <v>3395</v>
      </c>
      <c r="F767" s="85" t="s">
        <v>2739</v>
      </c>
      <c r="G767" s="85" t="s">
        <v>764</v>
      </c>
      <c r="H767" s="85" t="s">
        <v>906</v>
      </c>
      <c r="I767" s="84">
        <v>2</v>
      </c>
      <c r="J767" s="80">
        <v>44735</v>
      </c>
      <c r="K767" s="86"/>
    </row>
    <row r="768" spans="4:11" ht="15.6">
      <c r="D768" s="60">
        <v>766</v>
      </c>
      <c r="E768" s="84">
        <v>3536</v>
      </c>
      <c r="F768" s="85" t="s">
        <v>2740</v>
      </c>
      <c r="G768" s="85" t="s">
        <v>764</v>
      </c>
      <c r="H768" s="85" t="s">
        <v>906</v>
      </c>
      <c r="I768" s="84">
        <v>2</v>
      </c>
      <c r="J768" s="80">
        <v>44735</v>
      </c>
      <c r="K768" s="86"/>
    </row>
    <row r="769" spans="4:11" ht="15.6">
      <c r="D769" s="60">
        <v>767</v>
      </c>
      <c r="E769" s="84">
        <v>3656</v>
      </c>
      <c r="F769" s="85" t="s">
        <v>2741</v>
      </c>
      <c r="G769" s="85" t="s">
        <v>764</v>
      </c>
      <c r="H769" s="85" t="s">
        <v>906</v>
      </c>
      <c r="I769" s="84">
        <v>2</v>
      </c>
      <c r="J769" s="80">
        <v>44735</v>
      </c>
      <c r="K769" s="86"/>
    </row>
    <row r="770" spans="4:11" ht="15.6">
      <c r="D770" s="60">
        <v>768</v>
      </c>
      <c r="E770" s="84">
        <v>4923</v>
      </c>
      <c r="F770" s="85" t="s">
        <v>2742</v>
      </c>
      <c r="G770" s="85" t="s">
        <v>772</v>
      </c>
      <c r="H770" s="85" t="s">
        <v>1060</v>
      </c>
      <c r="I770" s="84">
        <v>2</v>
      </c>
      <c r="J770" s="80">
        <v>44735</v>
      </c>
      <c r="K770" s="86"/>
    </row>
    <row r="771" spans="4:11" ht="15.6">
      <c r="D771" s="60">
        <v>769</v>
      </c>
      <c r="E771" s="84">
        <v>2301</v>
      </c>
      <c r="F771" s="85" t="s">
        <v>2743</v>
      </c>
      <c r="G771" s="85" t="s">
        <v>772</v>
      </c>
      <c r="H771" s="85" t="s">
        <v>11</v>
      </c>
      <c r="I771" s="84">
        <v>2</v>
      </c>
      <c r="J771" s="80">
        <v>44735</v>
      </c>
      <c r="K771" s="86"/>
    </row>
    <row r="772" spans="4:11" ht="15.6">
      <c r="D772" s="60">
        <v>770</v>
      </c>
      <c r="E772" s="84">
        <v>4036</v>
      </c>
      <c r="F772" s="85" t="s">
        <v>2744</v>
      </c>
      <c r="G772" s="85" t="s">
        <v>772</v>
      </c>
      <c r="H772" s="85" t="s">
        <v>11</v>
      </c>
      <c r="I772" s="84">
        <v>2</v>
      </c>
      <c r="J772" s="80">
        <v>44735</v>
      </c>
      <c r="K772" s="86"/>
    </row>
    <row r="773" spans="4:11" ht="15.6">
      <c r="D773" s="60">
        <v>771</v>
      </c>
      <c r="E773" s="84">
        <v>3179</v>
      </c>
      <c r="F773" s="85" t="s">
        <v>2745</v>
      </c>
      <c r="G773" s="85" t="s">
        <v>782</v>
      </c>
      <c r="H773" s="85" t="s">
        <v>909</v>
      </c>
      <c r="I773" s="84">
        <v>2</v>
      </c>
      <c r="J773" s="80">
        <v>44735</v>
      </c>
      <c r="K773" s="86"/>
    </row>
    <row r="774" spans="4:11" ht="15.6">
      <c r="D774" s="60">
        <v>772</v>
      </c>
      <c r="E774" s="84">
        <v>4090</v>
      </c>
      <c r="F774" s="85" t="s">
        <v>2746</v>
      </c>
      <c r="G774" s="85" t="s">
        <v>782</v>
      </c>
      <c r="H774" s="85" t="s">
        <v>909</v>
      </c>
      <c r="I774" s="84">
        <v>2</v>
      </c>
      <c r="J774" s="80">
        <v>44735</v>
      </c>
      <c r="K774" s="86"/>
    </row>
    <row r="775" spans="4:11" ht="15.6">
      <c r="D775" s="60">
        <v>773</v>
      </c>
      <c r="E775" s="84" t="s">
        <v>698</v>
      </c>
      <c r="F775" s="85" t="s">
        <v>2747</v>
      </c>
      <c r="G775" s="85" t="s">
        <v>782</v>
      </c>
      <c r="H775" s="85" t="s">
        <v>856</v>
      </c>
      <c r="I775" s="84">
        <v>2</v>
      </c>
      <c r="J775" s="80">
        <v>44735</v>
      </c>
      <c r="K775" s="86"/>
    </row>
    <row r="776" spans="4:11" ht="15.6">
      <c r="D776" s="60">
        <v>774</v>
      </c>
      <c r="E776" s="84">
        <v>2686</v>
      </c>
      <c r="F776" s="85" t="s">
        <v>2748</v>
      </c>
      <c r="G776" s="85" t="s">
        <v>782</v>
      </c>
      <c r="H776" s="85" t="s">
        <v>1061</v>
      </c>
      <c r="I776" s="84">
        <v>2</v>
      </c>
      <c r="J776" s="80">
        <v>44735</v>
      </c>
      <c r="K776" s="86"/>
    </row>
    <row r="777" spans="4:11" ht="15.6">
      <c r="D777" s="60">
        <v>775</v>
      </c>
      <c r="E777" s="84">
        <v>4638</v>
      </c>
      <c r="F777" s="85" t="s">
        <v>2749</v>
      </c>
      <c r="G777" s="85" t="s">
        <v>800</v>
      </c>
      <c r="H777" s="85" t="s">
        <v>840</v>
      </c>
      <c r="I777" s="84">
        <v>2</v>
      </c>
      <c r="J777" s="80">
        <v>44735</v>
      </c>
      <c r="K777" s="86"/>
    </row>
    <row r="778" spans="4:11" ht="15.6">
      <c r="D778" s="60">
        <v>776</v>
      </c>
      <c r="E778" s="84">
        <v>4740</v>
      </c>
      <c r="F778" s="85" t="s">
        <v>2750</v>
      </c>
      <c r="G778" s="85" t="s">
        <v>764</v>
      </c>
      <c r="H778" s="85" t="s">
        <v>906</v>
      </c>
      <c r="I778" s="84">
        <v>2</v>
      </c>
      <c r="J778" s="80">
        <v>44736</v>
      </c>
      <c r="K778" s="86"/>
    </row>
    <row r="779" spans="4:11" ht="15.6">
      <c r="D779" s="60">
        <v>777</v>
      </c>
      <c r="E779" s="84">
        <v>4865</v>
      </c>
      <c r="F779" s="85" t="s">
        <v>2751</v>
      </c>
      <c r="G779" s="85" t="s">
        <v>764</v>
      </c>
      <c r="H779" s="85" t="s">
        <v>906</v>
      </c>
      <c r="I779" s="84">
        <v>2</v>
      </c>
      <c r="J779" s="80">
        <v>44736</v>
      </c>
      <c r="K779" s="86"/>
    </row>
    <row r="780" spans="4:11" ht="15.6">
      <c r="D780" s="60">
        <v>778</v>
      </c>
      <c r="E780" s="84">
        <v>4969</v>
      </c>
      <c r="F780" s="85" t="s">
        <v>2151</v>
      </c>
      <c r="G780" s="85" t="s">
        <v>764</v>
      </c>
      <c r="H780" s="85" t="s">
        <v>906</v>
      </c>
      <c r="I780" s="84">
        <v>2</v>
      </c>
      <c r="J780" s="80">
        <v>44736</v>
      </c>
      <c r="K780" s="86"/>
    </row>
    <row r="781" spans="4:11" ht="15.6">
      <c r="D781" s="60">
        <v>779</v>
      </c>
      <c r="E781" s="84">
        <v>4528</v>
      </c>
      <c r="F781" s="85" t="s">
        <v>2752</v>
      </c>
      <c r="G781" s="85" t="s">
        <v>772</v>
      </c>
      <c r="H781" s="85" t="s">
        <v>9</v>
      </c>
      <c r="I781" s="84">
        <v>2</v>
      </c>
      <c r="J781" s="80">
        <v>44736</v>
      </c>
      <c r="K781" s="86"/>
    </row>
    <row r="782" spans="4:11" ht="15.6">
      <c r="D782" s="60">
        <v>780</v>
      </c>
      <c r="E782" s="84">
        <v>4259</v>
      </c>
      <c r="F782" s="85" t="s">
        <v>2753</v>
      </c>
      <c r="G782" s="85" t="s">
        <v>772</v>
      </c>
      <c r="H782" s="85" t="s">
        <v>9</v>
      </c>
      <c r="I782" s="84">
        <v>2</v>
      </c>
      <c r="J782" s="80">
        <v>44736</v>
      </c>
      <c r="K782" s="86"/>
    </row>
    <row r="783" spans="4:11" ht="15.6">
      <c r="D783" s="60">
        <v>781</v>
      </c>
      <c r="E783" s="84">
        <v>4764</v>
      </c>
      <c r="F783" s="85" t="s">
        <v>2754</v>
      </c>
      <c r="G783" s="85" t="s">
        <v>772</v>
      </c>
      <c r="H783" s="85" t="s">
        <v>9</v>
      </c>
      <c r="I783" s="84">
        <v>2</v>
      </c>
      <c r="J783" s="80">
        <v>44736</v>
      </c>
      <c r="K783" s="86"/>
    </row>
    <row r="784" spans="4:11" ht="15.6">
      <c r="D784" s="60">
        <v>782</v>
      </c>
      <c r="E784" s="84">
        <v>2306</v>
      </c>
      <c r="F784" s="85" t="s">
        <v>2755</v>
      </c>
      <c r="G784" s="85" t="s">
        <v>772</v>
      </c>
      <c r="H784" s="85" t="s">
        <v>9</v>
      </c>
      <c r="I784" s="84">
        <v>2</v>
      </c>
      <c r="J784" s="80">
        <v>44736</v>
      </c>
      <c r="K784" s="86"/>
    </row>
    <row r="785" spans="4:11" ht="15.6">
      <c r="D785" s="60">
        <v>783</v>
      </c>
      <c r="E785" s="84">
        <v>4043</v>
      </c>
      <c r="F785" s="85" t="s">
        <v>2756</v>
      </c>
      <c r="G785" s="85" t="s">
        <v>782</v>
      </c>
      <c r="H785" s="85" t="s">
        <v>909</v>
      </c>
      <c r="I785" s="84">
        <v>2</v>
      </c>
      <c r="J785" s="80">
        <v>44736</v>
      </c>
      <c r="K785" s="86"/>
    </row>
    <row r="786" spans="4:11" ht="15.6">
      <c r="D786" s="60">
        <v>784</v>
      </c>
      <c r="E786" s="84">
        <v>4380</v>
      </c>
      <c r="F786" s="85" t="s">
        <v>2757</v>
      </c>
      <c r="G786" s="85" t="s">
        <v>772</v>
      </c>
      <c r="H786" s="85" t="s">
        <v>1042</v>
      </c>
      <c r="I786" s="84">
        <v>2</v>
      </c>
      <c r="J786" s="80">
        <v>44739</v>
      </c>
      <c r="K786" s="86"/>
    </row>
    <row r="787" spans="4:11" ht="15.6">
      <c r="D787" s="60">
        <v>785</v>
      </c>
      <c r="E787" s="84">
        <v>4453</v>
      </c>
      <c r="F787" s="85" t="s">
        <v>2758</v>
      </c>
      <c r="G787" s="85" t="s">
        <v>772</v>
      </c>
      <c r="H787" s="85" t="s">
        <v>1042</v>
      </c>
      <c r="I787" s="84">
        <v>2</v>
      </c>
      <c r="J787" s="80">
        <v>44739</v>
      </c>
      <c r="K787" s="86"/>
    </row>
    <row r="788" spans="4:11" ht="15.6">
      <c r="D788" s="60">
        <v>786</v>
      </c>
      <c r="E788" s="84">
        <v>4642</v>
      </c>
      <c r="F788" s="85" t="s">
        <v>2759</v>
      </c>
      <c r="G788" s="85" t="s">
        <v>772</v>
      </c>
      <c r="H788" s="85" t="s">
        <v>1042</v>
      </c>
      <c r="I788" s="84">
        <v>2</v>
      </c>
      <c r="J788" s="80">
        <v>44739</v>
      </c>
      <c r="K788" s="86"/>
    </row>
    <row r="789" spans="4:11" ht="15.6">
      <c r="D789" s="60">
        <v>787</v>
      </c>
      <c r="E789" s="84">
        <v>4422</v>
      </c>
      <c r="F789" s="85" t="s">
        <v>2760</v>
      </c>
      <c r="G789" s="85" t="s">
        <v>772</v>
      </c>
      <c r="H789" s="85" t="s">
        <v>15</v>
      </c>
      <c r="I789" s="84">
        <v>2</v>
      </c>
      <c r="J789" s="80">
        <v>44739</v>
      </c>
      <c r="K789" s="86"/>
    </row>
    <row r="790" spans="4:11" ht="15.6">
      <c r="D790" s="60">
        <v>788</v>
      </c>
      <c r="E790" s="84">
        <v>2403</v>
      </c>
      <c r="F790" s="85" t="s">
        <v>2761</v>
      </c>
      <c r="G790" s="85" t="s">
        <v>772</v>
      </c>
      <c r="H790" s="85" t="s">
        <v>15</v>
      </c>
      <c r="I790" s="84">
        <v>2</v>
      </c>
      <c r="J790" s="80">
        <v>44739</v>
      </c>
      <c r="K790" s="86"/>
    </row>
    <row r="791" spans="4:11" ht="15.6">
      <c r="D791" s="60">
        <v>789</v>
      </c>
      <c r="E791" s="84" t="s">
        <v>682</v>
      </c>
      <c r="F791" s="85" t="s">
        <v>2762</v>
      </c>
      <c r="G791" s="85" t="s">
        <v>795</v>
      </c>
      <c r="H791" s="85" t="s">
        <v>1062</v>
      </c>
      <c r="I791" s="84">
        <v>2</v>
      </c>
      <c r="J791" s="80">
        <v>44739</v>
      </c>
      <c r="K791" s="86"/>
    </row>
    <row r="792" spans="4:11" ht="15.6">
      <c r="D792" s="60">
        <v>790</v>
      </c>
      <c r="E792" s="84">
        <v>4705</v>
      </c>
      <c r="F792" s="85" t="s">
        <v>2763</v>
      </c>
      <c r="G792" s="85" t="s">
        <v>795</v>
      </c>
      <c r="H792" s="85" t="s">
        <v>1062</v>
      </c>
      <c r="I792" s="84">
        <v>2</v>
      </c>
      <c r="J792" s="80">
        <v>44739</v>
      </c>
      <c r="K792" s="86"/>
    </row>
    <row r="793" spans="4:11" ht="15.6">
      <c r="D793" s="60">
        <v>791</v>
      </c>
      <c r="E793" s="84">
        <v>3093</v>
      </c>
      <c r="F793" s="85" t="s">
        <v>2764</v>
      </c>
      <c r="G793" s="85" t="s">
        <v>795</v>
      </c>
      <c r="H793" s="85" t="s">
        <v>1062</v>
      </c>
      <c r="I793" s="84">
        <v>2</v>
      </c>
      <c r="J793" s="80">
        <v>44739</v>
      </c>
      <c r="K793" s="86"/>
    </row>
    <row r="794" spans="4:11" ht="15.6">
      <c r="D794" s="60">
        <v>792</v>
      </c>
      <c r="E794" s="84">
        <v>3648</v>
      </c>
      <c r="F794" s="85" t="s">
        <v>2765</v>
      </c>
      <c r="G794" s="85" t="s">
        <v>773</v>
      </c>
      <c r="H794" s="85" t="s">
        <v>1058</v>
      </c>
      <c r="I794" s="84">
        <v>2</v>
      </c>
      <c r="J794" s="80">
        <v>44739</v>
      </c>
      <c r="K794" s="86"/>
    </row>
    <row r="795" spans="4:11" ht="15.6">
      <c r="D795" s="60">
        <v>793</v>
      </c>
      <c r="E795" s="84">
        <v>3987</v>
      </c>
      <c r="F795" s="85" t="s">
        <v>2766</v>
      </c>
      <c r="G795" s="85" t="s">
        <v>773</v>
      </c>
      <c r="H795" s="85" t="s">
        <v>1058</v>
      </c>
      <c r="I795" s="84">
        <v>2</v>
      </c>
      <c r="J795" s="80">
        <v>44739</v>
      </c>
      <c r="K795" s="86"/>
    </row>
    <row r="796" spans="4:11" ht="15.6">
      <c r="D796" s="60">
        <v>794</v>
      </c>
      <c r="E796" s="84">
        <v>4207</v>
      </c>
      <c r="F796" s="85" t="s">
        <v>2767</v>
      </c>
      <c r="G796" s="85" t="s">
        <v>773</v>
      </c>
      <c r="H796" s="85" t="s">
        <v>1058</v>
      </c>
      <c r="I796" s="84">
        <v>2</v>
      </c>
      <c r="J796" s="80">
        <v>44739</v>
      </c>
      <c r="K796" s="86"/>
    </row>
    <row r="797" spans="4:11" ht="15.6">
      <c r="D797" s="60">
        <v>795</v>
      </c>
      <c r="E797" s="84">
        <v>4635</v>
      </c>
      <c r="F797" s="85" t="s">
        <v>2768</v>
      </c>
      <c r="G797" s="85" t="s">
        <v>783</v>
      </c>
      <c r="H797" s="85" t="s">
        <v>1063</v>
      </c>
      <c r="I797" s="84">
        <v>2</v>
      </c>
      <c r="J797" s="80">
        <v>44739</v>
      </c>
      <c r="K797" s="87"/>
    </row>
    <row r="798" spans="4:11" ht="15.6">
      <c r="D798" s="60">
        <v>796</v>
      </c>
      <c r="E798" s="84">
        <v>4037</v>
      </c>
      <c r="F798" s="85" t="s">
        <v>2769</v>
      </c>
      <c r="G798" s="85" t="s">
        <v>783</v>
      </c>
      <c r="H798" s="85" t="s">
        <v>1063</v>
      </c>
      <c r="I798" s="84">
        <v>2</v>
      </c>
      <c r="J798" s="80">
        <v>44739</v>
      </c>
      <c r="K798" s="87"/>
    </row>
    <row r="799" spans="4:11" ht="15.6">
      <c r="D799" s="60">
        <v>797</v>
      </c>
      <c r="E799" s="84">
        <v>2545</v>
      </c>
      <c r="F799" s="85" t="s">
        <v>2770</v>
      </c>
      <c r="G799" s="85" t="s">
        <v>783</v>
      </c>
      <c r="H799" s="85" t="s">
        <v>1063</v>
      </c>
      <c r="I799" s="84">
        <v>2</v>
      </c>
      <c r="J799" s="80">
        <v>44739</v>
      </c>
      <c r="K799" s="88"/>
    </row>
    <row r="800" spans="4:11" ht="15.6">
      <c r="D800" s="60">
        <v>798</v>
      </c>
      <c r="E800" s="84">
        <v>4886</v>
      </c>
      <c r="F800" s="85" t="s">
        <v>2771</v>
      </c>
      <c r="G800" s="85" t="s">
        <v>772</v>
      </c>
      <c r="H800" s="85" t="s">
        <v>1042</v>
      </c>
      <c r="I800" s="84">
        <v>2</v>
      </c>
      <c r="J800" s="80">
        <v>44740</v>
      </c>
      <c r="K800" s="88"/>
    </row>
    <row r="801" spans="4:11" ht="15.6">
      <c r="D801" s="60">
        <v>799</v>
      </c>
      <c r="E801" s="84">
        <v>4989</v>
      </c>
      <c r="F801" s="85" t="s">
        <v>2772</v>
      </c>
      <c r="G801" s="85" t="s">
        <v>772</v>
      </c>
      <c r="H801" s="85" t="s">
        <v>1042</v>
      </c>
      <c r="I801" s="84">
        <v>2</v>
      </c>
      <c r="J801" s="80">
        <v>44740</v>
      </c>
      <c r="K801" s="80"/>
    </row>
    <row r="802" spans="4:11" ht="15.6">
      <c r="D802" s="60">
        <v>800</v>
      </c>
      <c r="E802" s="84">
        <v>3497</v>
      </c>
      <c r="F802" s="85" t="s">
        <v>2773</v>
      </c>
      <c r="G802" s="85" t="s">
        <v>764</v>
      </c>
      <c r="H802" s="85" t="s">
        <v>818</v>
      </c>
      <c r="I802" s="84">
        <v>2</v>
      </c>
      <c r="J802" s="80">
        <v>44740</v>
      </c>
      <c r="K802" s="86"/>
    </row>
    <row r="803" spans="4:11" ht="15.6">
      <c r="D803" s="60">
        <v>801</v>
      </c>
      <c r="E803" s="84">
        <v>3965</v>
      </c>
      <c r="F803" s="85" t="s">
        <v>2774</v>
      </c>
      <c r="G803" s="85" t="s">
        <v>772</v>
      </c>
      <c r="H803" s="85" t="s">
        <v>15</v>
      </c>
      <c r="I803" s="84">
        <v>2</v>
      </c>
      <c r="J803" s="80">
        <v>44740</v>
      </c>
      <c r="K803" s="87"/>
    </row>
    <row r="804" spans="4:11" ht="15.6">
      <c r="D804" s="60">
        <v>802</v>
      </c>
      <c r="E804" s="84">
        <v>3962</v>
      </c>
      <c r="F804" s="85" t="s">
        <v>2775</v>
      </c>
      <c r="G804" s="85" t="s">
        <v>772</v>
      </c>
      <c r="H804" s="85" t="s">
        <v>15</v>
      </c>
      <c r="I804" s="84">
        <v>2</v>
      </c>
      <c r="J804" s="80">
        <v>44740</v>
      </c>
      <c r="K804" s="87"/>
    </row>
    <row r="805" spans="4:11" ht="15.6">
      <c r="D805" s="60">
        <v>803</v>
      </c>
      <c r="E805" s="84" t="s">
        <v>34</v>
      </c>
      <c r="F805" s="85" t="s">
        <v>2776</v>
      </c>
      <c r="G805" s="85" t="s">
        <v>772</v>
      </c>
      <c r="H805" s="85" t="s">
        <v>15</v>
      </c>
      <c r="I805" s="84">
        <v>2</v>
      </c>
      <c r="J805" s="80">
        <v>44740</v>
      </c>
      <c r="K805" s="86"/>
    </row>
    <row r="806" spans="4:11" ht="15.6">
      <c r="D806" s="60">
        <v>804</v>
      </c>
      <c r="E806" s="84">
        <v>4622</v>
      </c>
      <c r="F806" s="85" t="s">
        <v>2777</v>
      </c>
      <c r="G806" s="85" t="s">
        <v>795</v>
      </c>
      <c r="H806" s="85" t="s">
        <v>1062</v>
      </c>
      <c r="I806" s="84">
        <v>2</v>
      </c>
      <c r="J806" s="80">
        <v>44740</v>
      </c>
      <c r="K806" s="86"/>
    </row>
    <row r="807" spans="4:11" ht="15.6">
      <c r="D807" s="60">
        <v>805</v>
      </c>
      <c r="E807" s="84">
        <v>4695</v>
      </c>
      <c r="F807" s="85" t="s">
        <v>2778</v>
      </c>
      <c r="G807" s="85" t="s">
        <v>795</v>
      </c>
      <c r="H807" s="85" t="s">
        <v>1062</v>
      </c>
      <c r="I807" s="84">
        <v>2</v>
      </c>
      <c r="J807" s="80">
        <v>44740</v>
      </c>
      <c r="K807" s="86"/>
    </row>
    <row r="808" spans="4:11" ht="15.6">
      <c r="D808" s="60">
        <v>806</v>
      </c>
      <c r="E808" s="84">
        <v>4288</v>
      </c>
      <c r="F808" s="85" t="s">
        <v>2779</v>
      </c>
      <c r="G808" s="85" t="s">
        <v>773</v>
      </c>
      <c r="H808" s="85" t="s">
        <v>1058</v>
      </c>
      <c r="I808" s="84">
        <v>2</v>
      </c>
      <c r="J808" s="80">
        <v>44740</v>
      </c>
      <c r="K808" s="86"/>
    </row>
    <row r="809" spans="4:11" ht="15.6">
      <c r="D809" s="60">
        <v>807</v>
      </c>
      <c r="E809" s="84">
        <v>4604</v>
      </c>
      <c r="F809" s="85" t="s">
        <v>2780</v>
      </c>
      <c r="G809" s="85" t="s">
        <v>773</v>
      </c>
      <c r="H809" s="85" t="s">
        <v>1058</v>
      </c>
      <c r="I809" s="84">
        <v>2</v>
      </c>
      <c r="J809" s="80">
        <v>44740</v>
      </c>
      <c r="K809" s="87"/>
    </row>
    <row r="810" spans="4:11" ht="15.6">
      <c r="D810" s="60">
        <v>808</v>
      </c>
      <c r="E810" s="84">
        <v>2875</v>
      </c>
      <c r="F810" s="85" t="s">
        <v>2781</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2782</v>
      </c>
      <c r="G812" s="85" t="s">
        <v>764</v>
      </c>
      <c r="H812" s="85" t="s">
        <v>818</v>
      </c>
      <c r="I812" s="84">
        <v>2</v>
      </c>
      <c r="J812" s="80">
        <v>44741</v>
      </c>
      <c r="K812" s="86"/>
    </row>
    <row r="813" spans="4:11" ht="15.6">
      <c r="D813" s="60">
        <v>811</v>
      </c>
      <c r="E813" s="84">
        <v>3908</v>
      </c>
      <c r="F813" s="85" t="s">
        <v>2783</v>
      </c>
      <c r="G813" s="85" t="s">
        <v>764</v>
      </c>
      <c r="H813" s="85" t="s">
        <v>818</v>
      </c>
      <c r="I813" s="84">
        <v>2</v>
      </c>
      <c r="J813" s="80">
        <v>44741</v>
      </c>
      <c r="K813" s="86"/>
    </row>
    <row r="814" spans="4:11" ht="15.6">
      <c r="D814" s="60">
        <v>812</v>
      </c>
      <c r="E814" s="84">
        <v>4082</v>
      </c>
      <c r="F814" s="85" t="s">
        <v>2784</v>
      </c>
      <c r="G814" s="85" t="s">
        <v>764</v>
      </c>
      <c r="H814" s="85" t="s">
        <v>818</v>
      </c>
      <c r="I814" s="84">
        <v>2</v>
      </c>
      <c r="J814" s="80">
        <v>44741</v>
      </c>
      <c r="K814" s="86"/>
    </row>
    <row r="815" spans="4:11" ht="15.6">
      <c r="D815" s="60">
        <v>813</v>
      </c>
      <c r="E815" s="84">
        <v>2069</v>
      </c>
      <c r="F815" s="85" t="s">
        <v>2785</v>
      </c>
      <c r="G815" s="85" t="s">
        <v>772</v>
      </c>
      <c r="H815" s="85" t="s">
        <v>15</v>
      </c>
      <c r="I815" s="84">
        <v>2</v>
      </c>
      <c r="J815" s="80">
        <v>44741</v>
      </c>
      <c r="K815" s="86"/>
    </row>
    <row r="816" spans="4:11" ht="15.6">
      <c r="D816" s="60">
        <v>814</v>
      </c>
      <c r="E816" s="84">
        <v>4680</v>
      </c>
      <c r="F816" s="85" t="s">
        <v>2786</v>
      </c>
      <c r="G816" s="85" t="s">
        <v>772</v>
      </c>
      <c r="H816" s="85" t="s">
        <v>15</v>
      </c>
      <c r="I816" s="84">
        <v>2</v>
      </c>
      <c r="J816" s="80">
        <v>44741</v>
      </c>
      <c r="K816" s="86"/>
    </row>
    <row r="817" spans="4:11" ht="15.6">
      <c r="D817" s="60">
        <v>815</v>
      </c>
      <c r="E817" s="84">
        <v>2221</v>
      </c>
      <c r="F817" s="85" t="s">
        <v>2787</v>
      </c>
      <c r="G817" s="85" t="s">
        <v>772</v>
      </c>
      <c r="H817" s="85" t="s">
        <v>15</v>
      </c>
      <c r="I817" s="84">
        <v>2</v>
      </c>
      <c r="J817" s="80">
        <v>44741</v>
      </c>
      <c r="K817" s="86"/>
    </row>
    <row r="818" spans="4:11" ht="15.6">
      <c r="D818" s="60">
        <v>816</v>
      </c>
      <c r="E818" s="84">
        <v>4047</v>
      </c>
      <c r="F818" s="85" t="s">
        <v>2788</v>
      </c>
      <c r="G818" s="85" t="s">
        <v>795</v>
      </c>
      <c r="H818" s="85" t="s">
        <v>1062</v>
      </c>
      <c r="I818" s="84">
        <v>2</v>
      </c>
      <c r="J818" s="80">
        <v>44741</v>
      </c>
      <c r="K818" s="86"/>
    </row>
    <row r="819" spans="4:11" ht="15.6">
      <c r="D819" s="60">
        <v>817</v>
      </c>
      <c r="E819" s="84">
        <v>4533</v>
      </c>
      <c r="F819" s="85" t="s">
        <v>2789</v>
      </c>
      <c r="G819" s="85" t="s">
        <v>795</v>
      </c>
      <c r="H819" s="85" t="s">
        <v>1062</v>
      </c>
      <c r="I819" s="84">
        <v>2</v>
      </c>
      <c r="J819" s="80">
        <v>44741</v>
      </c>
      <c r="K819" s="86"/>
    </row>
    <row r="820" spans="4:11" ht="15.6">
      <c r="D820" s="60">
        <v>818</v>
      </c>
      <c r="E820" s="84">
        <v>3270</v>
      </c>
      <c r="F820" s="85" t="s">
        <v>2790</v>
      </c>
      <c r="G820" s="85" t="s">
        <v>795</v>
      </c>
      <c r="H820" s="85" t="s">
        <v>1062</v>
      </c>
      <c r="I820" s="84">
        <v>2</v>
      </c>
      <c r="J820" s="80">
        <v>44741</v>
      </c>
      <c r="K820" s="86"/>
    </row>
    <row r="821" spans="4:11" ht="15.6">
      <c r="D821" s="60">
        <v>819</v>
      </c>
      <c r="E821" s="84">
        <v>4780</v>
      </c>
      <c r="F821" s="85" t="s">
        <v>2791</v>
      </c>
      <c r="G821" s="85" t="s">
        <v>791</v>
      </c>
      <c r="H821" s="85" t="s">
        <v>891</v>
      </c>
      <c r="I821" s="84">
        <v>2</v>
      </c>
      <c r="J821" s="80">
        <v>44741</v>
      </c>
      <c r="K821" s="86"/>
    </row>
    <row r="822" spans="4:11" ht="15.6">
      <c r="D822" s="60">
        <v>820</v>
      </c>
      <c r="E822" s="84">
        <v>4737</v>
      </c>
      <c r="F822" s="85" t="s">
        <v>2792</v>
      </c>
      <c r="G822" s="85" t="s">
        <v>791</v>
      </c>
      <c r="H822" s="85" t="s">
        <v>891</v>
      </c>
      <c r="I822" s="84">
        <v>2</v>
      </c>
      <c r="J822" s="80">
        <v>44741</v>
      </c>
      <c r="K822" s="86"/>
    </row>
    <row r="823" spans="4:11" ht="15.6">
      <c r="D823" s="60">
        <v>821</v>
      </c>
      <c r="E823" s="84">
        <v>2626</v>
      </c>
      <c r="F823" s="85" t="s">
        <v>2793</v>
      </c>
      <c r="G823" s="85" t="s">
        <v>791</v>
      </c>
      <c r="H823" s="85" t="s">
        <v>825</v>
      </c>
      <c r="I823" s="84">
        <v>2</v>
      </c>
      <c r="J823" s="80">
        <v>44741</v>
      </c>
      <c r="K823" s="86"/>
    </row>
    <row r="824" spans="4:11" ht="15.6">
      <c r="D824" s="60">
        <v>822</v>
      </c>
      <c r="E824" s="84">
        <v>4107</v>
      </c>
      <c r="F824" s="85" t="s">
        <v>2794</v>
      </c>
      <c r="G824" s="85" t="s">
        <v>783</v>
      </c>
      <c r="H824" s="85" t="s">
        <v>1064</v>
      </c>
      <c r="I824" s="84">
        <v>2</v>
      </c>
      <c r="J824" s="80">
        <v>44741</v>
      </c>
      <c r="K824" s="86"/>
    </row>
    <row r="825" spans="4:11" ht="15.6">
      <c r="D825" s="60">
        <v>823</v>
      </c>
      <c r="E825" s="84">
        <v>3989</v>
      </c>
      <c r="F825" s="85" t="s">
        <v>2795</v>
      </c>
      <c r="G825" s="85" t="s">
        <v>783</v>
      </c>
      <c r="H825" s="85" t="s">
        <v>1065</v>
      </c>
      <c r="I825" s="84">
        <v>2</v>
      </c>
      <c r="J825" s="80">
        <v>44741</v>
      </c>
      <c r="K825" s="86"/>
    </row>
    <row r="826" spans="4:11" ht="15.6">
      <c r="D826" s="60">
        <v>824</v>
      </c>
      <c r="E826" s="84">
        <v>4226</v>
      </c>
      <c r="F826" s="85" t="s">
        <v>2796</v>
      </c>
      <c r="G826" s="85" t="s">
        <v>764</v>
      </c>
      <c r="H826" s="85" t="s">
        <v>818</v>
      </c>
      <c r="I826" s="84">
        <v>2</v>
      </c>
      <c r="J826" s="80">
        <v>44742</v>
      </c>
      <c r="K826" s="86"/>
    </row>
    <row r="827" spans="4:11" ht="15.6">
      <c r="D827" s="60">
        <v>825</v>
      </c>
      <c r="E827" s="84">
        <v>4249</v>
      </c>
      <c r="F827" s="85" t="s">
        <v>2797</v>
      </c>
      <c r="G827" s="85" t="s">
        <v>764</v>
      </c>
      <c r="H827" s="85" t="s">
        <v>818</v>
      </c>
      <c r="I827" s="84">
        <v>2</v>
      </c>
      <c r="J827" s="80">
        <v>44742</v>
      </c>
      <c r="K827" s="86"/>
    </row>
    <row r="828" spans="4:11" ht="15.6">
      <c r="D828" s="60">
        <v>826</v>
      </c>
      <c r="E828" s="84">
        <v>2746</v>
      </c>
      <c r="F828" s="85" t="s">
        <v>2798</v>
      </c>
      <c r="G828" s="85" t="s">
        <v>772</v>
      </c>
      <c r="H828" s="85" t="s">
        <v>15</v>
      </c>
      <c r="I828" s="84">
        <v>2</v>
      </c>
      <c r="J828" s="80">
        <v>44742</v>
      </c>
      <c r="K828" s="86"/>
    </row>
    <row r="829" spans="4:11" ht="15.6">
      <c r="D829" s="60">
        <v>827</v>
      </c>
      <c r="E829" s="84">
        <v>3818</v>
      </c>
      <c r="F829" s="85" t="s">
        <v>2799</v>
      </c>
      <c r="G829" s="85" t="s">
        <v>772</v>
      </c>
      <c r="H829" s="85" t="s">
        <v>15</v>
      </c>
      <c r="I829" s="84">
        <v>2</v>
      </c>
      <c r="J829" s="80">
        <v>44742</v>
      </c>
      <c r="K829" s="86"/>
    </row>
    <row r="830" spans="4:11" ht="15.6">
      <c r="D830" s="60">
        <v>828</v>
      </c>
      <c r="E830" s="84">
        <v>4167</v>
      </c>
      <c r="F830" s="85" t="s">
        <v>2800</v>
      </c>
      <c r="G830" s="85" t="s">
        <v>772</v>
      </c>
      <c r="H830" s="85" t="s">
        <v>15</v>
      </c>
      <c r="I830" s="84">
        <v>2</v>
      </c>
      <c r="J830" s="80">
        <v>44742</v>
      </c>
      <c r="K830" s="86"/>
    </row>
    <row r="831" spans="4:11" ht="15.6">
      <c r="D831" s="60">
        <v>829</v>
      </c>
      <c r="E831" s="84">
        <v>3551</v>
      </c>
      <c r="F831" s="85" t="s">
        <v>2801</v>
      </c>
      <c r="G831" s="85" t="s">
        <v>772</v>
      </c>
      <c r="H831" s="85" t="s">
        <v>15</v>
      </c>
      <c r="I831" s="84">
        <v>2</v>
      </c>
      <c r="J831" s="80">
        <v>44742</v>
      </c>
      <c r="K831" s="86"/>
    </row>
    <row r="832" spans="4:11" ht="15.6">
      <c r="D832" s="60">
        <v>830</v>
      </c>
      <c r="E832" s="84">
        <v>4329</v>
      </c>
      <c r="F832" s="85" t="s">
        <v>2802</v>
      </c>
      <c r="G832" s="85" t="s">
        <v>795</v>
      </c>
      <c r="H832" s="85" t="s">
        <v>1062</v>
      </c>
      <c r="I832" s="84">
        <v>2</v>
      </c>
      <c r="J832" s="80">
        <v>44742</v>
      </c>
      <c r="K832" s="86"/>
    </row>
    <row r="833" spans="4:11" ht="15.6">
      <c r="D833" s="60">
        <v>831</v>
      </c>
      <c r="E833" s="84">
        <v>4373</v>
      </c>
      <c r="F833" s="85" t="s">
        <v>2803</v>
      </c>
      <c r="G833" s="85" t="s">
        <v>795</v>
      </c>
      <c r="H833" s="85" t="s">
        <v>1062</v>
      </c>
      <c r="I833" s="84">
        <v>2</v>
      </c>
      <c r="J833" s="80">
        <v>44742</v>
      </c>
      <c r="K833" s="86"/>
    </row>
    <row r="834" spans="4:11" ht="15.6">
      <c r="D834" s="60">
        <v>832</v>
      </c>
      <c r="E834" s="84">
        <v>4495</v>
      </c>
      <c r="F834" s="85" t="s">
        <v>2804</v>
      </c>
      <c r="G834" s="85" t="s">
        <v>795</v>
      </c>
      <c r="H834" s="85" t="s">
        <v>1062</v>
      </c>
      <c r="I834" s="84">
        <v>2</v>
      </c>
      <c r="J834" s="80">
        <v>44742</v>
      </c>
      <c r="K834" s="86"/>
    </row>
    <row r="835" spans="4:11" ht="15.6">
      <c r="D835" s="60">
        <v>833</v>
      </c>
      <c r="E835" s="84" t="s">
        <v>689</v>
      </c>
      <c r="F835" s="85" t="s">
        <v>2805</v>
      </c>
      <c r="G835" s="85" t="s">
        <v>782</v>
      </c>
      <c r="H835" s="85" t="s">
        <v>998</v>
      </c>
      <c r="I835" s="84">
        <v>2</v>
      </c>
      <c r="J835" s="80">
        <v>44742</v>
      </c>
      <c r="K835" s="86"/>
    </row>
    <row r="836" spans="4:11" ht="15.6">
      <c r="D836" s="60">
        <v>834</v>
      </c>
      <c r="E836" s="84">
        <v>4794</v>
      </c>
      <c r="F836" s="85" t="s">
        <v>2806</v>
      </c>
      <c r="G836" s="85" t="s">
        <v>808</v>
      </c>
      <c r="H836" s="85" t="s">
        <v>813</v>
      </c>
      <c r="I836" s="84">
        <v>2</v>
      </c>
      <c r="J836" s="80">
        <v>44742</v>
      </c>
      <c r="K836" s="86"/>
    </row>
    <row r="837" spans="4:11" ht="15.6">
      <c r="D837" s="60">
        <v>835</v>
      </c>
      <c r="E837" s="84">
        <v>4719</v>
      </c>
      <c r="F837" s="85" t="s">
        <v>2807</v>
      </c>
      <c r="G837" s="85" t="s">
        <v>808</v>
      </c>
      <c r="H837" s="85" t="s">
        <v>813</v>
      </c>
      <c r="I837" s="84">
        <v>2</v>
      </c>
      <c r="J837" s="80">
        <v>44742</v>
      </c>
      <c r="K837" s="86"/>
    </row>
    <row r="838" spans="4:11" ht="15.6">
      <c r="D838" s="60">
        <v>836</v>
      </c>
      <c r="E838" s="84">
        <v>4461</v>
      </c>
      <c r="F838" s="85" t="s">
        <v>2808</v>
      </c>
      <c r="G838" s="85" t="s">
        <v>764</v>
      </c>
      <c r="H838" s="85" t="s">
        <v>818</v>
      </c>
      <c r="I838" s="84">
        <v>2</v>
      </c>
      <c r="J838" s="80">
        <v>44743</v>
      </c>
    </row>
    <row r="839" spans="4:11" ht="15.6">
      <c r="D839" s="60">
        <v>837</v>
      </c>
      <c r="E839" s="84" t="s">
        <v>656</v>
      </c>
      <c r="F839" s="85" t="s">
        <v>2809</v>
      </c>
      <c r="G839" s="85" t="s">
        <v>764</v>
      </c>
      <c r="H839" s="85" t="s">
        <v>818</v>
      </c>
      <c r="I839" s="84">
        <v>2</v>
      </c>
      <c r="J839" s="80">
        <v>44743</v>
      </c>
    </row>
    <row r="840" spans="4:11" ht="15.6">
      <c r="D840" s="60">
        <v>838</v>
      </c>
      <c r="E840" s="84" t="s">
        <v>657</v>
      </c>
      <c r="F840" s="85" t="s">
        <v>2810</v>
      </c>
      <c r="G840" s="85" t="s">
        <v>764</v>
      </c>
      <c r="H840" s="85" t="s">
        <v>818</v>
      </c>
      <c r="I840" s="84">
        <v>2</v>
      </c>
      <c r="J840" s="80">
        <v>44743</v>
      </c>
    </row>
    <row r="841" spans="4:11" ht="15.6">
      <c r="D841" s="60">
        <v>839</v>
      </c>
      <c r="E841" s="84">
        <v>4126</v>
      </c>
      <c r="F841" s="85" t="s">
        <v>2213</v>
      </c>
      <c r="G841" s="85" t="s">
        <v>772</v>
      </c>
      <c r="H841" s="85" t="s">
        <v>15</v>
      </c>
      <c r="I841" s="84">
        <v>2</v>
      </c>
      <c r="J841" s="80">
        <v>44743</v>
      </c>
    </row>
    <row r="842" spans="4:11" ht="15.6">
      <c r="D842" s="60">
        <v>840</v>
      </c>
      <c r="E842" s="84">
        <v>3399</v>
      </c>
      <c r="F842" s="85" t="s">
        <v>2811</v>
      </c>
      <c r="G842" s="85" t="s">
        <v>772</v>
      </c>
      <c r="H842" s="85" t="s">
        <v>15</v>
      </c>
      <c r="I842" s="84">
        <v>2</v>
      </c>
      <c r="J842" s="80">
        <v>44743</v>
      </c>
    </row>
    <row r="843" spans="4:11" ht="15.6">
      <c r="D843" s="60">
        <v>841</v>
      </c>
      <c r="E843" s="84">
        <v>2224</v>
      </c>
      <c r="F843" s="85" t="s">
        <v>2812</v>
      </c>
      <c r="G843" s="85" t="s">
        <v>772</v>
      </c>
      <c r="H843" s="85" t="s">
        <v>15</v>
      </c>
      <c r="I843" s="84">
        <v>2</v>
      </c>
      <c r="J843" s="80">
        <v>44743</v>
      </c>
    </row>
    <row r="844" spans="4:11" ht="15.6">
      <c r="D844" s="60">
        <v>842</v>
      </c>
      <c r="E844" s="84">
        <v>3398</v>
      </c>
      <c r="F844" s="85" t="s">
        <v>2813</v>
      </c>
      <c r="G844" s="85" t="s">
        <v>763</v>
      </c>
      <c r="H844" s="85" t="s">
        <v>1066</v>
      </c>
      <c r="I844" s="84">
        <v>2</v>
      </c>
      <c r="J844" s="80">
        <v>44746</v>
      </c>
    </row>
    <row r="845" spans="4:11" ht="15.6">
      <c r="D845" s="60">
        <v>843</v>
      </c>
      <c r="E845" s="84">
        <v>4702</v>
      </c>
      <c r="F845" s="85" t="s">
        <v>2814</v>
      </c>
      <c r="G845" s="85" t="s">
        <v>763</v>
      </c>
      <c r="H845" s="85" t="s">
        <v>1066</v>
      </c>
      <c r="I845" s="84">
        <v>2</v>
      </c>
      <c r="J845" s="80">
        <v>44746</v>
      </c>
    </row>
    <row r="846" spans="4:11" ht="15.6">
      <c r="D846" s="60">
        <v>844</v>
      </c>
      <c r="E846" s="84">
        <v>3853</v>
      </c>
      <c r="F846" s="85" t="s">
        <v>2815</v>
      </c>
      <c r="G846" s="85" t="s">
        <v>772</v>
      </c>
      <c r="H846" s="85" t="s">
        <v>15</v>
      </c>
      <c r="I846" s="84">
        <v>2</v>
      </c>
      <c r="J846" s="80">
        <v>44746</v>
      </c>
    </row>
    <row r="847" spans="4:11" ht="15.6">
      <c r="D847" s="60">
        <v>845</v>
      </c>
      <c r="E847" s="84" t="s">
        <v>29</v>
      </c>
      <c r="F847" s="85" t="s">
        <v>2816</v>
      </c>
      <c r="G847" s="85" t="s">
        <v>772</v>
      </c>
      <c r="H847" s="85" t="s">
        <v>15</v>
      </c>
      <c r="I847" s="84">
        <v>2</v>
      </c>
      <c r="J847" s="80">
        <v>44746</v>
      </c>
    </row>
    <row r="848" spans="4:11" ht="15.6">
      <c r="D848" s="60">
        <v>846</v>
      </c>
      <c r="E848" s="84" t="s">
        <v>30</v>
      </c>
      <c r="F848" s="85" t="s">
        <v>2817</v>
      </c>
      <c r="G848" s="85" t="s">
        <v>772</v>
      </c>
      <c r="H848" s="85" t="s">
        <v>15</v>
      </c>
      <c r="I848" s="84">
        <v>2</v>
      </c>
      <c r="J848" s="80">
        <v>44746</v>
      </c>
    </row>
    <row r="849" spans="4:10" ht="15.6">
      <c r="D849" s="60">
        <v>847</v>
      </c>
      <c r="E849" s="84">
        <v>2126</v>
      </c>
      <c r="F849" s="85" t="s">
        <v>2818</v>
      </c>
      <c r="G849" s="85" t="s">
        <v>777</v>
      </c>
      <c r="H849" s="85" t="s">
        <v>799</v>
      </c>
      <c r="I849" s="84">
        <v>2</v>
      </c>
      <c r="J849" s="80">
        <v>44746</v>
      </c>
    </row>
    <row r="850" spans="4:10" ht="15.6">
      <c r="D850" s="60">
        <v>848</v>
      </c>
      <c r="E850" s="84">
        <v>2113</v>
      </c>
      <c r="F850" s="85" t="s">
        <v>2819</v>
      </c>
      <c r="G850" s="85" t="s">
        <v>777</v>
      </c>
      <c r="H850" s="85" t="s">
        <v>799</v>
      </c>
      <c r="I850" s="84">
        <v>2</v>
      </c>
      <c r="J850" s="80">
        <v>44746</v>
      </c>
    </row>
    <row r="851" spans="4:10" ht="15.6">
      <c r="D851" s="60">
        <v>849</v>
      </c>
      <c r="E851" s="84">
        <v>3338</v>
      </c>
      <c r="F851" s="85" t="s">
        <v>2820</v>
      </c>
      <c r="G851" s="85" t="s">
        <v>788</v>
      </c>
      <c r="H851" s="85" t="s">
        <v>1067</v>
      </c>
      <c r="I851" s="84">
        <v>2</v>
      </c>
      <c r="J851" s="80">
        <v>44746</v>
      </c>
    </row>
    <row r="852" spans="4:10" ht="15.6">
      <c r="D852" s="60">
        <v>850</v>
      </c>
      <c r="E852" s="84">
        <v>4332</v>
      </c>
      <c r="F852" s="85" t="s">
        <v>2821</v>
      </c>
      <c r="G852" s="85" t="s">
        <v>788</v>
      </c>
      <c r="H852" s="85" t="s">
        <v>1067</v>
      </c>
      <c r="I852" s="84">
        <v>2</v>
      </c>
      <c r="J852" s="80">
        <v>44746</v>
      </c>
    </row>
    <row r="853" spans="4:10" ht="15.6">
      <c r="D853" s="60">
        <v>851</v>
      </c>
      <c r="E853" s="84">
        <v>4427</v>
      </c>
      <c r="F853" s="85" t="s">
        <v>2822</v>
      </c>
      <c r="G853" s="85" t="s">
        <v>788</v>
      </c>
      <c r="H853" s="85" t="s">
        <v>1067</v>
      </c>
      <c r="I853" s="84">
        <v>2</v>
      </c>
      <c r="J853" s="80">
        <v>44746</v>
      </c>
    </row>
    <row r="854" spans="4:10" ht="15.6">
      <c r="D854" s="60">
        <v>852</v>
      </c>
      <c r="E854" s="84">
        <v>4371</v>
      </c>
      <c r="F854" s="85" t="s">
        <v>2823</v>
      </c>
      <c r="G854" s="85" t="s">
        <v>808</v>
      </c>
      <c r="H854" s="85" t="s">
        <v>1068</v>
      </c>
      <c r="I854" s="84">
        <v>2</v>
      </c>
      <c r="J854" s="80">
        <v>44746</v>
      </c>
    </row>
    <row r="855" spans="4:10" ht="15.6">
      <c r="D855" s="60">
        <v>853</v>
      </c>
      <c r="E855" s="84">
        <v>4335</v>
      </c>
      <c r="F855" s="85" t="s">
        <v>2824</v>
      </c>
      <c r="G855" s="85" t="s">
        <v>808</v>
      </c>
      <c r="H855" s="85" t="s">
        <v>1068</v>
      </c>
      <c r="I855" s="84">
        <v>2</v>
      </c>
      <c r="J855" s="80">
        <v>44746</v>
      </c>
    </row>
    <row r="856" spans="4:10" ht="15.6">
      <c r="D856" s="60">
        <v>854</v>
      </c>
      <c r="E856" s="84">
        <v>4347</v>
      </c>
      <c r="F856" s="85" t="s">
        <v>2825</v>
      </c>
      <c r="G856" s="85" t="s">
        <v>772</v>
      </c>
      <c r="H856" s="85" t="s">
        <v>1069</v>
      </c>
      <c r="I856" s="84">
        <v>2</v>
      </c>
      <c r="J856" s="80">
        <v>44747</v>
      </c>
    </row>
    <row r="857" spans="4:10" ht="15.6">
      <c r="D857" s="60">
        <v>855</v>
      </c>
      <c r="E857" s="84">
        <v>4983</v>
      </c>
      <c r="F857" s="85" t="s">
        <v>2826</v>
      </c>
      <c r="G857" s="85" t="s">
        <v>772</v>
      </c>
      <c r="H857" s="85" t="s">
        <v>15</v>
      </c>
      <c r="I857" s="84">
        <v>2</v>
      </c>
      <c r="J857" s="80">
        <v>44747</v>
      </c>
    </row>
    <row r="858" spans="4:10" ht="15.6">
      <c r="D858" s="60">
        <v>856</v>
      </c>
      <c r="E858" s="84">
        <v>3183</v>
      </c>
      <c r="F858" s="85" t="s">
        <v>2827</v>
      </c>
      <c r="G858" s="85" t="s">
        <v>772</v>
      </c>
      <c r="H858" s="85" t="s">
        <v>15</v>
      </c>
      <c r="I858" s="84">
        <v>2</v>
      </c>
      <c r="J858" s="80">
        <v>44747</v>
      </c>
    </row>
    <row r="859" spans="4:10" ht="15.6">
      <c r="D859" s="60">
        <v>857</v>
      </c>
      <c r="E859" s="84">
        <v>2995</v>
      </c>
      <c r="F859" s="85" t="s">
        <v>2828</v>
      </c>
      <c r="G859" s="85" t="s">
        <v>772</v>
      </c>
      <c r="H859" s="85" t="s">
        <v>15</v>
      </c>
      <c r="I859" s="84">
        <v>2</v>
      </c>
      <c r="J859" s="80">
        <v>44747</v>
      </c>
    </row>
    <row r="860" spans="4:10" ht="15.6">
      <c r="D860" s="60">
        <v>858</v>
      </c>
      <c r="E860" s="84">
        <v>4924</v>
      </c>
      <c r="F860" s="85" t="s">
        <v>2829</v>
      </c>
      <c r="G860" s="85" t="s">
        <v>777</v>
      </c>
      <c r="H860" s="85" t="s">
        <v>943</v>
      </c>
      <c r="I860" s="84">
        <v>2</v>
      </c>
      <c r="J860" s="80">
        <v>44747</v>
      </c>
    </row>
    <row r="861" spans="4:10" ht="15.6">
      <c r="D861" s="60">
        <v>859</v>
      </c>
      <c r="E861" s="84">
        <v>3138</v>
      </c>
      <c r="F861" s="85" t="s">
        <v>2282</v>
      </c>
      <c r="G861" s="85" t="s">
        <v>788</v>
      </c>
      <c r="H861" s="85" t="s">
        <v>1046</v>
      </c>
      <c r="I861" s="84">
        <v>2</v>
      </c>
      <c r="J861" s="80">
        <v>44747</v>
      </c>
    </row>
    <row r="862" spans="4:10" ht="15.6">
      <c r="D862" s="60">
        <v>860</v>
      </c>
      <c r="E862" s="84">
        <v>3293</v>
      </c>
      <c r="F862" s="85" t="s">
        <v>2830</v>
      </c>
      <c r="G862" s="85" t="s">
        <v>788</v>
      </c>
      <c r="H862" s="85" t="s">
        <v>1046</v>
      </c>
      <c r="I862" s="84">
        <v>2</v>
      </c>
      <c r="J862" s="80">
        <v>44747</v>
      </c>
    </row>
    <row r="863" spans="4:10" ht="15.6">
      <c r="D863" s="60">
        <v>861</v>
      </c>
      <c r="E863" s="84">
        <v>4192</v>
      </c>
      <c r="F863" s="85" t="s">
        <v>2831</v>
      </c>
      <c r="G863" s="85" t="s">
        <v>788</v>
      </c>
      <c r="H863" s="85" t="s">
        <v>1046</v>
      </c>
      <c r="I863" s="84">
        <v>2</v>
      </c>
      <c r="J863" s="80">
        <v>44747</v>
      </c>
    </row>
    <row r="864" spans="4:10" ht="15.6">
      <c r="D864" s="60">
        <v>862</v>
      </c>
      <c r="E864" s="84">
        <v>4411</v>
      </c>
      <c r="F864" s="85" t="s">
        <v>2832</v>
      </c>
      <c r="G864" s="85" t="s">
        <v>808</v>
      </c>
      <c r="H864" s="85" t="s">
        <v>1070</v>
      </c>
      <c r="I864" s="84">
        <v>2</v>
      </c>
      <c r="J864" s="80">
        <v>44747</v>
      </c>
    </row>
    <row r="865" spans="4:10" ht="15.6">
      <c r="D865" s="60">
        <v>863</v>
      </c>
      <c r="E865" s="84">
        <v>4372</v>
      </c>
      <c r="F865" s="85" t="s">
        <v>2833</v>
      </c>
      <c r="G865" s="85" t="s">
        <v>808</v>
      </c>
      <c r="H865" s="85" t="s">
        <v>813</v>
      </c>
      <c r="I865" s="84">
        <v>2</v>
      </c>
      <c r="J865" s="80">
        <v>44747</v>
      </c>
    </row>
    <row r="866" spans="4:10" ht="15.6">
      <c r="D866" s="60">
        <v>864</v>
      </c>
      <c r="E866" s="84">
        <v>4278</v>
      </c>
      <c r="F866" s="85" t="s">
        <v>2834</v>
      </c>
      <c r="G866" s="85" t="s">
        <v>808</v>
      </c>
      <c r="H866" s="85" t="s">
        <v>813</v>
      </c>
      <c r="I866" s="84">
        <v>2</v>
      </c>
      <c r="J866" s="80">
        <v>44747</v>
      </c>
    </row>
    <row r="867" spans="4:10" ht="15.6">
      <c r="D867" s="60">
        <v>865</v>
      </c>
      <c r="E867" s="84">
        <v>4475</v>
      </c>
      <c r="F867" s="85" t="s">
        <v>2835</v>
      </c>
      <c r="G867" s="85" t="s">
        <v>763</v>
      </c>
      <c r="H867" s="85" t="s">
        <v>1026</v>
      </c>
      <c r="I867" s="84">
        <v>2</v>
      </c>
      <c r="J867" s="80">
        <v>44748</v>
      </c>
    </row>
    <row r="868" spans="4:10" ht="15.6">
      <c r="D868" s="60">
        <v>866</v>
      </c>
      <c r="E868" s="84">
        <v>4813</v>
      </c>
      <c r="F868" s="85" t="s">
        <v>2836</v>
      </c>
      <c r="G868" s="85" t="s">
        <v>763</v>
      </c>
      <c r="H868" s="85" t="s">
        <v>1026</v>
      </c>
      <c r="I868" s="84">
        <v>2</v>
      </c>
      <c r="J868" s="80">
        <v>44748</v>
      </c>
    </row>
    <row r="869" spans="4:10" ht="15.6">
      <c r="D869" s="60">
        <v>867</v>
      </c>
      <c r="E869" s="84">
        <v>4046</v>
      </c>
      <c r="F869" s="85" t="s">
        <v>2837</v>
      </c>
      <c r="G869" s="85" t="s">
        <v>772</v>
      </c>
      <c r="H869" s="85" t="s">
        <v>15</v>
      </c>
      <c r="I869" s="84">
        <v>2</v>
      </c>
      <c r="J869" s="80">
        <v>44748</v>
      </c>
    </row>
    <row r="870" spans="4:10" ht="15.6">
      <c r="D870" s="60">
        <v>868</v>
      </c>
      <c r="E870" s="84" t="s">
        <v>31</v>
      </c>
      <c r="F870" s="85" t="s">
        <v>2838</v>
      </c>
      <c r="G870" s="85" t="s">
        <v>772</v>
      </c>
      <c r="H870" s="85" t="s">
        <v>15</v>
      </c>
      <c r="I870" s="84">
        <v>2</v>
      </c>
      <c r="J870" s="80">
        <v>44748</v>
      </c>
    </row>
    <row r="871" spans="4:10" ht="15.6">
      <c r="D871" s="60">
        <v>869</v>
      </c>
      <c r="E871" s="84">
        <v>4145</v>
      </c>
      <c r="F871" s="85" t="s">
        <v>2839</v>
      </c>
      <c r="G871" s="85" t="s">
        <v>772</v>
      </c>
      <c r="H871" s="85" t="s">
        <v>15</v>
      </c>
      <c r="I871" s="84">
        <v>2</v>
      </c>
      <c r="J871" s="80">
        <v>44748</v>
      </c>
    </row>
    <row r="872" spans="4:10" ht="15.6">
      <c r="D872" s="60">
        <v>870</v>
      </c>
      <c r="E872" s="84">
        <v>4276</v>
      </c>
      <c r="F872" s="85" t="s">
        <v>2840</v>
      </c>
      <c r="G872" s="85" t="s">
        <v>780</v>
      </c>
      <c r="H872" s="85" t="s">
        <v>911</v>
      </c>
      <c r="I872" s="84">
        <v>2</v>
      </c>
      <c r="J872" s="80">
        <v>44748</v>
      </c>
    </row>
    <row r="873" spans="4:10" ht="15.6">
      <c r="D873" s="60">
        <v>871</v>
      </c>
      <c r="E873" s="84">
        <v>4042</v>
      </c>
      <c r="F873" s="85" t="s">
        <v>2841</v>
      </c>
      <c r="G873" s="85" t="s">
        <v>780</v>
      </c>
      <c r="H873" s="85" t="s">
        <v>911</v>
      </c>
      <c r="I873" s="84">
        <v>2</v>
      </c>
      <c r="J873" s="80">
        <v>44748</v>
      </c>
    </row>
    <row r="874" spans="4:10" ht="15.6">
      <c r="D874" s="60">
        <v>872</v>
      </c>
      <c r="E874" s="84">
        <v>3923</v>
      </c>
      <c r="F874" s="85" t="s">
        <v>2842</v>
      </c>
      <c r="G874" s="85" t="s">
        <v>780</v>
      </c>
      <c r="H874" s="85" t="s">
        <v>911</v>
      </c>
      <c r="I874" s="84">
        <v>2</v>
      </c>
      <c r="J874" s="80">
        <v>44748</v>
      </c>
    </row>
    <row r="875" spans="4:10" ht="15.6">
      <c r="D875" s="60">
        <v>873</v>
      </c>
      <c r="E875" s="84">
        <v>4197</v>
      </c>
      <c r="F875" s="85" t="s">
        <v>2843</v>
      </c>
      <c r="G875" s="85" t="s">
        <v>795</v>
      </c>
      <c r="H875" s="85" t="s">
        <v>807</v>
      </c>
      <c r="I875" s="84">
        <v>2</v>
      </c>
      <c r="J875" s="80">
        <v>44748</v>
      </c>
    </row>
    <row r="876" spans="4:10" ht="15.6">
      <c r="D876" s="60">
        <v>874</v>
      </c>
      <c r="E876" s="84">
        <v>3689</v>
      </c>
      <c r="F876" s="85" t="s">
        <v>2844</v>
      </c>
      <c r="G876" s="85" t="s">
        <v>788</v>
      </c>
      <c r="H876" s="85" t="s">
        <v>1040</v>
      </c>
      <c r="I876" s="84">
        <v>2</v>
      </c>
      <c r="J876" s="80">
        <v>44748</v>
      </c>
    </row>
    <row r="877" spans="4:10" ht="15.6">
      <c r="D877" s="60">
        <v>875</v>
      </c>
      <c r="E877" s="84">
        <v>4271</v>
      </c>
      <c r="F877" s="85" t="s">
        <v>2845</v>
      </c>
      <c r="G877" s="85" t="s">
        <v>788</v>
      </c>
      <c r="H877" s="85" t="s">
        <v>1040</v>
      </c>
      <c r="I877" s="84">
        <v>2</v>
      </c>
      <c r="J877" s="80">
        <v>44748</v>
      </c>
    </row>
    <row r="878" spans="4:10" ht="15.6">
      <c r="D878" s="60">
        <v>876</v>
      </c>
      <c r="E878" s="84">
        <v>2592</v>
      </c>
      <c r="F878" s="85" t="s">
        <v>2846</v>
      </c>
      <c r="G878" s="85" t="s">
        <v>788</v>
      </c>
      <c r="H878" s="85" t="s">
        <v>1040</v>
      </c>
      <c r="I878" s="84">
        <v>2</v>
      </c>
      <c r="J878" s="80">
        <v>44748</v>
      </c>
    </row>
    <row r="879" spans="4:10" ht="15.6">
      <c r="D879" s="60">
        <v>877</v>
      </c>
      <c r="E879" s="84">
        <v>4115</v>
      </c>
      <c r="F879" s="85" t="s">
        <v>2847</v>
      </c>
      <c r="G879" s="85" t="s">
        <v>808</v>
      </c>
      <c r="H879" s="85" t="s">
        <v>813</v>
      </c>
      <c r="I879" s="84">
        <v>2</v>
      </c>
      <c r="J879" s="80">
        <v>44748</v>
      </c>
    </row>
    <row r="880" spans="4:10" ht="15.6">
      <c r="D880" s="60">
        <v>878</v>
      </c>
      <c r="E880" s="84">
        <v>4267</v>
      </c>
      <c r="F880" s="85" t="s">
        <v>2848</v>
      </c>
      <c r="G880" s="85" t="s">
        <v>808</v>
      </c>
      <c r="H880" s="85" t="s">
        <v>813</v>
      </c>
      <c r="I880" s="84">
        <v>2</v>
      </c>
      <c r="J880" s="80">
        <v>44748</v>
      </c>
    </row>
    <row r="881" spans="4:10" ht="15.6">
      <c r="D881" s="60">
        <v>879</v>
      </c>
      <c r="E881" s="84">
        <v>4273</v>
      </c>
      <c r="F881" s="85" t="s">
        <v>2849</v>
      </c>
      <c r="G881" s="85" t="s">
        <v>763</v>
      </c>
      <c r="H881" s="85" t="s">
        <v>1066</v>
      </c>
      <c r="I881" s="84">
        <v>2</v>
      </c>
      <c r="J881" s="80">
        <v>44749</v>
      </c>
    </row>
    <row r="882" spans="4:10" ht="15.6">
      <c r="D882" s="60">
        <v>880</v>
      </c>
      <c r="E882" s="84">
        <v>2666</v>
      </c>
      <c r="F882" s="85" t="s">
        <v>2850</v>
      </c>
      <c r="G882" s="85" t="s">
        <v>763</v>
      </c>
      <c r="H882" s="85" t="s">
        <v>907</v>
      </c>
      <c r="I882" s="84">
        <v>2</v>
      </c>
      <c r="J882" s="80">
        <v>44749</v>
      </c>
    </row>
    <row r="883" spans="4:10" ht="15.6">
      <c r="D883" s="60">
        <v>881</v>
      </c>
      <c r="E883" s="84">
        <v>3128</v>
      </c>
      <c r="F883" s="85" t="s">
        <v>2851</v>
      </c>
      <c r="G883" s="85" t="s">
        <v>763</v>
      </c>
      <c r="H883" s="85" t="s">
        <v>907</v>
      </c>
      <c r="I883" s="84">
        <v>2</v>
      </c>
      <c r="J883" s="80">
        <v>44749</v>
      </c>
    </row>
    <row r="884" spans="4:10" ht="15.6">
      <c r="D884" s="60">
        <v>882</v>
      </c>
      <c r="E884" s="84">
        <v>4406</v>
      </c>
      <c r="F884" s="85" t="s">
        <v>2852</v>
      </c>
      <c r="G884" s="85" t="s">
        <v>772</v>
      </c>
      <c r="H884" s="85" t="s">
        <v>15</v>
      </c>
      <c r="I884" s="84">
        <v>2</v>
      </c>
      <c r="J884" s="80">
        <v>44749</v>
      </c>
    </row>
    <row r="885" spans="4:10" ht="15.6">
      <c r="D885" s="60">
        <v>883</v>
      </c>
      <c r="E885" s="84">
        <v>3416</v>
      </c>
      <c r="F885" s="85" t="s">
        <v>2853</v>
      </c>
      <c r="G885" s="85" t="s">
        <v>772</v>
      </c>
      <c r="H885" s="85" t="s">
        <v>15</v>
      </c>
      <c r="I885" s="84">
        <v>2</v>
      </c>
      <c r="J885" s="80">
        <v>44749</v>
      </c>
    </row>
    <row r="886" spans="4:10" ht="15.6">
      <c r="D886" s="60">
        <v>884</v>
      </c>
      <c r="E886" s="84">
        <v>2109</v>
      </c>
      <c r="F886" s="85" t="s">
        <v>2854</v>
      </c>
      <c r="G886" s="85" t="s">
        <v>772</v>
      </c>
      <c r="H886" s="85" t="s">
        <v>13</v>
      </c>
      <c r="I886" s="84">
        <v>2</v>
      </c>
      <c r="J886" s="80">
        <v>44749</v>
      </c>
    </row>
    <row r="887" spans="4:10" ht="15.6">
      <c r="D887" s="60">
        <v>885</v>
      </c>
      <c r="E887" s="84">
        <v>4947</v>
      </c>
      <c r="F887" s="85" t="s">
        <v>2855</v>
      </c>
      <c r="G887" s="85" t="s">
        <v>777</v>
      </c>
      <c r="H887" s="85" t="s">
        <v>943</v>
      </c>
      <c r="I887" s="84">
        <v>2</v>
      </c>
      <c r="J887" s="80">
        <v>44749</v>
      </c>
    </row>
    <row r="888" spans="4:10" ht="15.6">
      <c r="D888" s="60">
        <v>886</v>
      </c>
      <c r="E888" s="84">
        <v>3187</v>
      </c>
      <c r="F888" s="85" t="s">
        <v>2856</v>
      </c>
      <c r="G888" s="85" t="s">
        <v>780</v>
      </c>
      <c r="H888" s="85" t="s">
        <v>1071</v>
      </c>
      <c r="I888" s="84">
        <v>2</v>
      </c>
      <c r="J888" s="80">
        <v>44749</v>
      </c>
    </row>
    <row r="889" spans="4:10" ht="15.6">
      <c r="D889" s="60">
        <v>887</v>
      </c>
      <c r="E889" s="84">
        <v>3480</v>
      </c>
      <c r="F889" s="85" t="s">
        <v>2857</v>
      </c>
      <c r="G889" s="85" t="s">
        <v>780</v>
      </c>
      <c r="H889" s="85" t="s">
        <v>1071</v>
      </c>
      <c r="I889" s="84">
        <v>2</v>
      </c>
      <c r="J889" s="80">
        <v>44749</v>
      </c>
    </row>
    <row r="890" spans="4:10" ht="15.6">
      <c r="D890" s="60">
        <v>888</v>
      </c>
      <c r="E890" s="84">
        <v>3460</v>
      </c>
      <c r="F890" s="85" t="s">
        <v>2858</v>
      </c>
      <c r="G890" s="85" t="s">
        <v>788</v>
      </c>
      <c r="H890" s="85" t="s">
        <v>1072</v>
      </c>
      <c r="I890" s="84">
        <v>2</v>
      </c>
      <c r="J890" s="80">
        <v>44749</v>
      </c>
    </row>
    <row r="891" spans="4:10" ht="15.6">
      <c r="D891" s="60">
        <v>889</v>
      </c>
      <c r="E891" s="84">
        <v>4415</v>
      </c>
      <c r="F891" s="85" t="s">
        <v>2859</v>
      </c>
      <c r="G891" s="85" t="s">
        <v>788</v>
      </c>
      <c r="H891" s="85" t="s">
        <v>1073</v>
      </c>
      <c r="I891" s="84">
        <v>2</v>
      </c>
      <c r="J891" s="80">
        <v>44749</v>
      </c>
    </row>
    <row r="892" spans="4:10" ht="15.6">
      <c r="D892" s="60">
        <v>890</v>
      </c>
      <c r="E892" s="84">
        <v>2498</v>
      </c>
      <c r="F892" s="85" t="s">
        <v>2860</v>
      </c>
      <c r="G892" s="85" t="s">
        <v>788</v>
      </c>
      <c r="H892" s="85" t="s">
        <v>917</v>
      </c>
      <c r="I892" s="84">
        <v>2</v>
      </c>
      <c r="J892" s="80">
        <v>44749</v>
      </c>
    </row>
    <row r="893" spans="4:10" ht="15.6">
      <c r="D893" s="60">
        <v>891</v>
      </c>
      <c r="E893" s="84">
        <v>4405</v>
      </c>
      <c r="F893" s="85" t="s">
        <v>2861</v>
      </c>
      <c r="G893" s="85" t="s">
        <v>808</v>
      </c>
      <c r="H893" s="85" t="s">
        <v>1074</v>
      </c>
      <c r="I893" s="84">
        <v>2</v>
      </c>
      <c r="J893" s="80">
        <v>44749</v>
      </c>
    </row>
    <row r="894" spans="4:10" ht="15.6">
      <c r="D894" s="60">
        <v>892</v>
      </c>
      <c r="E894" s="84">
        <v>2968</v>
      </c>
      <c r="F894" s="85" t="s">
        <v>2862</v>
      </c>
      <c r="G894" s="85" t="s">
        <v>808</v>
      </c>
      <c r="H894" s="85" t="s">
        <v>1074</v>
      </c>
      <c r="I894" s="84">
        <v>2</v>
      </c>
      <c r="J894" s="80">
        <v>44749</v>
      </c>
    </row>
    <row r="895" spans="4:10" ht="15.6">
      <c r="D895" s="60">
        <v>893</v>
      </c>
      <c r="E895" s="84">
        <v>2133</v>
      </c>
      <c r="F895" s="85" t="s">
        <v>2863</v>
      </c>
      <c r="G895" s="85" t="s">
        <v>764</v>
      </c>
      <c r="H895" s="85" t="s">
        <v>899</v>
      </c>
      <c r="I895" s="84">
        <v>2</v>
      </c>
      <c r="J895" s="80">
        <v>44750</v>
      </c>
    </row>
    <row r="896" spans="4:10" ht="15.6">
      <c r="D896" s="60">
        <v>894</v>
      </c>
      <c r="E896" s="84">
        <v>3652</v>
      </c>
      <c r="F896" s="85" t="s">
        <v>2864</v>
      </c>
      <c r="G896" s="85" t="s">
        <v>772</v>
      </c>
      <c r="H896" s="85" t="s">
        <v>13</v>
      </c>
      <c r="I896" s="84">
        <v>2</v>
      </c>
      <c r="J896" s="80">
        <v>44750</v>
      </c>
    </row>
    <row r="897" spans="4:10" ht="15.6">
      <c r="D897" s="60">
        <v>895</v>
      </c>
      <c r="E897" s="84">
        <v>3438</v>
      </c>
      <c r="F897" s="85" t="s">
        <v>2865</v>
      </c>
      <c r="G897" s="85" t="s">
        <v>772</v>
      </c>
      <c r="H897" s="85" t="s">
        <v>13</v>
      </c>
      <c r="I897" s="84">
        <v>2</v>
      </c>
      <c r="J897" s="80">
        <v>44750</v>
      </c>
    </row>
    <row r="898" spans="4:10" ht="15.6">
      <c r="D898" s="60">
        <v>896</v>
      </c>
      <c r="E898" s="84">
        <v>4856</v>
      </c>
      <c r="F898" s="85" t="s">
        <v>2866</v>
      </c>
      <c r="G898" s="85" t="s">
        <v>772</v>
      </c>
      <c r="H898" s="85" t="s">
        <v>13</v>
      </c>
      <c r="I898" s="84">
        <v>2</v>
      </c>
      <c r="J898" s="80">
        <v>44750</v>
      </c>
    </row>
    <row r="899" spans="4:10" ht="15.6">
      <c r="D899" s="60">
        <v>897</v>
      </c>
      <c r="E899" s="84">
        <v>4341</v>
      </c>
      <c r="F899" s="85" t="s">
        <v>2867</v>
      </c>
      <c r="G899" s="85" t="s">
        <v>772</v>
      </c>
      <c r="H899" s="85" t="s">
        <v>13</v>
      </c>
      <c r="I899" s="84">
        <v>2</v>
      </c>
      <c r="J899" s="80">
        <v>44750</v>
      </c>
    </row>
    <row r="900" spans="4:10" ht="15.6">
      <c r="D900" s="60">
        <v>898</v>
      </c>
      <c r="E900" s="84">
        <v>4880</v>
      </c>
      <c r="F900" s="85" t="s">
        <v>2868</v>
      </c>
      <c r="G900" s="85" t="s">
        <v>777</v>
      </c>
      <c r="H900" s="85" t="s">
        <v>799</v>
      </c>
      <c r="I900" s="84">
        <v>2</v>
      </c>
      <c r="J900" s="80">
        <v>44750</v>
      </c>
    </row>
    <row r="901" spans="4:10" ht="15.6">
      <c r="D901" s="60">
        <v>899</v>
      </c>
      <c r="E901" s="84">
        <v>2649</v>
      </c>
      <c r="F901" s="85" t="s">
        <v>2869</v>
      </c>
      <c r="G901" s="85" t="s">
        <v>795</v>
      </c>
      <c r="H901" s="85" t="s">
        <v>1075</v>
      </c>
      <c r="I901" s="84">
        <v>2</v>
      </c>
      <c r="J901" s="80">
        <v>44750</v>
      </c>
    </row>
    <row r="902" spans="4:10" ht="15.6">
      <c r="D902" s="60">
        <v>900</v>
      </c>
      <c r="E902" s="84">
        <v>4664</v>
      </c>
      <c r="F902" s="85" t="s">
        <v>2870</v>
      </c>
      <c r="G902" s="85" t="s">
        <v>795</v>
      </c>
      <c r="H902" s="85" t="s">
        <v>1075</v>
      </c>
      <c r="I902" s="84">
        <v>2</v>
      </c>
      <c r="J902" s="80">
        <v>44750</v>
      </c>
    </row>
    <row r="903" spans="4:10" ht="15.6">
      <c r="D903" s="60">
        <v>901</v>
      </c>
      <c r="E903" s="84">
        <v>3649</v>
      </c>
      <c r="F903" s="85" t="s">
        <v>2871</v>
      </c>
      <c r="G903" s="85" t="s">
        <v>788</v>
      </c>
      <c r="H903" s="85" t="s">
        <v>917</v>
      </c>
      <c r="I903" s="84">
        <v>2</v>
      </c>
      <c r="J903" s="80">
        <v>44750</v>
      </c>
    </row>
    <row r="904" spans="4:10" ht="15.6">
      <c r="D904" s="60">
        <v>902</v>
      </c>
      <c r="E904" s="84">
        <v>4796</v>
      </c>
      <c r="F904" s="85" t="s">
        <v>2872</v>
      </c>
      <c r="G904" s="85" t="s">
        <v>788</v>
      </c>
      <c r="H904" s="85" t="s">
        <v>917</v>
      </c>
      <c r="I904" s="84">
        <v>2</v>
      </c>
      <c r="J904" s="80">
        <v>44750</v>
      </c>
    </row>
    <row r="905" spans="4:10" ht="15.6">
      <c r="D905" s="60">
        <v>903</v>
      </c>
      <c r="E905" s="84">
        <v>4807</v>
      </c>
      <c r="F905" s="85" t="s">
        <v>2873</v>
      </c>
      <c r="G905" s="85" t="s">
        <v>777</v>
      </c>
      <c r="H905" s="85" t="s">
        <v>943</v>
      </c>
      <c r="I905" s="84">
        <v>2</v>
      </c>
      <c r="J905" s="80">
        <v>44751</v>
      </c>
    </row>
    <row r="906" spans="4:10" ht="15.6">
      <c r="D906" s="60">
        <v>904</v>
      </c>
      <c r="E906" s="84">
        <v>4006</v>
      </c>
      <c r="F906" s="85" t="s">
        <v>2874</v>
      </c>
      <c r="G906" s="85" t="s">
        <v>780</v>
      </c>
      <c r="H906" s="85" t="s">
        <v>1071</v>
      </c>
      <c r="I906" s="84">
        <v>2</v>
      </c>
      <c r="J906" s="80">
        <v>44751</v>
      </c>
    </row>
    <row r="907" spans="4:10" ht="15.6">
      <c r="D907" s="60">
        <v>905</v>
      </c>
      <c r="E907" s="84">
        <v>4470</v>
      </c>
      <c r="F907" s="85" t="s">
        <v>2875</v>
      </c>
      <c r="G907" s="85" t="s">
        <v>767</v>
      </c>
      <c r="H907" s="85" t="s">
        <v>1076</v>
      </c>
      <c r="I907" s="84">
        <v>2</v>
      </c>
      <c r="J907" s="80">
        <v>44753</v>
      </c>
    </row>
    <row r="908" spans="4:10" ht="15.6">
      <c r="D908" s="60">
        <v>906</v>
      </c>
      <c r="E908" s="84">
        <v>4333</v>
      </c>
      <c r="F908" s="85" t="s">
        <v>2876</v>
      </c>
      <c r="G908" s="85" t="s">
        <v>767</v>
      </c>
      <c r="H908" s="85" t="s">
        <v>1077</v>
      </c>
      <c r="I908" s="84">
        <v>2</v>
      </c>
      <c r="J908" s="80">
        <v>44753</v>
      </c>
    </row>
    <row r="909" spans="4:10" ht="15.6">
      <c r="D909" s="60">
        <v>907</v>
      </c>
      <c r="E909" s="84">
        <v>4025</v>
      </c>
      <c r="F909" s="85" t="s">
        <v>2877</v>
      </c>
      <c r="G909" s="85" t="s">
        <v>772</v>
      </c>
      <c r="H909" s="85" t="s">
        <v>13</v>
      </c>
      <c r="I909" s="84">
        <v>2</v>
      </c>
      <c r="J909" s="80">
        <v>44753</v>
      </c>
    </row>
    <row r="910" spans="4:10" ht="15.6">
      <c r="D910" s="60">
        <v>908</v>
      </c>
      <c r="E910" s="84">
        <v>4163</v>
      </c>
      <c r="F910" s="85" t="s">
        <v>2878</v>
      </c>
      <c r="G910" s="85" t="s">
        <v>772</v>
      </c>
      <c r="H910" s="85" t="s">
        <v>13</v>
      </c>
      <c r="I910" s="84">
        <v>2</v>
      </c>
      <c r="J910" s="80">
        <v>44753</v>
      </c>
    </row>
    <row r="911" spans="4:10" ht="15.6">
      <c r="D911" s="60">
        <v>909</v>
      </c>
      <c r="E911" s="84">
        <v>3358</v>
      </c>
      <c r="F911" s="85" t="s">
        <v>2879</v>
      </c>
      <c r="G911" s="85" t="s">
        <v>772</v>
      </c>
      <c r="H911" s="85" t="s">
        <v>13</v>
      </c>
      <c r="I911" s="84">
        <v>2</v>
      </c>
      <c r="J911" s="80">
        <v>44753</v>
      </c>
    </row>
    <row r="912" spans="4:10" ht="15.6">
      <c r="D912" s="60">
        <v>910</v>
      </c>
      <c r="E912" s="84">
        <v>4911</v>
      </c>
      <c r="F912" s="85" t="s">
        <v>2880</v>
      </c>
      <c r="G912" s="85" t="s">
        <v>780</v>
      </c>
      <c r="H912" s="85" t="s">
        <v>929</v>
      </c>
      <c r="I912" s="84">
        <v>2</v>
      </c>
      <c r="J912" s="80">
        <v>44753</v>
      </c>
    </row>
    <row r="913" spans="4:10" ht="15.6">
      <c r="D913" s="60">
        <v>911</v>
      </c>
      <c r="E913" s="84">
        <v>2141</v>
      </c>
      <c r="F913" s="85" t="s">
        <v>2881</v>
      </c>
      <c r="G913" s="85" t="s">
        <v>780</v>
      </c>
      <c r="H913" s="85" t="s">
        <v>929</v>
      </c>
      <c r="I913" s="84">
        <v>2</v>
      </c>
      <c r="J913" s="80">
        <v>44753</v>
      </c>
    </row>
    <row r="914" spans="4:10" ht="15.6">
      <c r="D914" s="60">
        <v>912</v>
      </c>
      <c r="E914" s="84">
        <v>4933</v>
      </c>
      <c r="F914" s="85" t="s">
        <v>2882</v>
      </c>
      <c r="G914" s="85" t="s">
        <v>795</v>
      </c>
      <c r="H914" s="85" t="s">
        <v>807</v>
      </c>
      <c r="I914" s="84">
        <v>2</v>
      </c>
      <c r="J914" s="80">
        <v>44753</v>
      </c>
    </row>
    <row r="915" spans="4:10" ht="15.6">
      <c r="D915" s="60">
        <v>913</v>
      </c>
      <c r="E915" s="84">
        <v>4902</v>
      </c>
      <c r="F915" s="85" t="s">
        <v>2883</v>
      </c>
      <c r="G915" s="85" t="s">
        <v>795</v>
      </c>
      <c r="H915" s="85" t="s">
        <v>807</v>
      </c>
      <c r="I915" s="84">
        <v>2</v>
      </c>
      <c r="J915" s="80">
        <v>44753</v>
      </c>
    </row>
    <row r="916" spans="4:10" ht="15.6">
      <c r="D916" s="60">
        <v>914</v>
      </c>
      <c r="E916" s="84">
        <v>2466</v>
      </c>
      <c r="F916" s="85" t="s">
        <v>2884</v>
      </c>
      <c r="G916" s="85" t="s">
        <v>788</v>
      </c>
      <c r="H916" s="85" t="s">
        <v>1023</v>
      </c>
      <c r="I916" s="84">
        <v>2</v>
      </c>
      <c r="J916" s="80">
        <v>44753</v>
      </c>
    </row>
    <row r="917" spans="4:10" ht="15.6">
      <c r="D917" s="60">
        <v>915</v>
      </c>
      <c r="E917" s="84">
        <v>4178</v>
      </c>
      <c r="F917" s="85" t="s">
        <v>2885</v>
      </c>
      <c r="G917" s="85" t="s">
        <v>788</v>
      </c>
      <c r="H917" s="85" t="s">
        <v>821</v>
      </c>
      <c r="I917" s="84">
        <v>2</v>
      </c>
      <c r="J917" s="80">
        <v>44753</v>
      </c>
    </row>
    <row r="918" spans="4:10" ht="15.6">
      <c r="D918" s="60">
        <v>916</v>
      </c>
      <c r="E918" s="84">
        <v>3445</v>
      </c>
      <c r="F918" s="85" t="s">
        <v>2886</v>
      </c>
      <c r="G918" s="85" t="s">
        <v>788</v>
      </c>
      <c r="H918" s="85" t="s">
        <v>1078</v>
      </c>
      <c r="I918" s="84">
        <v>2</v>
      </c>
      <c r="J918" s="80">
        <v>44753</v>
      </c>
    </row>
    <row r="919" spans="4:10" ht="15.6">
      <c r="D919" s="60">
        <v>917</v>
      </c>
      <c r="E919" s="84">
        <v>4776</v>
      </c>
      <c r="F919" s="85" t="s">
        <v>2887</v>
      </c>
      <c r="G919" s="85" t="s">
        <v>783</v>
      </c>
      <c r="H919" s="85" t="s">
        <v>841</v>
      </c>
      <c r="I919" s="84">
        <v>2</v>
      </c>
      <c r="J919" s="80">
        <v>44753</v>
      </c>
    </row>
    <row r="920" spans="4:10" ht="15.6">
      <c r="D920" s="60">
        <v>918</v>
      </c>
      <c r="E920" s="84">
        <v>4927</v>
      </c>
      <c r="F920" s="85" t="s">
        <v>2888</v>
      </c>
      <c r="G920" s="85" t="s">
        <v>783</v>
      </c>
      <c r="H920" s="85" t="s">
        <v>1079</v>
      </c>
      <c r="I920" s="84">
        <v>2</v>
      </c>
      <c r="J920" s="80">
        <v>44753</v>
      </c>
    </row>
    <row r="921" spans="4:10" ht="15.6">
      <c r="D921" s="60">
        <v>919</v>
      </c>
      <c r="E921" s="84">
        <v>4597</v>
      </c>
      <c r="F921" s="85" t="s">
        <v>2889</v>
      </c>
      <c r="G921" s="85" t="s">
        <v>767</v>
      </c>
      <c r="H921" s="85" t="s">
        <v>768</v>
      </c>
      <c r="I921" s="84">
        <v>2</v>
      </c>
      <c r="J921" s="80">
        <v>44754</v>
      </c>
    </row>
    <row r="922" spans="4:10" ht="15.6">
      <c r="D922" s="60">
        <v>920</v>
      </c>
      <c r="E922" s="84">
        <v>2891</v>
      </c>
      <c r="F922" s="85" t="s">
        <v>2890</v>
      </c>
      <c r="G922" s="85" t="s">
        <v>767</v>
      </c>
      <c r="H922" s="85" t="s">
        <v>768</v>
      </c>
      <c r="I922" s="84">
        <v>2</v>
      </c>
      <c r="J922" s="80">
        <v>44754</v>
      </c>
    </row>
    <row r="923" spans="4:10" ht="15.6">
      <c r="D923" s="60">
        <v>921</v>
      </c>
      <c r="E923" s="84" t="s">
        <v>45</v>
      </c>
      <c r="F923" s="85" t="s">
        <v>2891</v>
      </c>
      <c r="G923" s="85" t="s">
        <v>772</v>
      </c>
      <c r="H923" s="85" t="s">
        <v>13</v>
      </c>
      <c r="I923" s="84">
        <v>2</v>
      </c>
      <c r="J923" s="80">
        <v>44754</v>
      </c>
    </row>
    <row r="924" spans="4:10" ht="15.6">
      <c r="D924" s="60">
        <v>922</v>
      </c>
      <c r="E924" s="84" t="s">
        <v>44</v>
      </c>
      <c r="F924" s="85" t="s">
        <v>2892</v>
      </c>
      <c r="G924" s="85" t="s">
        <v>772</v>
      </c>
      <c r="H924" s="85" t="s">
        <v>13</v>
      </c>
      <c r="I924" s="84">
        <v>2</v>
      </c>
      <c r="J924" s="80">
        <v>44754</v>
      </c>
    </row>
    <row r="925" spans="4:10" ht="15.6">
      <c r="D925" s="60">
        <v>923</v>
      </c>
      <c r="E925" s="84">
        <v>4005</v>
      </c>
      <c r="F925" s="85" t="s">
        <v>2893</v>
      </c>
      <c r="G925" s="85" t="s">
        <v>772</v>
      </c>
      <c r="H925" s="85" t="s">
        <v>13</v>
      </c>
      <c r="I925" s="84">
        <v>2</v>
      </c>
      <c r="J925" s="80">
        <v>44754</v>
      </c>
    </row>
    <row r="926" spans="4:10" ht="15.6">
      <c r="D926" s="60">
        <v>924</v>
      </c>
      <c r="E926" s="84">
        <v>2034</v>
      </c>
      <c r="F926" s="85" t="s">
        <v>2894</v>
      </c>
      <c r="G926" s="85" t="s">
        <v>795</v>
      </c>
      <c r="H926" s="85" t="s">
        <v>1075</v>
      </c>
      <c r="I926" s="84">
        <v>2</v>
      </c>
      <c r="J926" s="80">
        <v>44754</v>
      </c>
    </row>
    <row r="927" spans="4:10" ht="15.6">
      <c r="D927" s="60">
        <v>925</v>
      </c>
      <c r="E927" s="84">
        <v>2910</v>
      </c>
      <c r="F927" s="85" t="s">
        <v>2895</v>
      </c>
      <c r="G927" s="85" t="s">
        <v>795</v>
      </c>
      <c r="H927" s="85" t="s">
        <v>1075</v>
      </c>
      <c r="I927" s="84">
        <v>2</v>
      </c>
      <c r="J927" s="80">
        <v>44754</v>
      </c>
    </row>
    <row r="928" spans="4:10" ht="15.6">
      <c r="D928" s="60">
        <v>926</v>
      </c>
      <c r="E928" s="84">
        <v>2963</v>
      </c>
      <c r="F928" s="85" t="s">
        <v>2896</v>
      </c>
      <c r="G928" s="85" t="s">
        <v>795</v>
      </c>
      <c r="H928" s="85" t="s">
        <v>1075</v>
      </c>
      <c r="I928" s="84">
        <v>2</v>
      </c>
      <c r="J928" s="80">
        <v>44754</v>
      </c>
    </row>
    <row r="929" spans="4:10" ht="15.6">
      <c r="D929" s="60">
        <v>927</v>
      </c>
      <c r="E929" s="84">
        <v>2520</v>
      </c>
      <c r="F929" s="85" t="s">
        <v>2897</v>
      </c>
      <c r="G929" s="85" t="s">
        <v>773</v>
      </c>
      <c r="H929" s="85" t="s">
        <v>1080</v>
      </c>
      <c r="I929" s="84">
        <v>2</v>
      </c>
      <c r="J929" s="80">
        <v>44754</v>
      </c>
    </row>
    <row r="930" spans="4:10" ht="15.6">
      <c r="D930" s="60">
        <v>928</v>
      </c>
      <c r="E930" s="84">
        <v>2653</v>
      </c>
      <c r="F930" s="85" t="s">
        <v>2898</v>
      </c>
      <c r="G930" s="85" t="s">
        <v>773</v>
      </c>
      <c r="H930" s="85" t="s">
        <v>1080</v>
      </c>
      <c r="I930" s="84">
        <v>2</v>
      </c>
      <c r="J930" s="80">
        <v>44754</v>
      </c>
    </row>
    <row r="931" spans="4:10" ht="15.6">
      <c r="D931" s="60">
        <v>929</v>
      </c>
      <c r="E931" s="84">
        <v>3706</v>
      </c>
      <c r="F931" s="85" t="s">
        <v>2899</v>
      </c>
      <c r="G931" s="85" t="s">
        <v>773</v>
      </c>
      <c r="H931" s="85" t="s">
        <v>1080</v>
      </c>
      <c r="I931" s="84">
        <v>2</v>
      </c>
      <c r="J931" s="80">
        <v>44754</v>
      </c>
    </row>
    <row r="932" spans="4:10" ht="15.6">
      <c r="D932" s="60">
        <v>930</v>
      </c>
      <c r="E932" s="84" t="s">
        <v>709</v>
      </c>
      <c r="F932" s="85" t="s">
        <v>2900</v>
      </c>
      <c r="G932" s="85" t="s">
        <v>773</v>
      </c>
      <c r="H932" s="85" t="s">
        <v>1080</v>
      </c>
      <c r="I932" s="84">
        <v>2</v>
      </c>
      <c r="J932" s="80">
        <v>44754</v>
      </c>
    </row>
    <row r="933" spans="4:10" ht="15.6">
      <c r="D933" s="60">
        <v>931</v>
      </c>
      <c r="E933" s="84">
        <v>4463</v>
      </c>
      <c r="F933" s="85" t="s">
        <v>2901</v>
      </c>
      <c r="G933" s="85" t="s">
        <v>783</v>
      </c>
      <c r="H933" s="85" t="s">
        <v>1018</v>
      </c>
      <c r="I933" s="84">
        <v>2</v>
      </c>
      <c r="J933" s="80">
        <v>44754</v>
      </c>
    </row>
    <row r="934" spans="4:10" ht="15.6">
      <c r="D934" s="60">
        <v>932</v>
      </c>
      <c r="E934" s="84">
        <v>3386</v>
      </c>
      <c r="F934" s="85" t="s">
        <v>2902</v>
      </c>
      <c r="G934" s="85" t="s">
        <v>783</v>
      </c>
      <c r="H934" s="85" t="s">
        <v>1018</v>
      </c>
      <c r="I934" s="84">
        <v>2</v>
      </c>
      <c r="J934" s="80">
        <v>44754</v>
      </c>
    </row>
    <row r="935" spans="4:10" ht="15.6">
      <c r="D935" s="60">
        <v>933</v>
      </c>
      <c r="E935" s="84">
        <v>4223</v>
      </c>
      <c r="F935" s="85" t="s">
        <v>2903</v>
      </c>
      <c r="G935" s="85" t="s">
        <v>767</v>
      </c>
      <c r="H935" s="85" t="s">
        <v>1081</v>
      </c>
      <c r="I935" s="84">
        <v>2</v>
      </c>
      <c r="J935" s="80">
        <v>44755</v>
      </c>
    </row>
    <row r="936" spans="4:10" ht="15.6">
      <c r="D936" s="60">
        <v>934</v>
      </c>
      <c r="E936" s="84">
        <v>4650</v>
      </c>
      <c r="F936" s="85" t="s">
        <v>2904</v>
      </c>
      <c r="G936" s="85" t="s">
        <v>767</v>
      </c>
      <c r="H936" s="85" t="s">
        <v>1082</v>
      </c>
      <c r="I936" s="84">
        <v>2</v>
      </c>
      <c r="J936" s="80">
        <v>44755</v>
      </c>
    </row>
    <row r="937" spans="4:10" ht="15.6">
      <c r="D937" s="60">
        <v>935</v>
      </c>
      <c r="E937" s="84">
        <v>4701</v>
      </c>
      <c r="F937" s="85" t="s">
        <v>2905</v>
      </c>
      <c r="G937" s="85" t="s">
        <v>772</v>
      </c>
      <c r="H937" s="85" t="s">
        <v>13</v>
      </c>
      <c r="I937" s="84">
        <v>2</v>
      </c>
      <c r="J937" s="80">
        <v>44755</v>
      </c>
    </row>
    <row r="938" spans="4:10" ht="15.6">
      <c r="D938" s="60">
        <v>936</v>
      </c>
      <c r="E938" s="84">
        <v>3999</v>
      </c>
      <c r="F938" s="85" t="s">
        <v>2906</v>
      </c>
      <c r="G938" s="85" t="s">
        <v>772</v>
      </c>
      <c r="H938" s="85" t="s">
        <v>13</v>
      </c>
      <c r="I938" s="84">
        <v>2</v>
      </c>
      <c r="J938" s="80">
        <v>44755</v>
      </c>
    </row>
    <row r="939" spans="4:10" ht="15.6">
      <c r="D939" s="60">
        <v>937</v>
      </c>
      <c r="E939" s="84">
        <v>3052</v>
      </c>
      <c r="F939" s="85" t="s">
        <v>2907</v>
      </c>
      <c r="G939" s="85" t="s">
        <v>772</v>
      </c>
      <c r="H939" s="85" t="s">
        <v>13</v>
      </c>
      <c r="I939" s="84">
        <v>2</v>
      </c>
      <c r="J939" s="80">
        <v>44755</v>
      </c>
    </row>
    <row r="940" spans="4:10" ht="15.6">
      <c r="D940" s="60">
        <v>938</v>
      </c>
      <c r="E940" s="84">
        <v>3882</v>
      </c>
      <c r="F940" s="85" t="s">
        <v>2908</v>
      </c>
      <c r="G940" s="85" t="s">
        <v>795</v>
      </c>
      <c r="H940" s="85" t="s">
        <v>1075</v>
      </c>
      <c r="I940" s="84">
        <v>2</v>
      </c>
      <c r="J940" s="80">
        <v>44755</v>
      </c>
    </row>
    <row r="941" spans="4:10" ht="15.6">
      <c r="D941" s="60">
        <v>939</v>
      </c>
      <c r="E941" s="84">
        <v>4350</v>
      </c>
      <c r="F941" s="85" t="s">
        <v>2909</v>
      </c>
      <c r="G941" s="85" t="s">
        <v>795</v>
      </c>
      <c r="H941" s="85" t="s">
        <v>1075</v>
      </c>
      <c r="I941" s="84">
        <v>2</v>
      </c>
      <c r="J941" s="80">
        <v>44755</v>
      </c>
    </row>
    <row r="942" spans="4:10" ht="15.6">
      <c r="D942" s="60">
        <v>940</v>
      </c>
      <c r="E942" s="84">
        <v>2553</v>
      </c>
      <c r="F942" s="85" t="s">
        <v>2910</v>
      </c>
      <c r="G942" s="85" t="s">
        <v>773</v>
      </c>
      <c r="H942" s="85" t="s">
        <v>1080</v>
      </c>
      <c r="I942" s="84">
        <v>2</v>
      </c>
      <c r="J942" s="80">
        <v>44755</v>
      </c>
    </row>
    <row r="943" spans="4:10" ht="15.6">
      <c r="D943" s="60">
        <v>941</v>
      </c>
      <c r="E943" s="84">
        <v>4477</v>
      </c>
      <c r="F943" s="85" t="s">
        <v>2911</v>
      </c>
      <c r="G943" s="85" t="s">
        <v>773</v>
      </c>
      <c r="H943" s="85" t="s">
        <v>1080</v>
      </c>
      <c r="I943" s="84">
        <v>2</v>
      </c>
      <c r="J943" s="80">
        <v>44755</v>
      </c>
    </row>
    <row r="944" spans="4:10" ht="15.6">
      <c r="D944" s="60">
        <v>942</v>
      </c>
      <c r="E944" s="84" t="s">
        <v>704</v>
      </c>
      <c r="F944" s="85" t="s">
        <v>2912</v>
      </c>
      <c r="G944" s="85" t="s">
        <v>773</v>
      </c>
      <c r="H944" s="85" t="s">
        <v>1025</v>
      </c>
      <c r="I944" s="84">
        <v>2</v>
      </c>
      <c r="J944" s="80">
        <v>44755</v>
      </c>
    </row>
    <row r="945" spans="4:10" ht="15.6">
      <c r="D945" s="60">
        <v>943</v>
      </c>
      <c r="E945" s="84">
        <v>4021</v>
      </c>
      <c r="F945" s="85" t="s">
        <v>2913</v>
      </c>
      <c r="G945" s="85" t="s">
        <v>783</v>
      </c>
      <c r="H945" s="85" t="s">
        <v>846</v>
      </c>
      <c r="I945" s="84">
        <v>2</v>
      </c>
      <c r="J945" s="80">
        <v>44755</v>
      </c>
    </row>
    <row r="946" spans="4:10" ht="15.6">
      <c r="D946" s="60">
        <v>944</v>
      </c>
      <c r="E946" s="84">
        <v>4932</v>
      </c>
      <c r="F946" s="85" t="s">
        <v>2914</v>
      </c>
      <c r="G946" s="85" t="s">
        <v>783</v>
      </c>
      <c r="H946" s="85" t="s">
        <v>846</v>
      </c>
      <c r="I946" s="84">
        <v>2</v>
      </c>
      <c r="J946" s="80">
        <v>44755</v>
      </c>
    </row>
    <row r="947" spans="4:10" ht="15.6">
      <c r="D947" s="60">
        <v>945</v>
      </c>
      <c r="E947" s="84">
        <v>2722</v>
      </c>
      <c r="F947" s="85" t="s">
        <v>2915</v>
      </c>
      <c r="G947" s="85" t="s">
        <v>767</v>
      </c>
      <c r="H947" s="85" t="s">
        <v>1083</v>
      </c>
      <c r="I947" s="84">
        <v>2</v>
      </c>
      <c r="J947" s="80">
        <v>44756</v>
      </c>
    </row>
    <row r="948" spans="4:10" ht="15.6">
      <c r="D948" s="60">
        <v>946</v>
      </c>
      <c r="E948" s="84">
        <v>3227</v>
      </c>
      <c r="F948" s="85" t="s">
        <v>2916</v>
      </c>
      <c r="G948" s="85" t="s">
        <v>772</v>
      </c>
      <c r="H948" s="85" t="s">
        <v>10</v>
      </c>
      <c r="I948" s="84">
        <v>2</v>
      </c>
      <c r="J948" s="80">
        <v>44756</v>
      </c>
    </row>
    <row r="949" spans="4:10" ht="15.6">
      <c r="D949" s="60">
        <v>947</v>
      </c>
      <c r="E949" s="84">
        <v>2390</v>
      </c>
      <c r="F949" s="85" t="s">
        <v>2917</v>
      </c>
      <c r="G949" s="85" t="s">
        <v>772</v>
      </c>
      <c r="H949" s="85" t="s">
        <v>10</v>
      </c>
      <c r="I949" s="84">
        <v>2</v>
      </c>
      <c r="J949" s="80">
        <v>44756</v>
      </c>
    </row>
    <row r="950" spans="4:10" ht="15.6">
      <c r="D950" s="60">
        <v>948</v>
      </c>
      <c r="E950" s="84">
        <v>2691</v>
      </c>
      <c r="F950" s="85" t="s">
        <v>2918</v>
      </c>
      <c r="G950" s="85" t="s">
        <v>772</v>
      </c>
      <c r="H950" s="85" t="s">
        <v>10</v>
      </c>
      <c r="I950" s="84">
        <v>2</v>
      </c>
      <c r="J950" s="80">
        <v>44756</v>
      </c>
    </row>
    <row r="951" spans="4:10" ht="15.6">
      <c r="D951" s="60">
        <v>949</v>
      </c>
      <c r="E951" s="84">
        <v>4306</v>
      </c>
      <c r="F951" s="85" t="s">
        <v>2919</v>
      </c>
      <c r="G951" s="85" t="s">
        <v>795</v>
      </c>
      <c r="H951" s="85" t="s">
        <v>1075</v>
      </c>
      <c r="I951" s="84">
        <v>2</v>
      </c>
      <c r="J951" s="80">
        <v>44756</v>
      </c>
    </row>
    <row r="952" spans="4:10" ht="15.6">
      <c r="D952" s="60">
        <v>950</v>
      </c>
      <c r="E952" s="84">
        <v>4263</v>
      </c>
      <c r="F952" s="85" t="s">
        <v>2920</v>
      </c>
      <c r="G952" s="85" t="s">
        <v>795</v>
      </c>
      <c r="H952" s="85" t="s">
        <v>1010</v>
      </c>
      <c r="I952" s="84">
        <v>2</v>
      </c>
      <c r="J952" s="80">
        <v>44756</v>
      </c>
    </row>
    <row r="953" spans="4:10" ht="15.6">
      <c r="D953" s="60">
        <v>951</v>
      </c>
      <c r="E953" s="84">
        <v>4301</v>
      </c>
      <c r="F953" s="85" t="s">
        <v>2921</v>
      </c>
      <c r="G953" s="85" t="s">
        <v>795</v>
      </c>
      <c r="H953" s="85" t="s">
        <v>1010</v>
      </c>
      <c r="I953" s="84">
        <v>2</v>
      </c>
      <c r="J953" s="80">
        <v>44756</v>
      </c>
    </row>
    <row r="954" spans="4:10" ht="15.6">
      <c r="D954" s="60">
        <v>952</v>
      </c>
      <c r="E954" s="84">
        <v>4864</v>
      </c>
      <c r="F954" s="85" t="s">
        <v>2922</v>
      </c>
      <c r="G954" s="85" t="s">
        <v>773</v>
      </c>
      <c r="H954" s="85" t="s">
        <v>1025</v>
      </c>
      <c r="I954" s="84">
        <v>2</v>
      </c>
      <c r="J954" s="80">
        <v>44756</v>
      </c>
    </row>
    <row r="955" spans="4:10" ht="15.6">
      <c r="D955" s="60">
        <v>953</v>
      </c>
      <c r="E955" s="84">
        <v>3396</v>
      </c>
      <c r="F955" s="85" t="s">
        <v>2923</v>
      </c>
      <c r="G955" s="85" t="s">
        <v>773</v>
      </c>
      <c r="H955" s="85" t="s">
        <v>828</v>
      </c>
      <c r="I955" s="84">
        <v>2</v>
      </c>
      <c r="J955" s="80">
        <v>44756</v>
      </c>
    </row>
    <row r="956" spans="4:10" ht="15.6">
      <c r="D956" s="60">
        <v>954</v>
      </c>
      <c r="E956" s="84">
        <v>4166</v>
      </c>
      <c r="F956" s="85" t="s">
        <v>2924</v>
      </c>
      <c r="G956" s="85" t="s">
        <v>773</v>
      </c>
      <c r="H956" s="85" t="s">
        <v>828</v>
      </c>
      <c r="I956" s="84">
        <v>2</v>
      </c>
      <c r="J956" s="80">
        <v>44756</v>
      </c>
    </row>
    <row r="957" spans="4:10" ht="15.6">
      <c r="D957" s="60">
        <v>955</v>
      </c>
      <c r="E957" s="84">
        <v>4965</v>
      </c>
      <c r="F957" s="85" t="s">
        <v>2925</v>
      </c>
      <c r="G957" s="85" t="s">
        <v>783</v>
      </c>
      <c r="H957" s="85" t="s">
        <v>1028</v>
      </c>
      <c r="I957" s="84">
        <v>2</v>
      </c>
      <c r="J957" s="80">
        <v>44756</v>
      </c>
    </row>
    <row r="958" spans="4:10" ht="15.6">
      <c r="D958" s="60">
        <v>956</v>
      </c>
      <c r="E958" s="84">
        <v>3725</v>
      </c>
      <c r="F958" s="85" t="s">
        <v>2926</v>
      </c>
      <c r="G958" s="85" t="s">
        <v>783</v>
      </c>
      <c r="H958" s="85" t="s">
        <v>1033</v>
      </c>
      <c r="I958" s="84">
        <v>2</v>
      </c>
      <c r="J958" s="80">
        <v>44756</v>
      </c>
    </row>
    <row r="959" spans="4:10" ht="15.6">
      <c r="D959" s="60">
        <v>957</v>
      </c>
      <c r="E959" s="84">
        <v>2292</v>
      </c>
      <c r="F959" s="85" t="s">
        <v>2927</v>
      </c>
      <c r="G959" s="85" t="s">
        <v>772</v>
      </c>
      <c r="H959" s="85" t="s">
        <v>1084</v>
      </c>
      <c r="I959" s="84">
        <v>2</v>
      </c>
      <c r="J959" s="80">
        <v>44757</v>
      </c>
    </row>
    <row r="960" spans="4:10" ht="15.6">
      <c r="D960" s="60">
        <v>958</v>
      </c>
      <c r="E960" s="84">
        <v>2508</v>
      </c>
      <c r="F960" s="85" t="s">
        <v>2195</v>
      </c>
      <c r="G960" s="85" t="s">
        <v>772</v>
      </c>
      <c r="H960" s="85" t="s">
        <v>1085</v>
      </c>
      <c r="I960" s="84">
        <v>2</v>
      </c>
      <c r="J960" s="80">
        <v>44757</v>
      </c>
    </row>
    <row r="961" spans="4:10" ht="15.6">
      <c r="D961" s="60">
        <v>959</v>
      </c>
      <c r="E961" s="84">
        <v>4819</v>
      </c>
      <c r="F961" s="85" t="s">
        <v>2928</v>
      </c>
      <c r="G961" s="85" t="s">
        <v>772</v>
      </c>
      <c r="H961" s="85" t="s">
        <v>10</v>
      </c>
      <c r="I961" s="84">
        <v>2</v>
      </c>
      <c r="J961" s="80">
        <v>44757</v>
      </c>
    </row>
    <row r="962" spans="4:10" ht="15.6">
      <c r="D962" s="60">
        <v>960</v>
      </c>
      <c r="E962" s="84">
        <v>3770</v>
      </c>
      <c r="F962" s="85" t="s">
        <v>2929</v>
      </c>
      <c r="G962" s="85" t="s">
        <v>772</v>
      </c>
      <c r="H962" s="85" t="s">
        <v>10</v>
      </c>
      <c r="I962" s="84">
        <v>2</v>
      </c>
      <c r="J962" s="80">
        <v>44757</v>
      </c>
    </row>
    <row r="963" spans="4:10" ht="15.6">
      <c r="D963" s="60">
        <v>961</v>
      </c>
      <c r="E963" s="84">
        <v>3953</v>
      </c>
      <c r="F963" s="85" t="s">
        <v>2188</v>
      </c>
      <c r="G963" s="85" t="s">
        <v>772</v>
      </c>
      <c r="H963" s="85" t="s">
        <v>10</v>
      </c>
      <c r="I963" s="84">
        <v>2</v>
      </c>
      <c r="J963" s="80">
        <v>44757</v>
      </c>
    </row>
    <row r="964" spans="4:10" ht="15.6">
      <c r="D964" s="60">
        <v>962</v>
      </c>
      <c r="E964" s="84">
        <v>4616</v>
      </c>
      <c r="F964" s="85" t="s">
        <v>2930</v>
      </c>
      <c r="G964" s="85" t="s">
        <v>795</v>
      </c>
      <c r="H964" s="85" t="s">
        <v>1075</v>
      </c>
      <c r="I964" s="84">
        <v>2</v>
      </c>
      <c r="J964" s="80">
        <v>44757</v>
      </c>
    </row>
    <row r="965" spans="4:10" ht="15.6">
      <c r="D965" s="60">
        <v>963</v>
      </c>
      <c r="E965" s="84">
        <v>3235</v>
      </c>
      <c r="F965" s="85" t="s">
        <v>2931</v>
      </c>
      <c r="G965" s="85" t="s">
        <v>795</v>
      </c>
      <c r="H965" s="85" t="s">
        <v>1010</v>
      </c>
      <c r="I965" s="84">
        <v>2</v>
      </c>
      <c r="J965" s="80">
        <v>44757</v>
      </c>
    </row>
    <row r="966" spans="4:10" ht="15.6">
      <c r="D966" s="60">
        <v>964</v>
      </c>
      <c r="E966" s="84">
        <v>2802</v>
      </c>
      <c r="F966" s="85" t="s">
        <v>2932</v>
      </c>
      <c r="G966" s="85" t="s">
        <v>795</v>
      </c>
      <c r="H966" s="85" t="s">
        <v>1075</v>
      </c>
      <c r="I966" s="84">
        <v>2</v>
      </c>
      <c r="J966" s="80">
        <v>44757</v>
      </c>
    </row>
    <row r="967" spans="4:10" ht="15.6">
      <c r="D967" s="60">
        <v>965</v>
      </c>
      <c r="E967" s="84">
        <v>4768</v>
      </c>
      <c r="F967" s="85" t="s">
        <v>2933</v>
      </c>
      <c r="G967" s="85" t="s">
        <v>773</v>
      </c>
      <c r="H967" s="85" t="s">
        <v>1086</v>
      </c>
      <c r="I967" s="84">
        <v>2</v>
      </c>
      <c r="J967" s="80">
        <v>44757</v>
      </c>
    </row>
    <row r="968" spans="4:10" ht="15.6">
      <c r="D968" s="60">
        <v>966</v>
      </c>
      <c r="E968" s="84">
        <v>3711</v>
      </c>
      <c r="F968" s="85" t="s">
        <v>2934</v>
      </c>
      <c r="G968" s="85" t="s">
        <v>783</v>
      </c>
      <c r="H968" s="85" t="s">
        <v>1019</v>
      </c>
      <c r="I968" s="84">
        <v>2</v>
      </c>
      <c r="J968" s="80">
        <v>44757</v>
      </c>
    </row>
    <row r="969" spans="4:10" ht="15.6">
      <c r="D969" s="60">
        <v>967</v>
      </c>
      <c r="E969" s="84">
        <v>3786</v>
      </c>
      <c r="F969" s="85" t="s">
        <v>2935</v>
      </c>
      <c r="G969" s="85" t="s">
        <v>767</v>
      </c>
      <c r="H969" s="85" t="s">
        <v>1083</v>
      </c>
      <c r="I969" s="84">
        <v>2</v>
      </c>
      <c r="J969" s="80">
        <v>44760</v>
      </c>
    </row>
    <row r="970" spans="4:10" ht="15.6">
      <c r="D970" s="60">
        <v>968</v>
      </c>
      <c r="E970" s="84">
        <v>4666</v>
      </c>
      <c r="F970" s="85" t="s">
        <v>2936</v>
      </c>
      <c r="G970" s="85" t="s">
        <v>767</v>
      </c>
      <c r="H970" s="85" t="s">
        <v>1087</v>
      </c>
      <c r="I970" s="84">
        <v>2</v>
      </c>
      <c r="J970" s="80">
        <v>44760</v>
      </c>
    </row>
    <row r="971" spans="4:10" ht="15.6">
      <c r="D971" s="60">
        <v>969</v>
      </c>
      <c r="E971" s="84">
        <v>4877</v>
      </c>
      <c r="F971" s="85" t="s">
        <v>2937</v>
      </c>
      <c r="G971" s="85" t="s">
        <v>767</v>
      </c>
      <c r="H971" s="85" t="s">
        <v>1087</v>
      </c>
      <c r="I971" s="84">
        <v>2</v>
      </c>
      <c r="J971" s="80">
        <v>44760</v>
      </c>
    </row>
    <row r="972" spans="4:10" ht="15.6">
      <c r="D972" s="60">
        <v>970</v>
      </c>
      <c r="E972" s="84">
        <v>2325</v>
      </c>
      <c r="F972" s="85" t="s">
        <v>2938</v>
      </c>
      <c r="G972" s="85" t="s">
        <v>772</v>
      </c>
      <c r="H972" s="85" t="s">
        <v>10</v>
      </c>
      <c r="I972" s="84">
        <v>2</v>
      </c>
      <c r="J972" s="80">
        <v>44760</v>
      </c>
    </row>
    <row r="973" spans="4:10" ht="15.6">
      <c r="D973" s="60">
        <v>971</v>
      </c>
      <c r="E973" s="84">
        <v>3921</v>
      </c>
      <c r="F973" s="85" t="s">
        <v>2939</v>
      </c>
      <c r="G973" s="85" t="s">
        <v>772</v>
      </c>
      <c r="H973" s="85" t="s">
        <v>10</v>
      </c>
      <c r="I973" s="84">
        <v>2</v>
      </c>
      <c r="J973" s="80">
        <v>44760</v>
      </c>
    </row>
    <row r="974" spans="4:10" ht="15.6">
      <c r="D974" s="60">
        <v>972</v>
      </c>
      <c r="E974" s="84">
        <v>4316</v>
      </c>
      <c r="F974" s="85" t="s">
        <v>2940</v>
      </c>
      <c r="G974" s="85" t="s">
        <v>772</v>
      </c>
      <c r="H974" s="85" t="s">
        <v>10</v>
      </c>
      <c r="I974" s="84">
        <v>2</v>
      </c>
      <c r="J974" s="80">
        <v>44760</v>
      </c>
    </row>
    <row r="975" spans="4:10" ht="15.6">
      <c r="D975" s="60">
        <v>973</v>
      </c>
      <c r="E975" s="84">
        <v>4881</v>
      </c>
      <c r="F975" s="85" t="s">
        <v>2941</v>
      </c>
      <c r="G975" s="85" t="s">
        <v>795</v>
      </c>
      <c r="H975" s="85" t="s">
        <v>1010</v>
      </c>
      <c r="I975" s="84">
        <v>2</v>
      </c>
      <c r="J975" s="80">
        <v>44760</v>
      </c>
    </row>
    <row r="976" spans="4:10" ht="15.6">
      <c r="D976" s="60">
        <v>974</v>
      </c>
      <c r="E976" s="84">
        <v>4369</v>
      </c>
      <c r="F976" s="85" t="s">
        <v>2942</v>
      </c>
      <c r="G976" s="85" t="s">
        <v>795</v>
      </c>
      <c r="H976" s="85" t="s">
        <v>1010</v>
      </c>
      <c r="I976" s="84">
        <v>2</v>
      </c>
      <c r="J976" s="80">
        <v>44760</v>
      </c>
    </row>
    <row r="977" spans="4:10" ht="15.6">
      <c r="D977" s="60">
        <v>975</v>
      </c>
      <c r="E977" s="84">
        <v>4785</v>
      </c>
      <c r="F977" s="85" t="s">
        <v>2943</v>
      </c>
      <c r="G977" s="85" t="s">
        <v>773</v>
      </c>
      <c r="H977" s="85" t="s">
        <v>1088</v>
      </c>
      <c r="I977" s="84">
        <v>2</v>
      </c>
      <c r="J977" s="80">
        <v>44760</v>
      </c>
    </row>
    <row r="978" spans="4:10" ht="15.6">
      <c r="D978" s="60">
        <v>976</v>
      </c>
      <c r="E978" s="84">
        <v>4862</v>
      </c>
      <c r="F978" s="85" t="s">
        <v>2944</v>
      </c>
      <c r="G978" s="85" t="s">
        <v>783</v>
      </c>
      <c r="H978" s="85" t="s">
        <v>1089</v>
      </c>
      <c r="I978" s="84">
        <v>2</v>
      </c>
      <c r="J978" s="80">
        <v>44760</v>
      </c>
    </row>
    <row r="979" spans="4:10" ht="15.6">
      <c r="D979" s="60">
        <v>977</v>
      </c>
      <c r="E979" s="84">
        <v>3586</v>
      </c>
      <c r="F979" s="85" t="s">
        <v>2945</v>
      </c>
      <c r="G979" s="85" t="s">
        <v>783</v>
      </c>
      <c r="H979" s="85" t="s">
        <v>1090</v>
      </c>
      <c r="I979" s="84">
        <v>2</v>
      </c>
      <c r="J979" s="80">
        <v>44760</v>
      </c>
    </row>
    <row r="980" spans="4:10" ht="15.6">
      <c r="D980" s="60">
        <v>978</v>
      </c>
      <c r="E980" s="84">
        <v>3738</v>
      </c>
      <c r="F980" s="85" t="s">
        <v>2946</v>
      </c>
      <c r="G980" s="85" t="s">
        <v>767</v>
      </c>
      <c r="H980" s="85" t="s">
        <v>1087</v>
      </c>
      <c r="I980" s="84">
        <v>2</v>
      </c>
      <c r="J980" s="80">
        <v>44761</v>
      </c>
    </row>
    <row r="981" spans="4:10" ht="15.6">
      <c r="D981" s="60">
        <v>979</v>
      </c>
      <c r="E981" s="84">
        <v>4840</v>
      </c>
      <c r="F981" s="85" t="s">
        <v>2947</v>
      </c>
      <c r="G981" s="85" t="s">
        <v>767</v>
      </c>
      <c r="H981" s="85" t="s">
        <v>1087</v>
      </c>
      <c r="I981" s="84">
        <v>2</v>
      </c>
      <c r="J981" s="80">
        <v>44761</v>
      </c>
    </row>
    <row r="982" spans="4:10" ht="15.6">
      <c r="D982" s="60">
        <v>980</v>
      </c>
      <c r="E982" s="84">
        <v>3858</v>
      </c>
      <c r="F982" s="85" t="s">
        <v>2948</v>
      </c>
      <c r="G982" s="85" t="s">
        <v>767</v>
      </c>
      <c r="H982" s="85" t="s">
        <v>1087</v>
      </c>
      <c r="I982" s="84">
        <v>2</v>
      </c>
      <c r="J982" s="80">
        <v>44761</v>
      </c>
    </row>
    <row r="983" spans="4:10" ht="15.6">
      <c r="D983" s="60">
        <v>981</v>
      </c>
      <c r="E983" s="84">
        <v>4154</v>
      </c>
      <c r="F983" s="85" t="s">
        <v>2949</v>
      </c>
      <c r="G983" s="85" t="s">
        <v>772</v>
      </c>
      <c r="H983" s="85" t="s">
        <v>8</v>
      </c>
      <c r="I983" s="84">
        <v>2</v>
      </c>
      <c r="J983" s="80">
        <v>44761</v>
      </c>
    </row>
    <row r="984" spans="4:10" ht="15.6">
      <c r="D984" s="60">
        <v>982</v>
      </c>
      <c r="E984" s="84">
        <v>4326</v>
      </c>
      <c r="F984" s="85" t="s">
        <v>2950</v>
      </c>
      <c r="G984" s="85" t="s">
        <v>772</v>
      </c>
      <c r="H984" s="85" t="s">
        <v>8</v>
      </c>
      <c r="I984" s="84">
        <v>2</v>
      </c>
      <c r="J984" s="80">
        <v>44761</v>
      </c>
    </row>
    <row r="985" spans="4:10" ht="15.6">
      <c r="D985" s="60">
        <v>983</v>
      </c>
      <c r="E985" s="84">
        <v>2187</v>
      </c>
      <c r="F985" s="85" t="s">
        <v>2951</v>
      </c>
      <c r="G985" s="85" t="s">
        <v>795</v>
      </c>
      <c r="H985" s="85" t="s">
        <v>1010</v>
      </c>
      <c r="I985" s="84">
        <v>2</v>
      </c>
      <c r="J985" s="80">
        <v>44761</v>
      </c>
    </row>
    <row r="986" spans="4:10" ht="15.6">
      <c r="D986" s="60">
        <v>984</v>
      </c>
      <c r="E986" s="84">
        <v>4818</v>
      </c>
      <c r="F986" s="85" t="s">
        <v>2952</v>
      </c>
      <c r="G986" s="85" t="s">
        <v>795</v>
      </c>
      <c r="H986" s="85" t="s">
        <v>1010</v>
      </c>
      <c r="I986" s="84">
        <v>2</v>
      </c>
      <c r="J986" s="80">
        <v>44761</v>
      </c>
    </row>
    <row r="987" spans="4:10" ht="15.6">
      <c r="D987" s="60">
        <v>985</v>
      </c>
      <c r="E987" s="84">
        <v>3835</v>
      </c>
      <c r="F987" s="85" t="s">
        <v>2953</v>
      </c>
      <c r="G987" s="85" t="s">
        <v>773</v>
      </c>
      <c r="H987" s="85" t="s">
        <v>831</v>
      </c>
      <c r="I987" s="84">
        <v>2</v>
      </c>
      <c r="J987" s="80">
        <v>44761</v>
      </c>
    </row>
    <row r="988" spans="4:10" ht="15.6">
      <c r="D988" s="60">
        <v>986</v>
      </c>
      <c r="E988" s="84">
        <v>4002</v>
      </c>
      <c r="F988" s="85" t="s">
        <v>2954</v>
      </c>
      <c r="G988" s="85" t="s">
        <v>773</v>
      </c>
      <c r="H988" s="85" t="s">
        <v>831</v>
      </c>
      <c r="I988" s="84">
        <v>2</v>
      </c>
      <c r="J988" s="80">
        <v>44761</v>
      </c>
    </row>
    <row r="989" spans="4:10" ht="15.6">
      <c r="D989" s="60">
        <v>987</v>
      </c>
      <c r="E989" s="84">
        <v>4938</v>
      </c>
      <c r="F989" s="85" t="s">
        <v>2955</v>
      </c>
      <c r="G989" s="85" t="s">
        <v>773</v>
      </c>
      <c r="H989" s="85" t="s">
        <v>1011</v>
      </c>
      <c r="I989" s="84">
        <v>2</v>
      </c>
      <c r="J989" s="80">
        <v>44761</v>
      </c>
    </row>
    <row r="990" spans="4:10" ht="15.6">
      <c r="D990" s="60">
        <v>988</v>
      </c>
      <c r="E990" s="84">
        <v>2659</v>
      </c>
      <c r="F990" s="85" t="s">
        <v>2956</v>
      </c>
      <c r="G990" s="85" t="s">
        <v>808</v>
      </c>
      <c r="H990" s="85" t="s">
        <v>1091</v>
      </c>
      <c r="I990" s="84">
        <v>2</v>
      </c>
      <c r="J990" s="80">
        <v>44761</v>
      </c>
    </row>
    <row r="991" spans="4:10" ht="15.6">
      <c r="D991" s="60">
        <v>989</v>
      </c>
      <c r="E991" s="84">
        <v>4469</v>
      </c>
      <c r="F991" s="85" t="s">
        <v>2957</v>
      </c>
      <c r="G991" s="85" t="s">
        <v>808</v>
      </c>
      <c r="H991" s="85" t="s">
        <v>1092</v>
      </c>
      <c r="I991" s="84">
        <v>2</v>
      </c>
      <c r="J991" s="80">
        <v>44761</v>
      </c>
    </row>
    <row r="992" spans="4:10" ht="15.6">
      <c r="D992" s="60">
        <v>990</v>
      </c>
      <c r="E992" s="84">
        <v>3491</v>
      </c>
      <c r="F992" s="85" t="s">
        <v>2958</v>
      </c>
      <c r="G992" s="85" t="s">
        <v>808</v>
      </c>
      <c r="H992" s="85" t="s">
        <v>1092</v>
      </c>
      <c r="I992" s="84">
        <v>2</v>
      </c>
      <c r="J992" s="80">
        <v>44761</v>
      </c>
    </row>
    <row r="993" spans="4:10" ht="15.6">
      <c r="D993" s="60">
        <v>991</v>
      </c>
      <c r="E993" s="84">
        <v>2672</v>
      </c>
      <c r="F993" s="85" t="s">
        <v>2959</v>
      </c>
      <c r="G993" s="85" t="s">
        <v>772</v>
      </c>
      <c r="H993" s="85" t="s">
        <v>1042</v>
      </c>
      <c r="I993" s="84">
        <v>2</v>
      </c>
      <c r="J993" s="80">
        <v>44762</v>
      </c>
    </row>
    <row r="994" spans="4:10" ht="15.6">
      <c r="D994" s="60">
        <v>992</v>
      </c>
      <c r="E994" s="84">
        <v>4159</v>
      </c>
      <c r="F994" s="85" t="s">
        <v>2960</v>
      </c>
      <c r="G994" s="85" t="s">
        <v>764</v>
      </c>
      <c r="H994" s="85" t="s">
        <v>818</v>
      </c>
      <c r="I994" s="84">
        <v>2</v>
      </c>
      <c r="J994" s="80">
        <v>44762</v>
      </c>
    </row>
    <row r="995" spans="4:10" ht="15.6">
      <c r="D995" s="60">
        <v>993</v>
      </c>
      <c r="E995" s="84">
        <v>4282</v>
      </c>
      <c r="F995" s="85" t="s">
        <v>2961</v>
      </c>
      <c r="G995" s="85" t="s">
        <v>772</v>
      </c>
      <c r="H995" s="85" t="s">
        <v>8</v>
      </c>
      <c r="I995" s="84">
        <v>2</v>
      </c>
      <c r="J995" s="80">
        <v>44762</v>
      </c>
    </row>
    <row r="996" spans="4:10" ht="15.6">
      <c r="D996" s="60">
        <v>994</v>
      </c>
      <c r="E996" s="84">
        <v>3878</v>
      </c>
      <c r="F996" s="85" t="s">
        <v>2962</v>
      </c>
      <c r="G996" s="85" t="s">
        <v>772</v>
      </c>
      <c r="H996" s="85" t="s">
        <v>8</v>
      </c>
      <c r="I996" s="84">
        <v>2</v>
      </c>
      <c r="J996" s="80">
        <v>44762</v>
      </c>
    </row>
    <row r="997" spans="4:10" ht="15.6">
      <c r="D997" s="60">
        <v>995</v>
      </c>
      <c r="E997" s="84">
        <v>4483</v>
      </c>
      <c r="F997" s="85" t="s">
        <v>2963</v>
      </c>
      <c r="G997" s="85" t="s">
        <v>772</v>
      </c>
      <c r="H997" s="85" t="s">
        <v>8</v>
      </c>
      <c r="I997" s="84">
        <v>2</v>
      </c>
      <c r="J997" s="80">
        <v>44762</v>
      </c>
    </row>
    <row r="998" spans="4:10" ht="15.6">
      <c r="D998" s="60">
        <v>996</v>
      </c>
      <c r="E998" s="84">
        <v>4538</v>
      </c>
      <c r="F998" s="85" t="s">
        <v>2964</v>
      </c>
      <c r="G998" s="85" t="s">
        <v>772</v>
      </c>
      <c r="H998" s="85" t="s">
        <v>8</v>
      </c>
      <c r="I998" s="84">
        <v>2</v>
      </c>
      <c r="J998" s="80">
        <v>44762</v>
      </c>
    </row>
    <row r="999" spans="4:10" ht="15.6">
      <c r="D999" s="60">
        <v>997</v>
      </c>
      <c r="E999" s="84">
        <v>2534</v>
      </c>
      <c r="F999" s="85" t="s">
        <v>2965</v>
      </c>
      <c r="G999" s="85" t="s">
        <v>795</v>
      </c>
      <c r="H999" s="85" t="s">
        <v>1010</v>
      </c>
      <c r="I999" s="84">
        <v>2</v>
      </c>
      <c r="J999" s="80">
        <v>44762</v>
      </c>
    </row>
    <row r="1000" spans="4:10" ht="15.6">
      <c r="D1000" s="60">
        <v>998</v>
      </c>
      <c r="E1000" s="84">
        <v>3895</v>
      </c>
      <c r="F1000" s="85" t="s">
        <v>2966</v>
      </c>
      <c r="G1000" s="85" t="s">
        <v>795</v>
      </c>
      <c r="H1000" s="85" t="s">
        <v>1010</v>
      </c>
      <c r="I1000" s="84">
        <v>2</v>
      </c>
      <c r="J1000" s="80">
        <v>44762</v>
      </c>
    </row>
    <row r="1001" spans="4:10" ht="15.6">
      <c r="D1001" s="60">
        <v>999</v>
      </c>
      <c r="E1001" s="84">
        <v>4205</v>
      </c>
      <c r="F1001" s="85" t="s">
        <v>2967</v>
      </c>
      <c r="G1001" s="85" t="s">
        <v>795</v>
      </c>
      <c r="H1001" s="85" t="s">
        <v>1010</v>
      </c>
      <c r="I1001" s="84">
        <v>2</v>
      </c>
      <c r="J1001" s="80">
        <v>44762</v>
      </c>
    </row>
    <row r="1002" spans="4:10" ht="15.6">
      <c r="D1002" s="60">
        <v>1000</v>
      </c>
      <c r="E1002" s="84">
        <v>4562</v>
      </c>
      <c r="F1002" s="85" t="s">
        <v>2968</v>
      </c>
      <c r="G1002" s="85" t="s">
        <v>791</v>
      </c>
      <c r="H1002" s="85" t="s">
        <v>939</v>
      </c>
      <c r="I1002" s="84">
        <v>2</v>
      </c>
      <c r="J1002" s="80">
        <v>44762</v>
      </c>
    </row>
    <row r="1003" spans="4:10" ht="15.6">
      <c r="D1003" s="60">
        <v>1001</v>
      </c>
      <c r="E1003" s="84">
        <v>3422</v>
      </c>
      <c r="F1003" s="85" t="s">
        <v>2969</v>
      </c>
      <c r="G1003" s="85" t="s">
        <v>791</v>
      </c>
      <c r="H1003" s="85" t="s">
        <v>939</v>
      </c>
      <c r="I1003" s="84">
        <v>2</v>
      </c>
      <c r="J1003" s="80">
        <v>44762</v>
      </c>
    </row>
    <row r="1004" spans="4:10" ht="15.6">
      <c r="D1004" s="60">
        <v>1002</v>
      </c>
      <c r="E1004" s="84">
        <v>4725</v>
      </c>
      <c r="F1004" s="85" t="s">
        <v>2970</v>
      </c>
      <c r="G1004" s="85" t="s">
        <v>791</v>
      </c>
      <c r="H1004" s="85" t="s">
        <v>1093</v>
      </c>
      <c r="I1004" s="84">
        <v>2</v>
      </c>
      <c r="J1004" s="80">
        <v>44762</v>
      </c>
    </row>
    <row r="1005" spans="4:10" ht="15.6">
      <c r="D1005" s="60">
        <v>1003</v>
      </c>
      <c r="E1005" s="84">
        <v>3036</v>
      </c>
      <c r="F1005" s="85" t="s">
        <v>2971</v>
      </c>
      <c r="G1005" s="85" t="s">
        <v>808</v>
      </c>
      <c r="H1005" s="85" t="s">
        <v>1094</v>
      </c>
      <c r="I1005" s="84">
        <v>2</v>
      </c>
      <c r="J1005" s="80">
        <v>44762</v>
      </c>
    </row>
    <row r="1006" spans="4:10" ht="15.6">
      <c r="D1006" s="60">
        <v>1004</v>
      </c>
      <c r="E1006" s="84">
        <v>4721</v>
      </c>
      <c r="F1006" s="85" t="s">
        <v>2972</v>
      </c>
      <c r="G1006" s="85" t="s">
        <v>808</v>
      </c>
      <c r="H1006" s="85" t="s">
        <v>922</v>
      </c>
      <c r="I1006" s="84">
        <v>2</v>
      </c>
      <c r="J1006" s="80">
        <v>44762</v>
      </c>
    </row>
    <row r="1007" spans="4:10" ht="15.6">
      <c r="D1007" s="60">
        <v>1005</v>
      </c>
      <c r="E1007" s="84">
        <v>4987</v>
      </c>
      <c r="F1007" s="85" t="s">
        <v>2159</v>
      </c>
      <c r="G1007" s="85" t="s">
        <v>764</v>
      </c>
      <c r="H1007" s="85" t="s">
        <v>896</v>
      </c>
      <c r="I1007" s="84">
        <v>2</v>
      </c>
      <c r="J1007" s="80">
        <v>44763</v>
      </c>
    </row>
    <row r="1008" spans="4:10" ht="15.6">
      <c r="D1008" s="60">
        <v>1006</v>
      </c>
      <c r="E1008" s="84">
        <v>3029</v>
      </c>
      <c r="F1008" s="85" t="s">
        <v>2973</v>
      </c>
      <c r="G1008" s="85" t="s">
        <v>772</v>
      </c>
      <c r="H1008" s="85" t="s">
        <v>787</v>
      </c>
      <c r="I1008" s="84">
        <v>2</v>
      </c>
      <c r="J1008" s="80">
        <v>44763</v>
      </c>
    </row>
    <row r="1009" spans="4:10" ht="15.6">
      <c r="D1009" s="60">
        <v>1007</v>
      </c>
      <c r="E1009" s="84">
        <v>3920</v>
      </c>
      <c r="F1009" s="85" t="s">
        <v>2974</v>
      </c>
      <c r="G1009" s="85" t="s">
        <v>772</v>
      </c>
      <c r="H1009" s="85" t="s">
        <v>787</v>
      </c>
      <c r="I1009" s="84">
        <v>2</v>
      </c>
      <c r="J1009" s="80">
        <v>44763</v>
      </c>
    </row>
    <row r="1010" spans="4:10" ht="15.6">
      <c r="D1010" s="60">
        <v>1008</v>
      </c>
      <c r="E1010" s="84" t="s">
        <v>650</v>
      </c>
      <c r="F1010" s="85" t="s">
        <v>2975</v>
      </c>
      <c r="G1010" s="85" t="s">
        <v>772</v>
      </c>
      <c r="H1010" s="85" t="s">
        <v>787</v>
      </c>
      <c r="I1010" s="84">
        <v>2</v>
      </c>
      <c r="J1010" s="80">
        <v>44763</v>
      </c>
    </row>
    <row r="1011" spans="4:10" ht="15.6">
      <c r="D1011" s="60">
        <v>1009</v>
      </c>
      <c r="E1011" s="84">
        <v>4675</v>
      </c>
      <c r="F1011" s="85" t="s">
        <v>2976</v>
      </c>
      <c r="G1011" s="85" t="s">
        <v>795</v>
      </c>
      <c r="H1011" s="85" t="s">
        <v>1010</v>
      </c>
      <c r="I1011" s="84">
        <v>2</v>
      </c>
      <c r="J1011" s="80">
        <v>44763</v>
      </c>
    </row>
    <row r="1012" spans="4:10" ht="15.6">
      <c r="D1012" s="60">
        <v>1010</v>
      </c>
      <c r="E1012" s="84">
        <v>4457</v>
      </c>
      <c r="F1012" s="85" t="s">
        <v>2977</v>
      </c>
      <c r="G1012" s="85" t="s">
        <v>795</v>
      </c>
      <c r="H1012" s="85" t="s">
        <v>1010</v>
      </c>
      <c r="I1012" s="84">
        <v>2</v>
      </c>
      <c r="J1012" s="80">
        <v>44763</v>
      </c>
    </row>
    <row r="1013" spans="4:10" ht="15.6">
      <c r="D1013" s="60">
        <v>1011</v>
      </c>
      <c r="E1013" s="84">
        <v>3949</v>
      </c>
      <c r="F1013" s="85" t="s">
        <v>2978</v>
      </c>
      <c r="G1013" s="85" t="s">
        <v>795</v>
      </c>
      <c r="H1013" s="85" t="s">
        <v>1010</v>
      </c>
      <c r="I1013" s="84">
        <v>2</v>
      </c>
      <c r="J1013" s="80">
        <v>44763</v>
      </c>
    </row>
    <row r="1014" spans="4:10" ht="15.6">
      <c r="D1014" s="60">
        <v>1012</v>
      </c>
      <c r="E1014" s="84" t="s">
        <v>712</v>
      </c>
      <c r="F1014" s="85" t="s">
        <v>2979</v>
      </c>
      <c r="G1014" s="85" t="s">
        <v>773</v>
      </c>
      <c r="H1014" s="85" t="s">
        <v>799</v>
      </c>
      <c r="I1014" s="84">
        <v>2</v>
      </c>
      <c r="J1014" s="80">
        <v>44763</v>
      </c>
    </row>
    <row r="1015" spans="4:10" ht="15.6">
      <c r="D1015" s="60">
        <v>1013</v>
      </c>
      <c r="E1015" s="84">
        <v>3753</v>
      </c>
      <c r="F1015" s="85" t="s">
        <v>2238</v>
      </c>
      <c r="G1015" s="85" t="s">
        <v>793</v>
      </c>
      <c r="H1015" s="85" t="s">
        <v>1095</v>
      </c>
      <c r="I1015" s="84">
        <v>2</v>
      </c>
      <c r="J1015" s="80">
        <v>44763</v>
      </c>
    </row>
    <row r="1016" spans="4:10" ht="15.6">
      <c r="D1016" s="60">
        <v>1014</v>
      </c>
      <c r="E1016" s="84">
        <v>2364</v>
      </c>
      <c r="F1016" s="85" t="s">
        <v>2980</v>
      </c>
      <c r="G1016" s="85" t="s">
        <v>793</v>
      </c>
      <c r="H1016" s="85" t="s">
        <v>1096</v>
      </c>
      <c r="I1016" s="84">
        <v>2</v>
      </c>
      <c r="J1016" s="80">
        <v>44763</v>
      </c>
    </row>
    <row r="1017" spans="4:10" ht="15.6">
      <c r="D1017" s="60">
        <v>1015</v>
      </c>
      <c r="E1017" s="84">
        <v>3069</v>
      </c>
      <c r="F1017" s="85" t="s">
        <v>2981</v>
      </c>
      <c r="G1017" s="85" t="s">
        <v>808</v>
      </c>
      <c r="H1017" s="85" t="s">
        <v>813</v>
      </c>
      <c r="I1017" s="84">
        <v>2</v>
      </c>
      <c r="J1017" s="80">
        <v>44763</v>
      </c>
    </row>
    <row r="1018" spans="4:10" ht="15.6">
      <c r="D1018" s="60">
        <v>1016</v>
      </c>
      <c r="E1018" s="84">
        <v>2961</v>
      </c>
      <c r="F1018" s="85" t="s">
        <v>2982</v>
      </c>
      <c r="G1018" s="85" t="s">
        <v>808</v>
      </c>
      <c r="H1018" s="85" t="s">
        <v>813</v>
      </c>
      <c r="I1018" s="84">
        <v>2</v>
      </c>
      <c r="J1018" s="80">
        <v>44763</v>
      </c>
    </row>
    <row r="1019" spans="4:10" ht="15.6">
      <c r="D1019" s="60">
        <v>1017</v>
      </c>
      <c r="E1019" s="84">
        <v>4731</v>
      </c>
      <c r="F1019" s="85" t="s">
        <v>2983</v>
      </c>
      <c r="G1019" s="85" t="s">
        <v>808</v>
      </c>
      <c r="H1019" s="85" t="s">
        <v>920</v>
      </c>
      <c r="I1019" s="84">
        <v>2</v>
      </c>
      <c r="J1019" s="80">
        <v>44763</v>
      </c>
    </row>
    <row r="1020" spans="4:10" ht="15.6">
      <c r="D1020" s="60">
        <v>1018</v>
      </c>
      <c r="E1020" s="84">
        <v>4958</v>
      </c>
      <c r="F1020" s="85" t="s">
        <v>2984</v>
      </c>
      <c r="G1020" s="85" t="s">
        <v>764</v>
      </c>
      <c r="H1020" s="85" t="s">
        <v>899</v>
      </c>
      <c r="I1020" s="84">
        <v>2</v>
      </c>
      <c r="J1020" s="80">
        <v>44764</v>
      </c>
    </row>
    <row r="1021" spans="4:10" ht="15.6">
      <c r="D1021" s="60">
        <v>1019</v>
      </c>
      <c r="E1021" s="84">
        <v>2419</v>
      </c>
      <c r="F1021" s="85" t="s">
        <v>2985</v>
      </c>
      <c r="G1021" s="85" t="s">
        <v>764</v>
      </c>
      <c r="H1021" s="85" t="s">
        <v>899</v>
      </c>
      <c r="I1021" s="84">
        <v>2</v>
      </c>
      <c r="J1021" s="80">
        <v>44764</v>
      </c>
    </row>
    <row r="1022" spans="4:10" ht="15.6">
      <c r="D1022" s="60">
        <v>1020</v>
      </c>
      <c r="E1022" s="84">
        <v>3598</v>
      </c>
      <c r="F1022" s="85" t="s">
        <v>2986</v>
      </c>
      <c r="G1022" s="85" t="s">
        <v>772</v>
      </c>
      <c r="H1022" s="85" t="s">
        <v>787</v>
      </c>
      <c r="I1022" s="84">
        <v>2</v>
      </c>
      <c r="J1022" s="80">
        <v>44764</v>
      </c>
    </row>
    <row r="1023" spans="4:10" ht="15.6">
      <c r="D1023" s="60">
        <v>1021</v>
      </c>
      <c r="E1023" s="84">
        <v>3521</v>
      </c>
      <c r="F1023" s="85" t="s">
        <v>2987</v>
      </c>
      <c r="G1023" s="85" t="s">
        <v>772</v>
      </c>
      <c r="H1023" s="85" t="s">
        <v>787</v>
      </c>
      <c r="I1023" s="84">
        <v>2</v>
      </c>
      <c r="J1023" s="80">
        <v>44764</v>
      </c>
    </row>
    <row r="1024" spans="4:10" ht="15.6">
      <c r="D1024" s="60">
        <v>1022</v>
      </c>
      <c r="E1024" s="84">
        <v>2337</v>
      </c>
      <c r="F1024" s="85" t="s">
        <v>2988</v>
      </c>
      <c r="G1024" s="85" t="s">
        <v>795</v>
      </c>
      <c r="H1024" s="85" t="s">
        <v>1010</v>
      </c>
      <c r="I1024" s="84">
        <v>2</v>
      </c>
      <c r="J1024" s="80">
        <v>44764</v>
      </c>
    </row>
    <row r="1025" spans="4:11" ht="15.6">
      <c r="D1025" s="60">
        <v>1023</v>
      </c>
      <c r="E1025" s="84">
        <v>4693</v>
      </c>
      <c r="F1025" s="85" t="s">
        <v>2989</v>
      </c>
      <c r="G1025" s="85" t="s">
        <v>793</v>
      </c>
      <c r="H1025" s="85" t="s">
        <v>1097</v>
      </c>
      <c r="I1025" s="84">
        <v>2</v>
      </c>
      <c r="J1025" s="80">
        <v>44764</v>
      </c>
    </row>
    <row r="1026" spans="4:11" ht="15.6">
      <c r="D1026" s="60">
        <v>1024</v>
      </c>
      <c r="E1026" s="84">
        <v>4939</v>
      </c>
      <c r="F1026" s="85" t="s">
        <v>2990</v>
      </c>
      <c r="G1026" s="85" t="s">
        <v>793</v>
      </c>
      <c r="H1026" s="85" t="s">
        <v>1098</v>
      </c>
      <c r="I1026" s="84">
        <v>2</v>
      </c>
      <c r="J1026" s="80">
        <v>44764</v>
      </c>
      <c r="K1026" s="77"/>
    </row>
    <row r="1027" spans="4:11" ht="15.6">
      <c r="D1027" s="60">
        <v>1025</v>
      </c>
      <c r="E1027" s="84">
        <v>2428</v>
      </c>
      <c r="F1027" s="85" t="s">
        <v>2991</v>
      </c>
      <c r="G1027" s="85" t="s">
        <v>795</v>
      </c>
      <c r="H1027" s="85" t="s">
        <v>807</v>
      </c>
      <c r="I1027" s="84">
        <v>2</v>
      </c>
      <c r="J1027" s="80">
        <v>44767</v>
      </c>
    </row>
    <row r="1028" spans="4:11" ht="15.6">
      <c r="D1028" s="60">
        <v>1026</v>
      </c>
      <c r="E1028" s="84">
        <v>2596</v>
      </c>
      <c r="F1028" s="85" t="s">
        <v>2992</v>
      </c>
      <c r="G1028" s="85" t="s">
        <v>795</v>
      </c>
      <c r="H1028" s="85" t="s">
        <v>807</v>
      </c>
      <c r="I1028" s="84">
        <v>2</v>
      </c>
      <c r="J1028" s="80">
        <v>44767</v>
      </c>
    </row>
    <row r="1029" spans="4:11" ht="15.6">
      <c r="D1029" s="60">
        <v>1027</v>
      </c>
      <c r="E1029" s="84">
        <v>2740</v>
      </c>
      <c r="F1029" s="85" t="s">
        <v>2993</v>
      </c>
      <c r="G1029" s="85" t="s">
        <v>795</v>
      </c>
      <c r="H1029" s="85" t="s">
        <v>807</v>
      </c>
      <c r="I1029" s="84">
        <v>2</v>
      </c>
      <c r="J1029" s="80">
        <v>44767</v>
      </c>
    </row>
    <row r="1030" spans="4:11" ht="15.6">
      <c r="D1030" s="60">
        <v>1028</v>
      </c>
      <c r="E1030" s="84">
        <v>3008</v>
      </c>
      <c r="F1030" s="85" t="s">
        <v>2994</v>
      </c>
      <c r="G1030" s="85" t="s">
        <v>795</v>
      </c>
      <c r="H1030" s="85" t="s">
        <v>807</v>
      </c>
      <c r="I1030" s="84">
        <v>2</v>
      </c>
      <c r="J1030" s="80">
        <v>44767</v>
      </c>
    </row>
    <row r="1031" spans="4:11" ht="15.6">
      <c r="D1031" s="60">
        <v>1029</v>
      </c>
      <c r="E1031" s="84">
        <v>4844</v>
      </c>
      <c r="F1031" s="85" t="s">
        <v>2995</v>
      </c>
      <c r="G1031" s="85" t="s">
        <v>772</v>
      </c>
      <c r="H1031" s="85" t="s">
        <v>5</v>
      </c>
      <c r="I1031" s="84">
        <v>2</v>
      </c>
      <c r="J1031" s="80">
        <v>44767</v>
      </c>
    </row>
    <row r="1032" spans="4:11" ht="15.6">
      <c r="D1032" s="60">
        <v>1030</v>
      </c>
      <c r="E1032" s="84">
        <v>2267</v>
      </c>
      <c r="F1032" s="85" t="s">
        <v>2996</v>
      </c>
      <c r="G1032" s="85" t="s">
        <v>772</v>
      </c>
      <c r="H1032" s="85" t="s">
        <v>7</v>
      </c>
      <c r="I1032" s="84">
        <v>2</v>
      </c>
      <c r="J1032" s="80">
        <v>44767</v>
      </c>
    </row>
    <row r="1033" spans="4:11" ht="15.6">
      <c r="D1033" s="60">
        <v>1031</v>
      </c>
      <c r="E1033" s="84">
        <v>4867</v>
      </c>
      <c r="F1033" s="85" t="s">
        <v>2997</v>
      </c>
      <c r="G1033" s="85" t="s">
        <v>795</v>
      </c>
      <c r="H1033" s="85" t="s">
        <v>1010</v>
      </c>
      <c r="I1033" s="84">
        <v>2</v>
      </c>
      <c r="J1033" s="80">
        <v>44767</v>
      </c>
      <c r="K1033" s="89">
        <v>44574.583333333336</v>
      </c>
    </row>
    <row r="1034" spans="4:11" ht="15.6">
      <c r="D1034" s="60">
        <v>1032</v>
      </c>
      <c r="E1034" s="84">
        <v>3072</v>
      </c>
      <c r="F1034" s="85" t="s">
        <v>2998</v>
      </c>
      <c r="G1034" s="85" t="s">
        <v>795</v>
      </c>
      <c r="H1034" s="85" t="s">
        <v>1010</v>
      </c>
      <c r="I1034" s="84">
        <v>2</v>
      </c>
      <c r="J1034" s="80">
        <v>44767</v>
      </c>
    </row>
    <row r="1035" spans="4:11" ht="15.6">
      <c r="D1035" s="60">
        <v>1033</v>
      </c>
      <c r="E1035" s="84" t="s">
        <v>743</v>
      </c>
      <c r="F1035" s="85" t="s">
        <v>2999</v>
      </c>
      <c r="G1035" s="85" t="s">
        <v>793</v>
      </c>
      <c r="H1035" s="85" t="s">
        <v>915</v>
      </c>
      <c r="I1035" s="84">
        <v>2</v>
      </c>
      <c r="J1035" s="80">
        <v>44767</v>
      </c>
    </row>
    <row r="1036" spans="4:11" ht="15.6">
      <c r="D1036" s="60">
        <v>1034</v>
      </c>
      <c r="E1036" s="84">
        <v>2083</v>
      </c>
      <c r="F1036" s="85" t="s">
        <v>3000</v>
      </c>
      <c r="G1036" s="85" t="s">
        <v>793</v>
      </c>
      <c r="H1036" s="85" t="s">
        <v>915</v>
      </c>
      <c r="I1036" s="84">
        <v>2</v>
      </c>
      <c r="J1036" s="80">
        <v>44767</v>
      </c>
    </row>
    <row r="1037" spans="4:11" ht="15.6">
      <c r="D1037" s="60">
        <v>1035</v>
      </c>
      <c r="E1037" s="84">
        <v>3067</v>
      </c>
      <c r="F1037" s="85" t="s">
        <v>3001</v>
      </c>
      <c r="G1037" s="85" t="s">
        <v>793</v>
      </c>
      <c r="H1037" s="85" t="s">
        <v>915</v>
      </c>
      <c r="I1037" s="84">
        <v>2</v>
      </c>
      <c r="J1037" s="80">
        <v>44767</v>
      </c>
    </row>
    <row r="1038" spans="4:11" ht="15.6">
      <c r="D1038" s="60">
        <v>1036</v>
      </c>
      <c r="E1038" s="84">
        <v>3467</v>
      </c>
      <c r="F1038" s="85" t="s">
        <v>3002</v>
      </c>
      <c r="G1038" s="85" t="s">
        <v>793</v>
      </c>
      <c r="H1038" s="85" t="s">
        <v>915</v>
      </c>
      <c r="I1038" s="84">
        <v>2</v>
      </c>
      <c r="J1038" s="80">
        <v>44767</v>
      </c>
    </row>
    <row r="1039" spans="4:11" ht="15.6">
      <c r="D1039" s="60">
        <v>1037</v>
      </c>
      <c r="E1039" s="84">
        <v>4031</v>
      </c>
      <c r="F1039" s="85" t="s">
        <v>3003</v>
      </c>
      <c r="G1039" s="85" t="s">
        <v>808</v>
      </c>
      <c r="H1039" s="85" t="s">
        <v>1099</v>
      </c>
      <c r="I1039" s="84">
        <v>2</v>
      </c>
      <c r="J1039" s="80">
        <v>44767</v>
      </c>
    </row>
    <row r="1040" spans="4:11" ht="15.6">
      <c r="D1040" s="60">
        <v>1038</v>
      </c>
      <c r="E1040" s="84">
        <v>3868</v>
      </c>
      <c r="F1040" s="85" t="s">
        <v>3004</v>
      </c>
      <c r="G1040" s="85" t="s">
        <v>808</v>
      </c>
      <c r="H1040" s="85" t="s">
        <v>1100</v>
      </c>
      <c r="I1040" s="84">
        <v>2</v>
      </c>
      <c r="J1040" s="80">
        <v>44767</v>
      </c>
    </row>
    <row r="1041" spans="4:11" ht="15.6">
      <c r="D1041" s="60">
        <v>1039</v>
      </c>
      <c r="E1041" s="84">
        <v>4057</v>
      </c>
      <c r="F1041" s="85" t="s">
        <v>3005</v>
      </c>
      <c r="G1041" s="85" t="s">
        <v>772</v>
      </c>
      <c r="H1041" s="85" t="s">
        <v>8</v>
      </c>
      <c r="I1041" s="84">
        <v>2</v>
      </c>
      <c r="J1041" s="80">
        <v>44768</v>
      </c>
    </row>
    <row r="1042" spans="4:11" ht="15.6">
      <c r="D1042" s="60">
        <v>1040</v>
      </c>
      <c r="E1042" s="84">
        <v>2763</v>
      </c>
      <c r="F1042" s="85" t="s">
        <v>3006</v>
      </c>
      <c r="G1042" s="85" t="s">
        <v>795</v>
      </c>
      <c r="H1042" s="85" t="s">
        <v>807</v>
      </c>
      <c r="I1042" s="84">
        <v>2</v>
      </c>
      <c r="J1042" s="80">
        <v>44768</v>
      </c>
    </row>
    <row r="1043" spans="4:11" ht="15.6">
      <c r="D1043" s="60">
        <v>1041</v>
      </c>
      <c r="E1043" s="84">
        <v>4503</v>
      </c>
      <c r="F1043" s="85" t="s">
        <v>3007</v>
      </c>
      <c r="G1043" s="85" t="s">
        <v>795</v>
      </c>
      <c r="H1043" s="85" t="s">
        <v>807</v>
      </c>
      <c r="I1043" s="84">
        <v>2</v>
      </c>
      <c r="J1043" s="80">
        <v>44768</v>
      </c>
    </row>
    <row r="1044" spans="4:11" ht="15.6">
      <c r="D1044" s="60">
        <v>1042</v>
      </c>
      <c r="E1044" s="84">
        <v>3606</v>
      </c>
      <c r="F1044" s="85" t="s">
        <v>3008</v>
      </c>
      <c r="G1044" s="85" t="s">
        <v>772</v>
      </c>
      <c r="H1044" s="85" t="s">
        <v>14</v>
      </c>
      <c r="I1044" s="84">
        <v>2</v>
      </c>
      <c r="J1044" s="80">
        <v>44768</v>
      </c>
    </row>
    <row r="1045" spans="4:11" ht="15.6">
      <c r="D1045" s="60">
        <v>1043</v>
      </c>
      <c r="E1045" s="84">
        <v>4656</v>
      </c>
      <c r="F1045" s="85" t="s">
        <v>3009</v>
      </c>
      <c r="G1045" s="85" t="s">
        <v>772</v>
      </c>
      <c r="H1045" s="85" t="s">
        <v>14</v>
      </c>
      <c r="I1045" s="84">
        <v>2</v>
      </c>
      <c r="J1045" s="80">
        <v>44768</v>
      </c>
    </row>
    <row r="1046" spans="4:11" ht="15.6">
      <c r="D1046" s="60">
        <v>1044</v>
      </c>
      <c r="E1046" s="84">
        <v>4746</v>
      </c>
      <c r="F1046" s="85" t="s">
        <v>3010</v>
      </c>
      <c r="G1046" s="85" t="s">
        <v>795</v>
      </c>
      <c r="H1046" s="85" t="s">
        <v>1010</v>
      </c>
      <c r="I1046" s="84">
        <v>2</v>
      </c>
      <c r="J1046" s="80">
        <v>44768</v>
      </c>
    </row>
    <row r="1047" spans="4:11" ht="15.6">
      <c r="D1047" s="60">
        <v>1045</v>
      </c>
      <c r="E1047" s="84" t="s">
        <v>901</v>
      </c>
      <c r="F1047" s="85" t="s">
        <v>2135</v>
      </c>
      <c r="G1047" s="85" t="s">
        <v>795</v>
      </c>
      <c r="H1047" s="85" t="s">
        <v>1010</v>
      </c>
      <c r="I1047" s="84">
        <v>2</v>
      </c>
      <c r="J1047" s="80">
        <v>44768</v>
      </c>
    </row>
    <row r="1048" spans="4:11" ht="15.6">
      <c r="D1048" s="60">
        <v>1046</v>
      </c>
      <c r="E1048" s="84">
        <v>4718</v>
      </c>
      <c r="F1048" s="85" t="s">
        <v>3011</v>
      </c>
      <c r="G1048" s="85" t="s">
        <v>777</v>
      </c>
      <c r="H1048" s="85" t="s">
        <v>799</v>
      </c>
      <c r="I1048" s="84">
        <v>2</v>
      </c>
      <c r="J1048" s="80">
        <v>44768</v>
      </c>
      <c r="K1048" s="80">
        <v>44785</v>
      </c>
    </row>
    <row r="1049" spans="4:11" ht="15.6">
      <c r="D1049" s="60">
        <v>1047</v>
      </c>
      <c r="E1049" s="84">
        <v>4052</v>
      </c>
      <c r="F1049" s="85" t="s">
        <v>3012</v>
      </c>
      <c r="G1049" s="85" t="s">
        <v>793</v>
      </c>
      <c r="H1049" s="85" t="s">
        <v>915</v>
      </c>
      <c r="I1049" s="84">
        <v>2</v>
      </c>
      <c r="J1049" s="80">
        <v>44768</v>
      </c>
    </row>
    <row r="1050" spans="4:11" ht="15.6">
      <c r="D1050" s="60">
        <v>1048</v>
      </c>
      <c r="E1050" s="84">
        <v>4734</v>
      </c>
      <c r="F1050" s="85" t="s">
        <v>3013</v>
      </c>
      <c r="G1050" s="85" t="s">
        <v>793</v>
      </c>
      <c r="H1050" s="85" t="s">
        <v>1035</v>
      </c>
      <c r="I1050" s="84">
        <v>2</v>
      </c>
      <c r="J1050" s="80">
        <v>44768</v>
      </c>
    </row>
    <row r="1051" spans="4:11" ht="15.6">
      <c r="D1051" s="60">
        <v>1049</v>
      </c>
      <c r="E1051" s="84">
        <v>4814</v>
      </c>
      <c r="F1051" s="85" t="s">
        <v>3014</v>
      </c>
      <c r="G1051" s="85" t="s">
        <v>793</v>
      </c>
      <c r="H1051" s="85" t="s">
        <v>1035</v>
      </c>
      <c r="I1051" s="84">
        <v>2</v>
      </c>
      <c r="J1051" s="80">
        <v>44768</v>
      </c>
    </row>
    <row r="1052" spans="4:11" ht="15.6">
      <c r="D1052" s="60">
        <v>1050</v>
      </c>
      <c r="E1052" s="84">
        <v>4109</v>
      </c>
      <c r="F1052" s="85" t="s">
        <v>3015</v>
      </c>
      <c r="G1052" s="85" t="s">
        <v>800</v>
      </c>
      <c r="H1052" s="85" t="s">
        <v>799</v>
      </c>
      <c r="I1052" s="84">
        <v>2</v>
      </c>
      <c r="J1052" s="80">
        <v>44768</v>
      </c>
    </row>
    <row r="1053" spans="4:11" ht="15.6">
      <c r="D1053" s="60">
        <v>1051</v>
      </c>
      <c r="E1053" s="84">
        <v>3996</v>
      </c>
      <c r="F1053" s="85" t="s">
        <v>3016</v>
      </c>
      <c r="G1053" s="85" t="s">
        <v>795</v>
      </c>
      <c r="H1053" s="85" t="s">
        <v>1010</v>
      </c>
      <c r="I1053" s="84">
        <v>2</v>
      </c>
      <c r="J1053" s="80">
        <v>44769</v>
      </c>
    </row>
    <row r="1054" spans="4:11" ht="15.6">
      <c r="D1054" s="60">
        <v>1052</v>
      </c>
      <c r="E1054" s="84">
        <v>3692</v>
      </c>
      <c r="F1054" s="85" t="s">
        <v>3017</v>
      </c>
      <c r="G1054" s="85" t="s">
        <v>795</v>
      </c>
      <c r="H1054" s="85" t="s">
        <v>807</v>
      </c>
      <c r="I1054" s="84">
        <v>2</v>
      </c>
      <c r="J1054" s="80">
        <v>44769</v>
      </c>
    </row>
    <row r="1055" spans="4:11" ht="15.6">
      <c r="D1055" s="60">
        <v>1053</v>
      </c>
      <c r="E1055" s="84" t="s">
        <v>690</v>
      </c>
      <c r="F1055" s="85" t="s">
        <v>3018</v>
      </c>
      <c r="G1055" s="85" t="s">
        <v>795</v>
      </c>
      <c r="H1055" s="85" t="s">
        <v>807</v>
      </c>
      <c r="I1055" s="84">
        <v>2</v>
      </c>
      <c r="J1055" s="80">
        <v>44769</v>
      </c>
    </row>
    <row r="1056" spans="4:11" ht="15.6">
      <c r="D1056" s="60">
        <v>1054</v>
      </c>
      <c r="E1056" s="84">
        <v>3977</v>
      </c>
      <c r="F1056" s="85" t="s">
        <v>3019</v>
      </c>
      <c r="G1056" s="85" t="s">
        <v>772</v>
      </c>
      <c r="H1056" s="85" t="s">
        <v>15</v>
      </c>
      <c r="I1056" s="84">
        <v>2</v>
      </c>
      <c r="J1056" s="80">
        <v>44769</v>
      </c>
    </row>
    <row r="1057" spans="4:10" ht="15.6">
      <c r="D1057" s="60">
        <v>1055</v>
      </c>
      <c r="E1057" s="84">
        <v>3458</v>
      </c>
      <c r="F1057" s="85" t="s">
        <v>3020</v>
      </c>
      <c r="G1057" s="85" t="s">
        <v>772</v>
      </c>
      <c r="H1057" s="85" t="s">
        <v>9</v>
      </c>
      <c r="I1057" s="84">
        <v>2</v>
      </c>
      <c r="J1057" s="80">
        <v>44769</v>
      </c>
    </row>
    <row r="1058" spans="4:10" ht="15.6">
      <c r="D1058" s="60">
        <v>1056</v>
      </c>
      <c r="E1058" s="84">
        <v>4243</v>
      </c>
      <c r="F1058" s="85" t="s">
        <v>3021</v>
      </c>
      <c r="G1058" s="85" t="s">
        <v>772</v>
      </c>
      <c r="H1058" s="85" t="s">
        <v>9</v>
      </c>
      <c r="I1058" s="84">
        <v>2</v>
      </c>
      <c r="J1058" s="80">
        <v>44769</v>
      </c>
    </row>
    <row r="1059" spans="4:10" ht="15.6">
      <c r="D1059" s="60">
        <v>1057</v>
      </c>
      <c r="E1059" s="84">
        <v>3525</v>
      </c>
      <c r="F1059" s="85" t="s">
        <v>3022</v>
      </c>
      <c r="G1059" s="85" t="s">
        <v>795</v>
      </c>
      <c r="H1059" s="85" t="s">
        <v>1010</v>
      </c>
      <c r="I1059" s="84">
        <v>2</v>
      </c>
      <c r="J1059" s="80">
        <v>44769</v>
      </c>
    </row>
    <row r="1060" spans="4:10" ht="15.6">
      <c r="D1060" s="60">
        <v>1058</v>
      </c>
      <c r="E1060" s="84">
        <v>4285</v>
      </c>
      <c r="F1060" s="85" t="s">
        <v>2209</v>
      </c>
      <c r="G1060" s="85" t="s">
        <v>795</v>
      </c>
      <c r="H1060" s="85" t="s">
        <v>1010</v>
      </c>
      <c r="I1060" s="84">
        <v>2</v>
      </c>
      <c r="J1060" s="80">
        <v>44769</v>
      </c>
    </row>
    <row r="1061" spans="4:10" ht="15.6">
      <c r="D1061" s="60">
        <v>1059</v>
      </c>
      <c r="E1061" s="84">
        <v>2363</v>
      </c>
      <c r="F1061" s="85" t="s">
        <v>3023</v>
      </c>
      <c r="G1061" s="85" t="s">
        <v>795</v>
      </c>
      <c r="H1061" s="85" t="s">
        <v>1010</v>
      </c>
      <c r="I1061" s="84">
        <v>2</v>
      </c>
      <c r="J1061" s="80">
        <v>44769</v>
      </c>
    </row>
    <row r="1062" spans="4:10" ht="15.6">
      <c r="D1062" s="60">
        <v>1060</v>
      </c>
      <c r="E1062" s="84">
        <v>4610</v>
      </c>
      <c r="F1062" s="85" t="s">
        <v>3024</v>
      </c>
      <c r="G1062" s="85" t="s">
        <v>793</v>
      </c>
      <c r="H1062" s="85" t="s">
        <v>1035</v>
      </c>
      <c r="I1062" s="84">
        <v>2</v>
      </c>
      <c r="J1062" s="80">
        <v>44769</v>
      </c>
    </row>
    <row r="1063" spans="4:10" ht="15.6">
      <c r="D1063" s="60">
        <v>1061</v>
      </c>
      <c r="E1063" s="84">
        <v>2645</v>
      </c>
      <c r="F1063" s="85" t="s">
        <v>3025</v>
      </c>
      <c r="G1063" s="85" t="s">
        <v>800</v>
      </c>
      <c r="H1063" s="85" t="s">
        <v>799</v>
      </c>
      <c r="I1063" s="84">
        <v>2</v>
      </c>
      <c r="J1063" s="80">
        <v>44769</v>
      </c>
    </row>
    <row r="1064" spans="4:10" ht="15.6">
      <c r="D1064" s="60">
        <v>1062</v>
      </c>
      <c r="E1064" s="84">
        <v>2627</v>
      </c>
      <c r="F1064" s="85" t="s">
        <v>3026</v>
      </c>
      <c r="G1064" s="85" t="s">
        <v>800</v>
      </c>
      <c r="H1064" s="85" t="s">
        <v>799</v>
      </c>
      <c r="I1064" s="84">
        <v>2</v>
      </c>
      <c r="J1064" s="80">
        <v>44769</v>
      </c>
    </row>
    <row r="1065" spans="4:10" ht="15.6">
      <c r="D1065" s="60">
        <v>1063</v>
      </c>
      <c r="E1065" s="84">
        <v>3220</v>
      </c>
      <c r="F1065" s="85" t="s">
        <v>2171</v>
      </c>
      <c r="G1065" s="85" t="s">
        <v>795</v>
      </c>
      <c r="H1065" s="85" t="s">
        <v>807</v>
      </c>
      <c r="I1065" s="84">
        <v>2</v>
      </c>
      <c r="J1065" s="80">
        <v>44770</v>
      </c>
    </row>
    <row r="1066" spans="4:10" ht="15.6">
      <c r="D1066" s="60">
        <v>1064</v>
      </c>
      <c r="E1066" s="84">
        <v>3017</v>
      </c>
      <c r="F1066" s="85" t="s">
        <v>3027</v>
      </c>
      <c r="G1066" s="85" t="s">
        <v>795</v>
      </c>
      <c r="H1066" s="85" t="s">
        <v>807</v>
      </c>
      <c r="I1066" s="84">
        <v>2</v>
      </c>
      <c r="J1066" s="80">
        <v>44770</v>
      </c>
    </row>
    <row r="1067" spans="4:10" ht="15.6">
      <c r="D1067" s="60">
        <v>1065</v>
      </c>
      <c r="E1067" s="84">
        <v>2375</v>
      </c>
      <c r="F1067" s="85" t="s">
        <v>3028</v>
      </c>
      <c r="G1067" s="85" t="s">
        <v>795</v>
      </c>
      <c r="H1067" s="85" t="s">
        <v>807</v>
      </c>
      <c r="I1067" s="84">
        <v>2</v>
      </c>
      <c r="J1067" s="80">
        <v>44770</v>
      </c>
    </row>
    <row r="1068" spans="4:10" ht="15.6">
      <c r="D1068" s="60">
        <v>1066</v>
      </c>
      <c r="E1068" s="84">
        <v>4153</v>
      </c>
      <c r="F1068" s="85" t="s">
        <v>3029</v>
      </c>
      <c r="G1068" s="85" t="s">
        <v>772</v>
      </c>
      <c r="H1068" s="85" t="s">
        <v>6</v>
      </c>
      <c r="I1068" s="84">
        <v>2</v>
      </c>
      <c r="J1068" s="80">
        <v>44770</v>
      </c>
    </row>
    <row r="1069" spans="4:10" ht="15.6">
      <c r="D1069" s="60">
        <v>1067</v>
      </c>
      <c r="E1069" s="84">
        <v>4093</v>
      </c>
      <c r="F1069" s="85" t="s">
        <v>3030</v>
      </c>
      <c r="G1069" s="85" t="s">
        <v>772</v>
      </c>
      <c r="H1069" s="85" t="s">
        <v>6</v>
      </c>
      <c r="I1069" s="84">
        <v>2</v>
      </c>
      <c r="J1069" s="80">
        <v>44770</v>
      </c>
    </row>
    <row r="1070" spans="4:10" ht="15.6">
      <c r="D1070" s="60">
        <v>1068</v>
      </c>
      <c r="E1070" s="84" t="s">
        <v>697</v>
      </c>
      <c r="F1070" s="85" t="s">
        <v>3031</v>
      </c>
      <c r="G1070" s="85" t="s">
        <v>795</v>
      </c>
      <c r="H1070" s="85" t="s">
        <v>1013</v>
      </c>
      <c r="I1070" s="84">
        <v>2</v>
      </c>
      <c r="J1070" s="80">
        <v>44770</v>
      </c>
    </row>
    <row r="1071" spans="4:10" ht="15.6">
      <c r="D1071" s="60">
        <v>1069</v>
      </c>
      <c r="E1071" s="84" t="s">
        <v>684</v>
      </c>
      <c r="F1071" s="85" t="s">
        <v>3032</v>
      </c>
      <c r="G1071" s="85" t="s">
        <v>795</v>
      </c>
      <c r="H1071" s="85" t="s">
        <v>1013</v>
      </c>
      <c r="I1071" s="84">
        <v>2</v>
      </c>
      <c r="J1071" s="80">
        <v>44770</v>
      </c>
    </row>
    <row r="1072" spans="4:10" ht="15.6">
      <c r="D1072" s="60">
        <v>1070</v>
      </c>
      <c r="E1072" s="84">
        <v>4614</v>
      </c>
      <c r="F1072" s="85" t="s">
        <v>3033</v>
      </c>
      <c r="G1072" s="85" t="s">
        <v>795</v>
      </c>
      <c r="H1072" s="85" t="s">
        <v>1013</v>
      </c>
      <c r="I1072" s="84">
        <v>2</v>
      </c>
      <c r="J1072" s="80">
        <v>44770</v>
      </c>
    </row>
    <row r="1073" spans="4:10" ht="15.6">
      <c r="D1073" s="60">
        <v>1071</v>
      </c>
      <c r="E1073" s="84">
        <v>2346</v>
      </c>
      <c r="F1073" s="85" t="s">
        <v>3034</v>
      </c>
      <c r="G1073" s="85" t="s">
        <v>793</v>
      </c>
      <c r="H1073" s="85" t="s">
        <v>1101</v>
      </c>
      <c r="I1073" s="84">
        <v>2</v>
      </c>
      <c r="J1073" s="80">
        <v>44770</v>
      </c>
    </row>
    <row r="1074" spans="4:10" ht="15.6">
      <c r="D1074" s="60">
        <v>1072</v>
      </c>
      <c r="E1074" s="84">
        <v>3518</v>
      </c>
      <c r="F1074" s="85" t="s">
        <v>3035</v>
      </c>
      <c r="G1074" s="85" t="s">
        <v>793</v>
      </c>
      <c r="H1074" s="85" t="s">
        <v>1101</v>
      </c>
      <c r="I1074" s="84">
        <v>2</v>
      </c>
      <c r="J1074" s="80">
        <v>44770</v>
      </c>
    </row>
    <row r="1075" spans="4:10" ht="15.6">
      <c r="D1075" s="60">
        <v>1073</v>
      </c>
      <c r="E1075" s="84">
        <v>4032</v>
      </c>
      <c r="F1075" s="85" t="s">
        <v>3036</v>
      </c>
      <c r="G1075" s="85" t="s">
        <v>800</v>
      </c>
      <c r="H1075" s="85" t="s">
        <v>852</v>
      </c>
      <c r="I1075" s="84">
        <v>2</v>
      </c>
      <c r="J1075" s="80">
        <v>44770</v>
      </c>
    </row>
    <row r="1076" spans="4:10" ht="15.6">
      <c r="D1076" s="60">
        <v>1074</v>
      </c>
      <c r="E1076" s="84">
        <v>3146</v>
      </c>
      <c r="F1076" s="85" t="s">
        <v>3037</v>
      </c>
      <c r="G1076" s="85" t="s">
        <v>800</v>
      </c>
      <c r="H1076" s="85" t="s">
        <v>852</v>
      </c>
      <c r="I1076" s="84">
        <v>2</v>
      </c>
      <c r="J1076" s="80">
        <v>44770</v>
      </c>
    </row>
    <row r="1077" spans="4:10" ht="15.6">
      <c r="D1077" s="60">
        <v>1075</v>
      </c>
      <c r="E1077" s="84">
        <v>4257</v>
      </c>
      <c r="F1077" s="85" t="s">
        <v>3038</v>
      </c>
      <c r="G1077" s="85" t="s">
        <v>795</v>
      </c>
      <c r="H1077" s="85" t="s">
        <v>1010</v>
      </c>
      <c r="I1077" s="84">
        <v>2</v>
      </c>
      <c r="J1077" s="80">
        <v>44771</v>
      </c>
    </row>
    <row r="1078" spans="4:10" ht="15.6">
      <c r="D1078" s="60">
        <v>1076</v>
      </c>
      <c r="E1078" s="84">
        <v>4690</v>
      </c>
      <c r="F1078" s="85" t="s">
        <v>3039</v>
      </c>
      <c r="G1078" s="85" t="s">
        <v>795</v>
      </c>
      <c r="H1078" s="85" t="s">
        <v>807</v>
      </c>
      <c r="I1078" s="84">
        <v>2</v>
      </c>
      <c r="J1078" s="80">
        <v>44771</v>
      </c>
    </row>
    <row r="1079" spans="4:10" ht="15.6">
      <c r="D1079" s="60">
        <v>1077</v>
      </c>
      <c r="E1079" s="84">
        <v>4035</v>
      </c>
      <c r="F1079" s="85" t="s">
        <v>3040</v>
      </c>
      <c r="G1079" s="85" t="s">
        <v>795</v>
      </c>
      <c r="H1079" s="85" t="s">
        <v>807</v>
      </c>
      <c r="I1079" s="84">
        <v>2</v>
      </c>
      <c r="J1079" s="80">
        <v>44771</v>
      </c>
    </row>
    <row r="1080" spans="4:10" ht="15.6">
      <c r="D1080" s="60">
        <v>1078</v>
      </c>
      <c r="E1080" s="84">
        <v>4321</v>
      </c>
      <c r="F1080" s="85" t="s">
        <v>3041</v>
      </c>
      <c r="G1080" s="85" t="s">
        <v>764</v>
      </c>
      <c r="H1080" s="85" t="s">
        <v>770</v>
      </c>
      <c r="I1080" s="84">
        <v>2</v>
      </c>
      <c r="J1080" s="80">
        <v>44771</v>
      </c>
    </row>
    <row r="1081" spans="4:10" ht="15.6">
      <c r="D1081" s="60">
        <v>1079</v>
      </c>
      <c r="E1081" s="84" t="s">
        <v>594</v>
      </c>
      <c r="F1081" s="85" t="s">
        <v>3042</v>
      </c>
      <c r="G1081" s="85" t="s">
        <v>764</v>
      </c>
      <c r="H1081" s="85" t="s">
        <v>908</v>
      </c>
      <c r="I1081" s="84">
        <v>2</v>
      </c>
      <c r="J1081" s="80">
        <v>44771</v>
      </c>
    </row>
    <row r="1082" spans="4:10" ht="15.6">
      <c r="D1082" s="60">
        <v>1080</v>
      </c>
      <c r="E1082" s="84">
        <v>3829</v>
      </c>
      <c r="F1082" s="85" t="s">
        <v>3043</v>
      </c>
      <c r="G1082" s="85" t="s">
        <v>777</v>
      </c>
      <c r="H1082" s="85" t="s">
        <v>1010</v>
      </c>
      <c r="I1082" s="84">
        <v>2</v>
      </c>
      <c r="J1082" s="80">
        <v>44771</v>
      </c>
    </row>
    <row r="1083" spans="4:10" ht="15.6">
      <c r="D1083" s="60">
        <v>1081</v>
      </c>
      <c r="E1083" s="84">
        <v>4522</v>
      </c>
      <c r="F1083" s="85" t="s">
        <v>3044</v>
      </c>
      <c r="G1083" s="85" t="s">
        <v>795</v>
      </c>
      <c r="H1083" s="85" t="s">
        <v>1010</v>
      </c>
      <c r="I1083" s="84">
        <v>2</v>
      </c>
      <c r="J1083" s="80">
        <v>44771</v>
      </c>
    </row>
    <row r="1084" spans="4:10" ht="15.6">
      <c r="D1084" s="60">
        <v>1082</v>
      </c>
      <c r="E1084" s="84">
        <v>4345</v>
      </c>
      <c r="F1084" s="85" t="s">
        <v>3045</v>
      </c>
      <c r="G1084" s="85" t="s">
        <v>793</v>
      </c>
      <c r="H1084" s="85" t="s">
        <v>1102</v>
      </c>
      <c r="I1084" s="84">
        <v>2</v>
      </c>
      <c r="J1084" s="80">
        <v>44771</v>
      </c>
    </row>
    <row r="1085" spans="4:10" ht="15.6">
      <c r="D1085" s="60">
        <v>1083</v>
      </c>
      <c r="E1085" s="84">
        <v>2576</v>
      </c>
      <c r="F1085" s="85" t="s">
        <v>3046</v>
      </c>
      <c r="G1085" s="85" t="s">
        <v>793</v>
      </c>
      <c r="H1085" s="85" t="s">
        <v>1103</v>
      </c>
      <c r="I1085" s="84">
        <v>2</v>
      </c>
      <c r="J1085" s="80">
        <v>44771</v>
      </c>
    </row>
    <row r="1086" spans="4:10" ht="15.6">
      <c r="D1086" s="60">
        <v>1084</v>
      </c>
      <c r="E1086" s="84">
        <v>2811</v>
      </c>
      <c r="F1086" s="85" t="s">
        <v>3047</v>
      </c>
      <c r="G1086" s="85" t="s">
        <v>795</v>
      </c>
      <c r="H1086" s="85" t="s">
        <v>1009</v>
      </c>
      <c r="I1086" s="84">
        <v>2</v>
      </c>
      <c r="J1086" s="80">
        <v>44774</v>
      </c>
    </row>
    <row r="1087" spans="4:10" ht="15.6">
      <c r="D1087" s="60">
        <v>1085</v>
      </c>
      <c r="E1087" s="84">
        <v>3242</v>
      </c>
      <c r="F1087" s="85" t="s">
        <v>3048</v>
      </c>
      <c r="G1087" s="85" t="s">
        <v>795</v>
      </c>
      <c r="H1087" s="85" t="s">
        <v>1009</v>
      </c>
      <c r="I1087" s="84">
        <v>2</v>
      </c>
      <c r="J1087" s="80">
        <v>44774</v>
      </c>
    </row>
    <row r="1088" spans="4:10" ht="15.6">
      <c r="D1088" s="60">
        <v>1086</v>
      </c>
      <c r="E1088" s="84">
        <v>3141</v>
      </c>
      <c r="F1088" s="85" t="s">
        <v>3049</v>
      </c>
      <c r="G1088" s="85" t="s">
        <v>795</v>
      </c>
      <c r="H1088" s="85" t="s">
        <v>1009</v>
      </c>
      <c r="I1088" s="84">
        <v>2</v>
      </c>
      <c r="J1088" s="80">
        <v>44774</v>
      </c>
    </row>
    <row r="1089" spans="4:10" ht="15.6">
      <c r="D1089" s="60">
        <v>1087</v>
      </c>
      <c r="E1089" s="84">
        <v>3031</v>
      </c>
      <c r="F1089" s="85" t="s">
        <v>3050</v>
      </c>
      <c r="G1089" s="85" t="s">
        <v>795</v>
      </c>
      <c r="H1089" s="85" t="s">
        <v>1009</v>
      </c>
      <c r="I1089" s="84">
        <v>2</v>
      </c>
      <c r="J1089" s="80">
        <v>44774</v>
      </c>
    </row>
    <row r="1090" spans="4:10" ht="15.6">
      <c r="D1090" s="60">
        <v>1088</v>
      </c>
      <c r="E1090" s="84" t="s">
        <v>666</v>
      </c>
      <c r="F1090" s="85" t="s">
        <v>3051</v>
      </c>
      <c r="G1090" s="85" t="s">
        <v>795</v>
      </c>
      <c r="H1090" s="85" t="s">
        <v>924</v>
      </c>
      <c r="I1090" s="84">
        <v>2</v>
      </c>
      <c r="J1090" s="80">
        <v>44774</v>
      </c>
    </row>
    <row r="1091" spans="4:10" ht="15.6">
      <c r="D1091" s="60">
        <v>1089</v>
      </c>
      <c r="E1091" s="84">
        <v>2096</v>
      </c>
      <c r="F1091" s="85" t="s">
        <v>3052</v>
      </c>
      <c r="G1091" s="85" t="s">
        <v>795</v>
      </c>
      <c r="H1091" s="85" t="s">
        <v>924</v>
      </c>
      <c r="I1091" s="84">
        <v>2</v>
      </c>
      <c r="J1091" s="80">
        <v>44774</v>
      </c>
    </row>
    <row r="1092" spans="4:10" ht="15.6">
      <c r="D1092" s="60">
        <v>1090</v>
      </c>
      <c r="E1092" s="84">
        <v>2565</v>
      </c>
      <c r="F1092" s="85" t="s">
        <v>3053</v>
      </c>
      <c r="G1092" s="85" t="s">
        <v>795</v>
      </c>
      <c r="H1092" s="85" t="s">
        <v>924</v>
      </c>
      <c r="I1092" s="84">
        <v>2</v>
      </c>
      <c r="J1092" s="80">
        <v>44774</v>
      </c>
    </row>
    <row r="1093" spans="4:10" ht="15.6">
      <c r="D1093" s="60">
        <v>1091</v>
      </c>
      <c r="E1093" s="84">
        <v>2724</v>
      </c>
      <c r="F1093" s="85" t="s">
        <v>3054</v>
      </c>
      <c r="G1093" s="85" t="s">
        <v>782</v>
      </c>
      <c r="H1093" s="85" t="s">
        <v>1104</v>
      </c>
      <c r="I1093" s="84">
        <v>2</v>
      </c>
      <c r="J1093" s="80">
        <v>44774</v>
      </c>
    </row>
    <row r="1094" spans="4:10" ht="15.6">
      <c r="D1094" s="60">
        <v>1092</v>
      </c>
      <c r="E1094" s="84">
        <v>4018</v>
      </c>
      <c r="F1094" s="85" t="s">
        <v>2139</v>
      </c>
      <c r="G1094" s="85" t="s">
        <v>782</v>
      </c>
      <c r="H1094" s="85" t="s">
        <v>1104</v>
      </c>
      <c r="I1094" s="84">
        <v>2</v>
      </c>
      <c r="J1094" s="80">
        <v>44774</v>
      </c>
    </row>
    <row r="1095" spans="4:10" ht="15.6">
      <c r="D1095" s="60">
        <v>1093</v>
      </c>
      <c r="E1095" s="84">
        <v>3561</v>
      </c>
      <c r="F1095" s="85" t="s">
        <v>3055</v>
      </c>
      <c r="G1095" s="85" t="s">
        <v>800</v>
      </c>
      <c r="H1095" s="85" t="s">
        <v>1105</v>
      </c>
      <c r="I1095" s="84">
        <v>2</v>
      </c>
      <c r="J1095" s="80">
        <v>44774</v>
      </c>
    </row>
    <row r="1096" spans="4:10" ht="15.6">
      <c r="D1096" s="60">
        <v>1094</v>
      </c>
      <c r="E1096" s="84">
        <v>4294</v>
      </c>
      <c r="F1096" s="85" t="s">
        <v>3056</v>
      </c>
      <c r="G1096" s="85" t="s">
        <v>800</v>
      </c>
      <c r="H1096" s="85" t="s">
        <v>918</v>
      </c>
      <c r="I1096" s="84">
        <v>2</v>
      </c>
      <c r="J1096" s="80">
        <v>44774</v>
      </c>
    </row>
    <row r="1097" spans="4:10" ht="15.6">
      <c r="D1097" s="60">
        <v>1095</v>
      </c>
      <c r="E1097" s="84">
        <v>4281</v>
      </c>
      <c r="F1097" s="85" t="s">
        <v>3057</v>
      </c>
      <c r="G1097" s="85" t="s">
        <v>800</v>
      </c>
      <c r="H1097" s="85" t="s">
        <v>1106</v>
      </c>
      <c r="I1097" s="84">
        <v>2</v>
      </c>
      <c r="J1097" s="80">
        <v>44774</v>
      </c>
    </row>
    <row r="1098" spans="4:10" ht="15.6">
      <c r="D1098" s="60">
        <v>1096</v>
      </c>
      <c r="E1098" s="84">
        <v>2237</v>
      </c>
      <c r="F1098" s="85" t="s">
        <v>3058</v>
      </c>
      <c r="G1098" s="85" t="s">
        <v>772</v>
      </c>
      <c r="H1098" s="85" t="s">
        <v>5</v>
      </c>
      <c r="I1098" s="84">
        <v>2</v>
      </c>
      <c r="J1098" s="80">
        <v>44774</v>
      </c>
    </row>
    <row r="1099" spans="4:10" ht="15.6">
      <c r="D1099" s="60">
        <v>1097</v>
      </c>
      <c r="E1099" s="84">
        <v>2175</v>
      </c>
      <c r="F1099" s="85" t="s">
        <v>3059</v>
      </c>
      <c r="G1099" s="85" t="s">
        <v>764</v>
      </c>
      <c r="H1099" s="85" t="s">
        <v>899</v>
      </c>
      <c r="I1099" s="84">
        <v>2</v>
      </c>
      <c r="J1099" s="80">
        <v>44775</v>
      </c>
    </row>
    <row r="1100" spans="4:10" ht="15.6">
      <c r="D1100" s="60">
        <v>1098</v>
      </c>
      <c r="E1100" s="84">
        <v>2477</v>
      </c>
      <c r="F1100" s="85" t="s">
        <v>3060</v>
      </c>
      <c r="G1100" s="85" t="s">
        <v>795</v>
      </c>
      <c r="H1100" s="85" t="s">
        <v>1009</v>
      </c>
      <c r="I1100" s="84">
        <v>2</v>
      </c>
      <c r="J1100" s="80">
        <v>44775</v>
      </c>
    </row>
    <row r="1101" spans="4:10" ht="15.6">
      <c r="D1101" s="60">
        <v>1099</v>
      </c>
      <c r="E1101" s="84">
        <v>2882</v>
      </c>
      <c r="F1101" s="85" t="s">
        <v>3061</v>
      </c>
      <c r="G1101" s="85" t="s">
        <v>795</v>
      </c>
      <c r="H1101" s="85" t="s">
        <v>1009</v>
      </c>
      <c r="I1101" s="84">
        <v>2</v>
      </c>
      <c r="J1101" s="80">
        <v>44775</v>
      </c>
    </row>
    <row r="1102" spans="4:10" ht="15.6">
      <c r="D1102" s="60">
        <v>1100</v>
      </c>
      <c r="E1102" s="84">
        <v>4368</v>
      </c>
      <c r="F1102" s="85" t="s">
        <v>3062</v>
      </c>
      <c r="G1102" s="85" t="s">
        <v>795</v>
      </c>
      <c r="H1102" s="85" t="s">
        <v>1009</v>
      </c>
      <c r="I1102" s="84">
        <v>2</v>
      </c>
      <c r="J1102" s="80">
        <v>44775</v>
      </c>
    </row>
    <row r="1103" spans="4:10" ht="15.6">
      <c r="D1103" s="60">
        <v>1101</v>
      </c>
      <c r="E1103" s="84">
        <v>3587</v>
      </c>
      <c r="F1103" s="85" t="s">
        <v>3063</v>
      </c>
      <c r="G1103" s="85" t="s">
        <v>795</v>
      </c>
      <c r="H1103" s="85" t="s">
        <v>924</v>
      </c>
      <c r="I1103" s="84">
        <v>2</v>
      </c>
      <c r="J1103" s="80">
        <v>44775</v>
      </c>
    </row>
    <row r="1104" spans="4:10" ht="15.6">
      <c r="D1104" s="60">
        <v>1102</v>
      </c>
      <c r="E1104" s="84">
        <v>3645</v>
      </c>
      <c r="F1104" s="85" t="s">
        <v>3064</v>
      </c>
      <c r="G1104" s="85" t="s">
        <v>795</v>
      </c>
      <c r="H1104" s="85" t="s">
        <v>924</v>
      </c>
      <c r="I1104" s="84">
        <v>2</v>
      </c>
      <c r="J1104" s="80">
        <v>44775</v>
      </c>
    </row>
    <row r="1105" spans="4:10" ht="15.6">
      <c r="D1105" s="60">
        <v>1103</v>
      </c>
      <c r="E1105" s="84">
        <v>3816</v>
      </c>
      <c r="F1105" s="85" t="s">
        <v>3065</v>
      </c>
      <c r="G1105" s="85" t="s">
        <v>795</v>
      </c>
      <c r="H1105" s="85" t="s">
        <v>924</v>
      </c>
      <c r="I1105" s="84">
        <v>2</v>
      </c>
      <c r="J1105" s="80">
        <v>44775</v>
      </c>
    </row>
    <row r="1106" spans="4:10" ht="15.6">
      <c r="D1106" s="60">
        <v>1104</v>
      </c>
      <c r="E1106" s="84">
        <v>3470</v>
      </c>
      <c r="F1106" s="85" t="s">
        <v>3066</v>
      </c>
      <c r="G1106" s="85" t="s">
        <v>782</v>
      </c>
      <c r="H1106" s="85" t="s">
        <v>1107</v>
      </c>
      <c r="I1106" s="84">
        <v>2</v>
      </c>
      <c r="J1106" s="80">
        <v>44775</v>
      </c>
    </row>
    <row r="1107" spans="4:10" ht="15.6">
      <c r="D1107" s="60">
        <v>1105</v>
      </c>
      <c r="E1107" s="84">
        <v>4984</v>
      </c>
      <c r="F1107" s="85" t="s">
        <v>3067</v>
      </c>
      <c r="G1107" s="85" t="s">
        <v>800</v>
      </c>
      <c r="H1107" s="85" t="s">
        <v>806</v>
      </c>
      <c r="I1107" s="84">
        <v>2</v>
      </c>
      <c r="J1107" s="80">
        <v>44775</v>
      </c>
    </row>
    <row r="1108" spans="4:10" ht="15.6">
      <c r="D1108" s="60">
        <v>1106</v>
      </c>
      <c r="E1108" s="84">
        <v>2074</v>
      </c>
      <c r="F1108" s="85" t="s">
        <v>3068</v>
      </c>
      <c r="G1108" s="85" t="s">
        <v>800</v>
      </c>
      <c r="H1108" s="85" t="s">
        <v>806</v>
      </c>
      <c r="I1108" s="84">
        <v>2</v>
      </c>
      <c r="J1108" s="80">
        <v>44775</v>
      </c>
    </row>
    <row r="1109" spans="4:10" ht="15.6">
      <c r="D1109" s="60">
        <v>1107</v>
      </c>
      <c r="E1109" s="84">
        <v>2205</v>
      </c>
      <c r="F1109" s="85" t="s">
        <v>3069</v>
      </c>
      <c r="G1109" s="85" t="s">
        <v>800</v>
      </c>
      <c r="H1109" s="85" t="s">
        <v>806</v>
      </c>
      <c r="I1109" s="84">
        <v>2</v>
      </c>
      <c r="J1109" s="80">
        <v>44775</v>
      </c>
    </row>
    <row r="1110" spans="4:10" ht="15.6">
      <c r="D1110" s="60">
        <v>1108</v>
      </c>
      <c r="E1110" s="84">
        <v>4236</v>
      </c>
      <c r="F1110" s="85" t="s">
        <v>2065</v>
      </c>
      <c r="G1110" s="85" t="s">
        <v>795</v>
      </c>
      <c r="H1110" s="85" t="s">
        <v>1009</v>
      </c>
      <c r="I1110" s="84">
        <v>2</v>
      </c>
      <c r="J1110" s="80">
        <v>44776</v>
      </c>
    </row>
    <row r="1111" spans="4:10" ht="15.6">
      <c r="D1111" s="60">
        <v>1109</v>
      </c>
      <c r="E1111" s="84">
        <v>3018</v>
      </c>
      <c r="F1111" s="85" t="s">
        <v>3070</v>
      </c>
      <c r="G1111" s="85" t="s">
        <v>795</v>
      </c>
      <c r="H1111" s="85" t="s">
        <v>1009</v>
      </c>
      <c r="I1111" s="84">
        <v>2</v>
      </c>
      <c r="J1111" s="80">
        <v>44776</v>
      </c>
    </row>
    <row r="1112" spans="4:10" ht="15.6">
      <c r="D1112" s="60">
        <v>1110</v>
      </c>
      <c r="E1112" s="84" t="s">
        <v>688</v>
      </c>
      <c r="F1112" s="85" t="s">
        <v>3071</v>
      </c>
      <c r="G1112" s="85" t="s">
        <v>795</v>
      </c>
      <c r="H1112" s="85" t="s">
        <v>1009</v>
      </c>
      <c r="I1112" s="84">
        <v>2</v>
      </c>
      <c r="J1112" s="80">
        <v>44776</v>
      </c>
    </row>
    <row r="1113" spans="4:10" ht="15.6">
      <c r="D1113" s="60">
        <v>1111</v>
      </c>
      <c r="E1113" s="84">
        <v>3150</v>
      </c>
      <c r="F1113" s="85" t="s">
        <v>3072</v>
      </c>
      <c r="G1113" s="85" t="s">
        <v>795</v>
      </c>
      <c r="H1113" s="85" t="s">
        <v>1009</v>
      </c>
      <c r="I1113" s="84">
        <v>2</v>
      </c>
      <c r="J1113" s="80">
        <v>44776</v>
      </c>
    </row>
    <row r="1114" spans="4:10" ht="15.6">
      <c r="D1114" s="60">
        <v>1112</v>
      </c>
      <c r="E1114" s="84">
        <v>4913</v>
      </c>
      <c r="F1114" s="85" t="s">
        <v>3073</v>
      </c>
      <c r="G1114" s="85" t="s">
        <v>795</v>
      </c>
      <c r="H1114" s="85" t="s">
        <v>1009</v>
      </c>
      <c r="I1114" s="84">
        <v>2</v>
      </c>
      <c r="J1114" s="80">
        <v>44776</v>
      </c>
    </row>
    <row r="1115" spans="4:10" ht="15.6">
      <c r="D1115" s="60">
        <v>1113</v>
      </c>
      <c r="E1115" s="84">
        <v>2831</v>
      </c>
      <c r="F1115" s="85" t="s">
        <v>3074</v>
      </c>
      <c r="G1115" s="85" t="s">
        <v>795</v>
      </c>
      <c r="H1115" s="85" t="s">
        <v>924</v>
      </c>
      <c r="I1115" s="84">
        <v>2</v>
      </c>
      <c r="J1115" s="80">
        <v>44776</v>
      </c>
    </row>
    <row r="1116" spans="4:10" ht="15.6">
      <c r="D1116" s="60">
        <v>1114</v>
      </c>
      <c r="E1116" s="84">
        <v>4426</v>
      </c>
      <c r="F1116" s="85" t="s">
        <v>3075</v>
      </c>
      <c r="G1116" s="85" t="s">
        <v>795</v>
      </c>
      <c r="H1116" s="85" t="s">
        <v>924</v>
      </c>
      <c r="I1116" s="84">
        <v>2</v>
      </c>
      <c r="J1116" s="80">
        <v>44776</v>
      </c>
    </row>
    <row r="1117" spans="4:10" ht="15.6">
      <c r="D1117" s="60">
        <v>1115</v>
      </c>
      <c r="E1117" s="84">
        <v>4186</v>
      </c>
      <c r="F1117" s="85" t="s">
        <v>3076</v>
      </c>
      <c r="G1117" s="85" t="s">
        <v>795</v>
      </c>
      <c r="H1117" s="85" t="s">
        <v>924</v>
      </c>
      <c r="I1117" s="84">
        <v>2</v>
      </c>
      <c r="J1117" s="80">
        <v>44776</v>
      </c>
    </row>
    <row r="1118" spans="4:10" ht="15.6">
      <c r="D1118" s="60">
        <v>1116</v>
      </c>
      <c r="E1118" s="84">
        <v>3873</v>
      </c>
      <c r="F1118" s="85" t="s">
        <v>3077</v>
      </c>
      <c r="G1118" s="85" t="s">
        <v>782</v>
      </c>
      <c r="H1118" s="85" t="s">
        <v>1108</v>
      </c>
      <c r="I1118" s="84">
        <v>2</v>
      </c>
      <c r="J1118" s="80">
        <v>44776</v>
      </c>
    </row>
    <row r="1119" spans="4:10" ht="15.6">
      <c r="D1119" s="60">
        <v>1117</v>
      </c>
      <c r="E1119" s="84">
        <v>3909</v>
      </c>
      <c r="F1119" s="85" t="s">
        <v>3078</v>
      </c>
      <c r="G1119" s="85" t="s">
        <v>782</v>
      </c>
      <c r="H1119" s="85" t="s">
        <v>1108</v>
      </c>
      <c r="I1119" s="84">
        <v>2</v>
      </c>
      <c r="J1119" s="80">
        <v>44776</v>
      </c>
    </row>
    <row r="1120" spans="4:10" ht="15.6">
      <c r="D1120" s="60">
        <v>1118</v>
      </c>
      <c r="E1120" s="84">
        <v>4975</v>
      </c>
      <c r="F1120" s="85" t="s">
        <v>3079</v>
      </c>
      <c r="G1120" s="85" t="s">
        <v>800</v>
      </c>
      <c r="H1120" s="85" t="s">
        <v>1039</v>
      </c>
      <c r="I1120" s="84">
        <v>2</v>
      </c>
      <c r="J1120" s="80">
        <v>44776</v>
      </c>
    </row>
    <row r="1121" spans="4:10" ht="15.6">
      <c r="D1121" s="60">
        <v>1119</v>
      </c>
      <c r="E1121" s="84">
        <v>4899</v>
      </c>
      <c r="F1121" s="85" t="s">
        <v>3080</v>
      </c>
      <c r="G1121" s="85" t="s">
        <v>800</v>
      </c>
      <c r="H1121" s="85" t="s">
        <v>1109</v>
      </c>
      <c r="I1121" s="84">
        <v>2</v>
      </c>
      <c r="J1121" s="80">
        <v>44776</v>
      </c>
    </row>
    <row r="1122" spans="4:10" ht="15.6">
      <c r="D1122" s="60">
        <v>1120</v>
      </c>
      <c r="E1122" s="84">
        <v>3058</v>
      </c>
      <c r="F1122" s="85" t="s">
        <v>3081</v>
      </c>
      <c r="G1122" s="85" t="s">
        <v>795</v>
      </c>
      <c r="H1122" s="85" t="s">
        <v>1010</v>
      </c>
      <c r="I1122" s="84">
        <v>2</v>
      </c>
      <c r="J1122" s="80">
        <v>44776</v>
      </c>
    </row>
    <row r="1123" spans="4:10" ht="15.6">
      <c r="D1123" s="60">
        <v>1121</v>
      </c>
      <c r="E1123" s="84" t="s">
        <v>683</v>
      </c>
      <c r="F1123" s="85" t="s">
        <v>3082</v>
      </c>
      <c r="G1123" s="85" t="s">
        <v>795</v>
      </c>
      <c r="H1123" s="85" t="s">
        <v>1009</v>
      </c>
      <c r="I1123" s="84">
        <v>2</v>
      </c>
      <c r="J1123" s="80">
        <v>44777</v>
      </c>
    </row>
    <row r="1124" spans="4:10" ht="15.6">
      <c r="D1124" s="60">
        <v>1122</v>
      </c>
      <c r="E1124" s="84">
        <v>4793</v>
      </c>
      <c r="F1124" s="85" t="s">
        <v>3083</v>
      </c>
      <c r="G1124" s="85" t="s">
        <v>795</v>
      </c>
      <c r="H1124" s="85" t="s">
        <v>1009</v>
      </c>
      <c r="I1124" s="84">
        <v>2</v>
      </c>
      <c r="J1124" s="80">
        <v>44777</v>
      </c>
    </row>
    <row r="1125" spans="4:10" ht="15.6">
      <c r="D1125" s="60">
        <v>1123</v>
      </c>
      <c r="E1125" s="84">
        <v>4419</v>
      </c>
      <c r="F1125" s="85" t="s">
        <v>2095</v>
      </c>
      <c r="G1125" s="85" t="s">
        <v>795</v>
      </c>
      <c r="H1125" s="85" t="s">
        <v>1009</v>
      </c>
      <c r="I1125" s="84">
        <v>2</v>
      </c>
      <c r="J1125" s="80">
        <v>44777</v>
      </c>
    </row>
    <row r="1126" spans="4:10" ht="15.6">
      <c r="D1126" s="60">
        <v>1124</v>
      </c>
      <c r="E1126" s="84" t="s">
        <v>691</v>
      </c>
      <c r="F1126" s="85" t="s">
        <v>3084</v>
      </c>
      <c r="G1126" s="85" t="s">
        <v>795</v>
      </c>
      <c r="H1126" s="85" t="s">
        <v>1009</v>
      </c>
      <c r="I1126" s="84">
        <v>2</v>
      </c>
      <c r="J1126" s="80">
        <v>44777</v>
      </c>
    </row>
    <row r="1127" spans="4:10" ht="15.6">
      <c r="D1127" s="60">
        <v>1125</v>
      </c>
      <c r="E1127" s="84">
        <v>2850</v>
      </c>
      <c r="F1127" s="85" t="s">
        <v>3085</v>
      </c>
      <c r="G1127" s="85" t="s">
        <v>795</v>
      </c>
      <c r="H1127" s="85" t="s">
        <v>924</v>
      </c>
      <c r="I1127" s="84">
        <v>2</v>
      </c>
      <c r="J1127" s="80">
        <v>44777</v>
      </c>
    </row>
    <row r="1128" spans="4:10" ht="15.6">
      <c r="D1128" s="60">
        <v>1126</v>
      </c>
      <c r="E1128" s="84">
        <v>3911</v>
      </c>
      <c r="F1128" s="85" t="s">
        <v>3086</v>
      </c>
      <c r="G1128" s="85" t="s">
        <v>795</v>
      </c>
      <c r="H1128" s="85" t="s">
        <v>924</v>
      </c>
      <c r="I1128" s="84">
        <v>2</v>
      </c>
      <c r="J1128" s="80">
        <v>44777</v>
      </c>
    </row>
    <row r="1129" spans="4:10" ht="15.6">
      <c r="D1129" s="60">
        <v>1127</v>
      </c>
      <c r="E1129" s="84">
        <v>3027</v>
      </c>
      <c r="F1129" s="85" t="s">
        <v>3087</v>
      </c>
      <c r="G1129" s="85" t="s">
        <v>795</v>
      </c>
      <c r="H1129" s="85" t="s">
        <v>924</v>
      </c>
      <c r="I1129" s="84">
        <v>2</v>
      </c>
      <c r="J1129" s="80">
        <v>44777</v>
      </c>
    </row>
    <row r="1130" spans="4:10" ht="15.6">
      <c r="D1130" s="60">
        <v>1128</v>
      </c>
      <c r="E1130" s="84">
        <v>3109</v>
      </c>
      <c r="F1130" s="85" t="s">
        <v>3088</v>
      </c>
      <c r="G1130" s="85" t="s">
        <v>800</v>
      </c>
      <c r="H1130" s="85" t="s">
        <v>852</v>
      </c>
      <c r="I1130" s="84">
        <v>2</v>
      </c>
      <c r="J1130" s="80">
        <v>44777</v>
      </c>
    </row>
    <row r="1131" spans="4:10" ht="15.6">
      <c r="D1131" s="60">
        <v>1129</v>
      </c>
      <c r="E1131" s="84">
        <v>3522</v>
      </c>
      <c r="F1131" s="85" t="s">
        <v>3089</v>
      </c>
      <c r="G1131" s="85" t="s">
        <v>800</v>
      </c>
      <c r="H1131" s="85" t="s">
        <v>852</v>
      </c>
      <c r="I1131" s="84">
        <v>2</v>
      </c>
      <c r="J1131" s="80">
        <v>44777</v>
      </c>
    </row>
    <row r="1132" spans="4:10" ht="15.6">
      <c r="D1132" s="60">
        <v>1130</v>
      </c>
      <c r="E1132" s="84">
        <v>3336</v>
      </c>
      <c r="F1132" s="85" t="s">
        <v>3090</v>
      </c>
      <c r="G1132" s="85" t="s">
        <v>795</v>
      </c>
      <c r="H1132" s="85" t="s">
        <v>1009</v>
      </c>
      <c r="I1132" s="84">
        <v>2</v>
      </c>
      <c r="J1132" s="80">
        <v>44778</v>
      </c>
    </row>
    <row r="1133" spans="4:10" ht="15.6">
      <c r="D1133" s="60">
        <v>1131</v>
      </c>
      <c r="E1133" s="84" t="s">
        <v>667</v>
      </c>
      <c r="F1133" s="85" t="s">
        <v>3091</v>
      </c>
      <c r="G1133" s="85" t="s">
        <v>795</v>
      </c>
      <c r="H1133" s="85" t="s">
        <v>1009</v>
      </c>
      <c r="I1133" s="84">
        <v>2</v>
      </c>
      <c r="J1133" s="80">
        <v>44778</v>
      </c>
    </row>
    <row r="1134" spans="4:10" ht="15.6">
      <c r="D1134" s="60">
        <v>1132</v>
      </c>
      <c r="E1134" s="84">
        <v>4467</v>
      </c>
      <c r="F1134" s="85" t="s">
        <v>3092</v>
      </c>
      <c r="G1134" s="85" t="s">
        <v>795</v>
      </c>
      <c r="H1134" s="85" t="s">
        <v>924</v>
      </c>
      <c r="I1134" s="84">
        <v>2</v>
      </c>
      <c r="J1134" s="80">
        <v>44778</v>
      </c>
    </row>
    <row r="1135" spans="4:10" ht="15.6">
      <c r="D1135" s="60">
        <v>1133</v>
      </c>
      <c r="E1135" s="84">
        <v>4672</v>
      </c>
      <c r="F1135" s="85" t="s">
        <v>3093</v>
      </c>
      <c r="G1135" s="85" t="s">
        <v>795</v>
      </c>
      <c r="H1135" s="85" t="s">
        <v>924</v>
      </c>
      <c r="I1135" s="84">
        <v>2</v>
      </c>
      <c r="J1135" s="80">
        <v>44778</v>
      </c>
    </row>
    <row r="1136" spans="4:10" ht="15.6">
      <c r="D1136" s="60">
        <v>1134</v>
      </c>
      <c r="E1136" s="84">
        <v>4920</v>
      </c>
      <c r="F1136" s="85" t="s">
        <v>3094</v>
      </c>
      <c r="G1136" s="85" t="s">
        <v>795</v>
      </c>
      <c r="H1136" s="85" t="s">
        <v>924</v>
      </c>
      <c r="I1136" s="84">
        <v>2</v>
      </c>
      <c r="J1136" s="80">
        <v>44778</v>
      </c>
    </row>
    <row r="1137" spans="4:10" ht="15.6">
      <c r="D1137" s="60">
        <v>1135</v>
      </c>
      <c r="E1137" s="84">
        <v>3493</v>
      </c>
      <c r="F1137" s="85" t="s">
        <v>3095</v>
      </c>
      <c r="G1137" s="85" t="s">
        <v>795</v>
      </c>
      <c r="H1137" s="85" t="s">
        <v>1009</v>
      </c>
      <c r="I1137" s="84">
        <v>2</v>
      </c>
      <c r="J1137" s="80">
        <v>44781</v>
      </c>
    </row>
    <row r="1138" spans="4:10" ht="15.6">
      <c r="D1138" s="60">
        <v>1136</v>
      </c>
      <c r="E1138" s="84">
        <v>3978</v>
      </c>
      <c r="F1138" s="85" t="s">
        <v>3096</v>
      </c>
      <c r="G1138" s="85" t="s">
        <v>795</v>
      </c>
      <c r="H1138" s="85" t="s">
        <v>1009</v>
      </c>
      <c r="I1138" s="84">
        <v>2</v>
      </c>
      <c r="J1138" s="80">
        <v>44781</v>
      </c>
    </row>
    <row r="1139" spans="4:10" ht="15.6">
      <c r="D1139" s="60">
        <v>1137</v>
      </c>
      <c r="E1139" s="84" t="s">
        <v>695</v>
      </c>
      <c r="F1139" s="85" t="s">
        <v>3097</v>
      </c>
      <c r="G1139" s="85" t="s">
        <v>795</v>
      </c>
      <c r="H1139" s="85" t="s">
        <v>1009</v>
      </c>
      <c r="I1139" s="84">
        <v>2</v>
      </c>
      <c r="J1139" s="80">
        <v>44781</v>
      </c>
    </row>
    <row r="1140" spans="4:10" ht="15.6">
      <c r="D1140" s="60">
        <v>1138</v>
      </c>
      <c r="E1140" s="84">
        <v>2853</v>
      </c>
      <c r="F1140" s="85" t="s">
        <v>3098</v>
      </c>
      <c r="G1140" s="85" t="s">
        <v>795</v>
      </c>
      <c r="H1140" s="85" t="s">
        <v>796</v>
      </c>
      <c r="I1140" s="84">
        <v>2</v>
      </c>
      <c r="J1140" s="80">
        <v>44781</v>
      </c>
    </row>
    <row r="1141" spans="4:10" ht="15.6">
      <c r="D1141" s="60">
        <v>1139</v>
      </c>
      <c r="E1141" s="84">
        <v>3967</v>
      </c>
      <c r="F1141" s="85" t="s">
        <v>3099</v>
      </c>
      <c r="G1141" s="85" t="s">
        <v>795</v>
      </c>
      <c r="H1141" s="85" t="s">
        <v>796</v>
      </c>
      <c r="I1141" s="84">
        <v>2</v>
      </c>
      <c r="J1141" s="80">
        <v>44781</v>
      </c>
    </row>
    <row r="1142" spans="4:10" ht="15.6">
      <c r="D1142" s="60">
        <v>1140</v>
      </c>
      <c r="E1142" s="84">
        <v>4073</v>
      </c>
      <c r="F1142" s="85" t="s">
        <v>3100</v>
      </c>
      <c r="G1142" s="85" t="s">
        <v>795</v>
      </c>
      <c r="H1142" s="85" t="s">
        <v>796</v>
      </c>
      <c r="I1142" s="84">
        <v>2</v>
      </c>
      <c r="J1142" s="80">
        <v>44781</v>
      </c>
    </row>
    <row r="1143" spans="4:10" ht="15.6">
      <c r="D1143" s="60">
        <v>1141</v>
      </c>
      <c r="E1143" s="84">
        <v>4678</v>
      </c>
      <c r="F1143" s="85" t="s">
        <v>3101</v>
      </c>
      <c r="G1143" s="85" t="s">
        <v>800</v>
      </c>
      <c r="H1143" s="85" t="s">
        <v>1110</v>
      </c>
      <c r="I1143" s="84">
        <v>2</v>
      </c>
      <c r="J1143" s="80">
        <v>44781</v>
      </c>
    </row>
    <row r="1144" spans="4:10" ht="15.6">
      <c r="D1144" s="60">
        <v>1142</v>
      </c>
      <c r="E1144" s="84">
        <v>4669</v>
      </c>
      <c r="F1144" s="85" t="s">
        <v>3102</v>
      </c>
      <c r="G1144" s="85" t="s">
        <v>800</v>
      </c>
      <c r="H1144" s="85" t="s">
        <v>1050</v>
      </c>
      <c r="I1144" s="84">
        <v>2</v>
      </c>
      <c r="J1144" s="80">
        <v>44781</v>
      </c>
    </row>
    <row r="1145" spans="4:10" ht="15.6">
      <c r="D1145" s="60">
        <v>1143</v>
      </c>
      <c r="E1145" s="84">
        <v>4417</v>
      </c>
      <c r="F1145" s="85" t="s">
        <v>3103</v>
      </c>
      <c r="G1145" s="85" t="s">
        <v>800</v>
      </c>
      <c r="H1145" s="85" t="s">
        <v>1111</v>
      </c>
      <c r="I1145" s="84">
        <v>2</v>
      </c>
      <c r="J1145" s="80">
        <v>44781</v>
      </c>
    </row>
    <row r="1146" spans="4:10" ht="15.6">
      <c r="D1146" s="60">
        <v>1144</v>
      </c>
      <c r="E1146" s="84">
        <v>4143</v>
      </c>
      <c r="F1146" s="85" t="s">
        <v>3104</v>
      </c>
      <c r="G1146" s="85" t="s">
        <v>795</v>
      </c>
      <c r="H1146" s="85" t="s">
        <v>1009</v>
      </c>
      <c r="I1146" s="84">
        <v>2</v>
      </c>
      <c r="J1146" s="80">
        <v>44782</v>
      </c>
    </row>
    <row r="1147" spans="4:10" ht="15.6">
      <c r="D1147" s="60">
        <v>1145</v>
      </c>
      <c r="E1147" s="84">
        <v>3092</v>
      </c>
      <c r="F1147" s="85" t="s">
        <v>3105</v>
      </c>
      <c r="G1147" s="85" t="s">
        <v>795</v>
      </c>
      <c r="H1147" s="85" t="s">
        <v>1009</v>
      </c>
      <c r="I1147" s="84">
        <v>2</v>
      </c>
      <c r="J1147" s="80">
        <v>44782</v>
      </c>
    </row>
    <row r="1148" spans="4:10" ht="15.6">
      <c r="D1148" s="60">
        <v>1146</v>
      </c>
      <c r="E1148" s="84">
        <v>4365</v>
      </c>
      <c r="F1148" s="85" t="s">
        <v>3106</v>
      </c>
      <c r="G1148" s="85" t="s">
        <v>795</v>
      </c>
      <c r="H1148" s="85" t="s">
        <v>1009</v>
      </c>
      <c r="I1148" s="84">
        <v>2</v>
      </c>
      <c r="J1148" s="80">
        <v>44782</v>
      </c>
    </row>
    <row r="1149" spans="4:10" ht="15.6">
      <c r="D1149" s="60">
        <v>1147</v>
      </c>
      <c r="E1149" s="84">
        <v>2777</v>
      </c>
      <c r="F1149" s="85" t="s">
        <v>3107</v>
      </c>
      <c r="G1149" s="85" t="s">
        <v>795</v>
      </c>
      <c r="H1149" s="85" t="s">
        <v>1009</v>
      </c>
      <c r="I1149" s="84">
        <v>2</v>
      </c>
      <c r="J1149" s="80">
        <v>44782</v>
      </c>
    </row>
    <row r="1150" spans="4:10" ht="15.6">
      <c r="D1150" s="60">
        <v>1148</v>
      </c>
      <c r="E1150" s="84">
        <v>4359</v>
      </c>
      <c r="F1150" s="85" t="s">
        <v>3108</v>
      </c>
      <c r="G1150" s="85" t="s">
        <v>795</v>
      </c>
      <c r="H1150" s="85" t="s">
        <v>1009</v>
      </c>
      <c r="I1150" s="84">
        <v>2</v>
      </c>
      <c r="J1150" s="80">
        <v>44782</v>
      </c>
    </row>
    <row r="1151" spans="4:10" ht="15.6">
      <c r="D1151" s="60">
        <v>1149</v>
      </c>
      <c r="E1151" s="84" t="s">
        <v>658</v>
      </c>
      <c r="F1151" s="85" t="s">
        <v>3109</v>
      </c>
      <c r="G1151" s="85" t="s">
        <v>795</v>
      </c>
      <c r="H1151" s="85" t="s">
        <v>796</v>
      </c>
      <c r="I1151" s="84">
        <v>2</v>
      </c>
      <c r="J1151" s="80">
        <v>44782</v>
      </c>
    </row>
    <row r="1152" spans="4:10" ht="15.6">
      <c r="D1152" s="60">
        <v>1150</v>
      </c>
      <c r="E1152" s="84">
        <v>4619</v>
      </c>
      <c r="F1152" s="85" t="s">
        <v>3110</v>
      </c>
      <c r="G1152" s="85" t="s">
        <v>795</v>
      </c>
      <c r="H1152" s="85" t="s">
        <v>796</v>
      </c>
      <c r="I1152" s="84">
        <v>2</v>
      </c>
      <c r="J1152" s="80">
        <v>44782</v>
      </c>
    </row>
    <row r="1153" spans="4:10" ht="15.6">
      <c r="D1153" s="60">
        <v>1151</v>
      </c>
      <c r="E1153" s="84">
        <v>4756</v>
      </c>
      <c r="F1153" s="85" t="s">
        <v>3111</v>
      </c>
      <c r="G1153" s="85" t="s">
        <v>795</v>
      </c>
      <c r="H1153" s="85" t="s">
        <v>796</v>
      </c>
      <c r="I1153" s="84">
        <v>2</v>
      </c>
      <c r="J1153" s="80">
        <v>44782</v>
      </c>
    </row>
    <row r="1154" spans="4:10" ht="15.6">
      <c r="D1154" s="60">
        <v>1152</v>
      </c>
      <c r="E1154" s="84">
        <v>4555</v>
      </c>
      <c r="F1154" s="85" t="s">
        <v>3112</v>
      </c>
      <c r="G1154" s="85" t="s">
        <v>800</v>
      </c>
      <c r="H1154" s="85" t="s">
        <v>1112</v>
      </c>
      <c r="I1154" s="84">
        <v>2</v>
      </c>
      <c r="J1154" s="80">
        <v>44782</v>
      </c>
    </row>
    <row r="1155" spans="4:10" ht="15.6">
      <c r="D1155" s="60">
        <v>1153</v>
      </c>
      <c r="E1155" s="84">
        <v>4976</v>
      </c>
      <c r="F1155" s="85" t="s">
        <v>3113</v>
      </c>
      <c r="G1155" s="85" t="s">
        <v>808</v>
      </c>
      <c r="H1155" s="85" t="s">
        <v>1113</v>
      </c>
      <c r="I1155" s="84">
        <v>2</v>
      </c>
      <c r="J1155" s="80">
        <v>44782</v>
      </c>
    </row>
    <row r="1156" spans="4:10" ht="15.6">
      <c r="D1156" s="60">
        <v>1154</v>
      </c>
      <c r="E1156" s="84">
        <v>2017</v>
      </c>
      <c r="F1156" s="85" t="s">
        <v>3114</v>
      </c>
      <c r="G1156" s="85" t="s">
        <v>795</v>
      </c>
      <c r="H1156" s="85" t="s">
        <v>797</v>
      </c>
      <c r="I1156" s="84">
        <v>2</v>
      </c>
      <c r="J1156" s="80">
        <v>44783</v>
      </c>
    </row>
    <row r="1157" spans="4:10" ht="15.6">
      <c r="D1157" s="60">
        <v>1155</v>
      </c>
      <c r="E1157" s="84">
        <v>3619</v>
      </c>
      <c r="F1157" s="85" t="s">
        <v>3115</v>
      </c>
      <c r="G1157" s="85" t="s">
        <v>795</v>
      </c>
      <c r="H1157" s="85" t="s">
        <v>797</v>
      </c>
      <c r="I1157" s="84">
        <v>2</v>
      </c>
      <c r="J1157" s="80">
        <v>44783</v>
      </c>
    </row>
    <row r="1158" spans="4:10" ht="15.6">
      <c r="D1158" s="60">
        <v>1156</v>
      </c>
      <c r="E1158" s="84">
        <v>2279</v>
      </c>
      <c r="F1158" s="85" t="s">
        <v>3116</v>
      </c>
      <c r="G1158" s="85" t="s">
        <v>795</v>
      </c>
      <c r="H1158" s="85" t="s">
        <v>797</v>
      </c>
      <c r="I1158" s="84">
        <v>2</v>
      </c>
      <c r="J1158" s="80">
        <v>44783</v>
      </c>
    </row>
    <row r="1159" spans="4:10" ht="15.6">
      <c r="D1159" s="60">
        <v>1157</v>
      </c>
      <c r="E1159" s="84">
        <v>4289</v>
      </c>
      <c r="F1159" s="85" t="s">
        <v>3117</v>
      </c>
      <c r="G1159" s="85" t="s">
        <v>795</v>
      </c>
      <c r="H1159" s="85" t="s">
        <v>810</v>
      </c>
      <c r="I1159" s="84">
        <v>2</v>
      </c>
      <c r="J1159" s="80">
        <v>44783</v>
      </c>
    </row>
    <row r="1160" spans="4:10" ht="15.6">
      <c r="D1160" s="60">
        <v>1158</v>
      </c>
      <c r="E1160" s="84">
        <v>4859</v>
      </c>
      <c r="F1160" s="85" t="s">
        <v>3118</v>
      </c>
      <c r="G1160" s="85" t="s">
        <v>795</v>
      </c>
      <c r="H1160" s="85" t="s">
        <v>796</v>
      </c>
      <c r="I1160" s="84">
        <v>2</v>
      </c>
      <c r="J1160" s="80">
        <v>44783</v>
      </c>
    </row>
    <row r="1161" spans="4:10" ht="15.6">
      <c r="D1161" s="60">
        <v>1159</v>
      </c>
      <c r="E1161" s="84">
        <v>4534</v>
      </c>
      <c r="F1161" s="85" t="s">
        <v>3119</v>
      </c>
      <c r="G1161" s="85" t="s">
        <v>795</v>
      </c>
      <c r="H1161" s="85" t="s">
        <v>796</v>
      </c>
      <c r="I1161" s="84">
        <v>2</v>
      </c>
      <c r="J1161" s="80">
        <v>44783</v>
      </c>
    </row>
    <row r="1162" spans="4:10" ht="15.6">
      <c r="D1162" s="60">
        <v>1160</v>
      </c>
      <c r="E1162" s="84">
        <v>4907</v>
      </c>
      <c r="F1162" s="85" t="s">
        <v>3120</v>
      </c>
      <c r="G1162" s="85" t="s">
        <v>795</v>
      </c>
      <c r="H1162" s="85" t="s">
        <v>796</v>
      </c>
      <c r="I1162" s="84">
        <v>2</v>
      </c>
      <c r="J1162" s="80">
        <v>44783</v>
      </c>
    </row>
    <row r="1163" spans="4:10" ht="15.6">
      <c r="D1163" s="60">
        <v>1161</v>
      </c>
      <c r="E1163" s="84">
        <v>2276</v>
      </c>
      <c r="F1163" s="85" t="s">
        <v>3121</v>
      </c>
      <c r="G1163" s="85" t="s">
        <v>794</v>
      </c>
      <c r="H1163" s="85" t="s">
        <v>850</v>
      </c>
      <c r="I1163" s="84">
        <v>2</v>
      </c>
      <c r="J1163" s="80">
        <v>44783</v>
      </c>
    </row>
    <row r="1164" spans="4:10" ht="15.6">
      <c r="D1164" s="60">
        <v>1162</v>
      </c>
      <c r="E1164" s="84" t="s">
        <v>744</v>
      </c>
      <c r="F1164" s="85" t="s">
        <v>3122</v>
      </c>
      <c r="G1164" s="85" t="s">
        <v>794</v>
      </c>
      <c r="H1164" s="85" t="s">
        <v>850</v>
      </c>
      <c r="I1164" s="84">
        <v>2</v>
      </c>
      <c r="J1164" s="80">
        <v>44783</v>
      </c>
    </row>
    <row r="1165" spans="4:10" ht="15.6">
      <c r="D1165" s="60">
        <v>1163</v>
      </c>
      <c r="E1165" s="84">
        <v>2295</v>
      </c>
      <c r="F1165" s="85" t="s">
        <v>3123</v>
      </c>
      <c r="G1165" s="85" t="s">
        <v>795</v>
      </c>
      <c r="H1165" s="85" t="s">
        <v>1009</v>
      </c>
      <c r="I1165" s="84">
        <v>2</v>
      </c>
      <c r="J1165" s="80">
        <v>44784</v>
      </c>
    </row>
    <row r="1166" spans="4:10" ht="15.6">
      <c r="D1166" s="60">
        <v>1164</v>
      </c>
      <c r="E1166" s="84">
        <v>3478</v>
      </c>
      <c r="F1166" s="85" t="s">
        <v>3124</v>
      </c>
      <c r="G1166" s="85" t="s">
        <v>795</v>
      </c>
      <c r="H1166" s="85" t="s">
        <v>797</v>
      </c>
      <c r="I1166" s="84">
        <v>2</v>
      </c>
      <c r="J1166" s="80">
        <v>44784</v>
      </c>
    </row>
    <row r="1167" spans="4:10" ht="15.6">
      <c r="D1167" s="60">
        <v>1165</v>
      </c>
      <c r="E1167" s="84">
        <v>4275</v>
      </c>
      <c r="F1167" s="85" t="s">
        <v>3125</v>
      </c>
      <c r="G1167" s="85" t="s">
        <v>795</v>
      </c>
      <c r="H1167" s="85" t="s">
        <v>797</v>
      </c>
      <c r="I1167" s="84">
        <v>2</v>
      </c>
      <c r="J1167" s="80">
        <v>44784</v>
      </c>
    </row>
    <row r="1168" spans="4:10" ht="15.6">
      <c r="D1168" s="60">
        <v>1166</v>
      </c>
      <c r="E1168" s="84" t="s">
        <v>659</v>
      </c>
      <c r="F1168" s="85" t="s">
        <v>3126</v>
      </c>
      <c r="G1168" s="85" t="s">
        <v>795</v>
      </c>
      <c r="H1168" s="85" t="s">
        <v>796</v>
      </c>
      <c r="I1168" s="84">
        <v>2</v>
      </c>
      <c r="J1168" s="80">
        <v>44784</v>
      </c>
    </row>
    <row r="1169" spans="4:10" ht="15.6">
      <c r="D1169" s="60">
        <v>1167</v>
      </c>
      <c r="E1169" s="84" t="s">
        <v>663</v>
      </c>
      <c r="F1169" s="85" t="s">
        <v>3127</v>
      </c>
      <c r="G1169" s="85" t="s">
        <v>795</v>
      </c>
      <c r="H1169" s="85" t="s">
        <v>796</v>
      </c>
      <c r="I1169" s="84">
        <v>2</v>
      </c>
      <c r="J1169" s="80">
        <v>44784</v>
      </c>
    </row>
    <row r="1170" spans="4:10" ht="15.6">
      <c r="D1170" s="60">
        <v>1168</v>
      </c>
      <c r="E1170" s="84" t="s">
        <v>664</v>
      </c>
      <c r="F1170" s="85" t="s">
        <v>3128</v>
      </c>
      <c r="G1170" s="85" t="s">
        <v>795</v>
      </c>
      <c r="H1170" s="85" t="s">
        <v>796</v>
      </c>
      <c r="I1170" s="84">
        <v>2</v>
      </c>
      <c r="J1170" s="80">
        <v>44784</v>
      </c>
    </row>
    <row r="1171" spans="4:10" ht="15.6">
      <c r="D1171" s="60">
        <v>1169</v>
      </c>
      <c r="E1171" s="84">
        <v>2210</v>
      </c>
      <c r="F1171" s="85" t="s">
        <v>3129</v>
      </c>
      <c r="G1171" s="85" t="s">
        <v>794</v>
      </c>
      <c r="H1171" s="85" t="s">
        <v>850</v>
      </c>
      <c r="I1171" s="84">
        <v>2</v>
      </c>
      <c r="J1171" s="80">
        <v>44784</v>
      </c>
    </row>
    <row r="1172" spans="4:10" ht="15.6">
      <c r="D1172" s="60">
        <v>1170</v>
      </c>
      <c r="E1172" s="84" t="s">
        <v>745</v>
      </c>
      <c r="F1172" s="85" t="s">
        <v>3130</v>
      </c>
      <c r="G1172" s="85" t="s">
        <v>794</v>
      </c>
      <c r="H1172" s="85" t="s">
        <v>850</v>
      </c>
      <c r="I1172" s="84">
        <v>2</v>
      </c>
      <c r="J1172" s="80">
        <v>44784</v>
      </c>
    </row>
    <row r="1173" spans="4:10" ht="15.6">
      <c r="D1173" s="60">
        <v>1171</v>
      </c>
      <c r="E1173" s="84">
        <v>2819</v>
      </c>
      <c r="F1173" s="85" t="s">
        <v>3131</v>
      </c>
      <c r="G1173" s="85" t="s">
        <v>795</v>
      </c>
      <c r="H1173" s="85" t="s">
        <v>797</v>
      </c>
      <c r="I1173" s="84">
        <v>2</v>
      </c>
      <c r="J1173" s="80">
        <v>44785</v>
      </c>
    </row>
    <row r="1174" spans="4:10" ht="15.6">
      <c r="D1174" s="60">
        <v>1172</v>
      </c>
      <c r="E1174" s="84">
        <v>4587</v>
      </c>
      <c r="F1174" s="85" t="s">
        <v>3132</v>
      </c>
      <c r="G1174" s="85" t="s">
        <v>795</v>
      </c>
      <c r="H1174" s="85" t="s">
        <v>797</v>
      </c>
      <c r="I1174" s="84">
        <v>2</v>
      </c>
      <c r="J1174" s="80">
        <v>44785</v>
      </c>
    </row>
    <row r="1175" spans="4:10" ht="15.6">
      <c r="D1175" s="60">
        <v>1173</v>
      </c>
      <c r="E1175" s="84">
        <v>3276</v>
      </c>
      <c r="F1175" s="85" t="s">
        <v>3133</v>
      </c>
      <c r="G1175" s="85" t="s">
        <v>795</v>
      </c>
      <c r="H1175" s="85" t="s">
        <v>797</v>
      </c>
      <c r="I1175" s="84">
        <v>2</v>
      </c>
      <c r="J1175" s="80">
        <v>44785</v>
      </c>
    </row>
    <row r="1176" spans="4:10" ht="15.6">
      <c r="D1176" s="60">
        <v>1174</v>
      </c>
      <c r="E1176" s="84">
        <v>3119</v>
      </c>
      <c r="F1176" s="85" t="s">
        <v>3134</v>
      </c>
      <c r="G1176" s="85" t="s">
        <v>795</v>
      </c>
      <c r="H1176" s="85" t="s">
        <v>797</v>
      </c>
      <c r="I1176" s="84">
        <v>2</v>
      </c>
      <c r="J1176" s="80">
        <v>44785</v>
      </c>
    </row>
    <row r="1177" spans="4:10" ht="15.6">
      <c r="D1177" s="60">
        <v>1175</v>
      </c>
      <c r="E1177" s="84">
        <v>4879</v>
      </c>
      <c r="F1177" s="85" t="s">
        <v>3135</v>
      </c>
      <c r="G1177" s="85" t="s">
        <v>780</v>
      </c>
      <c r="H1177" s="85" t="s">
        <v>1114</v>
      </c>
      <c r="I1177" s="84">
        <v>2</v>
      </c>
      <c r="J1177" s="80">
        <v>44785</v>
      </c>
    </row>
    <row r="1178" spans="4:10" ht="15.6">
      <c r="D1178" s="60">
        <v>1176</v>
      </c>
      <c r="E1178" s="84">
        <v>4582</v>
      </c>
      <c r="F1178" s="85" t="s">
        <v>3136</v>
      </c>
      <c r="G1178" s="85" t="s">
        <v>800</v>
      </c>
      <c r="H1178" s="85" t="s">
        <v>1115</v>
      </c>
      <c r="I1178" s="84">
        <v>2</v>
      </c>
      <c r="J1178" s="80">
        <v>44785</v>
      </c>
    </row>
    <row r="1179" spans="4:10" ht="15.6">
      <c r="D1179" s="60">
        <v>1177</v>
      </c>
      <c r="E1179" s="84">
        <v>4012</v>
      </c>
      <c r="F1179" s="85" t="s">
        <v>3137</v>
      </c>
      <c r="G1179" s="85" t="s">
        <v>800</v>
      </c>
      <c r="H1179" s="85" t="s">
        <v>1115</v>
      </c>
      <c r="I1179" s="84">
        <v>2</v>
      </c>
      <c r="J1179" s="80">
        <v>44785</v>
      </c>
    </row>
    <row r="1180" spans="4:10" ht="15.6">
      <c r="D1180" s="60">
        <v>1178</v>
      </c>
      <c r="E1180" s="84">
        <v>2834</v>
      </c>
      <c r="F1180" s="85" t="s">
        <v>3138</v>
      </c>
      <c r="G1180" s="85" t="s">
        <v>795</v>
      </c>
      <c r="H1180" s="85" t="s">
        <v>797</v>
      </c>
      <c r="I1180" s="84">
        <v>2</v>
      </c>
      <c r="J1180" s="80">
        <v>44788</v>
      </c>
    </row>
    <row r="1181" spans="4:10" ht="15.6">
      <c r="D1181" s="60">
        <v>1179</v>
      </c>
      <c r="E1181" s="84">
        <v>2153</v>
      </c>
      <c r="F1181" s="85" t="s">
        <v>3139</v>
      </c>
      <c r="G1181" s="85" t="s">
        <v>795</v>
      </c>
      <c r="H1181" s="85" t="s">
        <v>797</v>
      </c>
      <c r="I1181" s="84">
        <v>2</v>
      </c>
      <c r="J1181" s="80">
        <v>44788</v>
      </c>
    </row>
    <row r="1182" spans="4:10" ht="15.6">
      <c r="D1182" s="60">
        <v>1180</v>
      </c>
      <c r="E1182" s="84">
        <v>2741</v>
      </c>
      <c r="F1182" s="85" t="s">
        <v>3140</v>
      </c>
      <c r="G1182" s="85" t="s">
        <v>795</v>
      </c>
      <c r="H1182" s="85" t="s">
        <v>797</v>
      </c>
      <c r="I1182" s="84">
        <v>2</v>
      </c>
      <c r="J1182" s="80">
        <v>44788</v>
      </c>
    </row>
    <row r="1183" spans="4:10" ht="15.6">
      <c r="D1183" s="60">
        <v>1181</v>
      </c>
      <c r="E1183" s="84" t="s">
        <v>670</v>
      </c>
      <c r="F1183" s="85" t="s">
        <v>3141</v>
      </c>
      <c r="G1183" s="85" t="s">
        <v>795</v>
      </c>
      <c r="H1183" s="85" t="s">
        <v>796</v>
      </c>
      <c r="I1183" s="84">
        <v>2</v>
      </c>
      <c r="J1183" s="80">
        <v>44788</v>
      </c>
    </row>
    <row r="1184" spans="4:10" ht="15.6">
      <c r="D1184" s="60">
        <v>1182</v>
      </c>
      <c r="E1184" s="84">
        <v>2170</v>
      </c>
      <c r="F1184" s="85" t="s">
        <v>3142</v>
      </c>
      <c r="G1184" s="85" t="s">
        <v>795</v>
      </c>
      <c r="H1184" s="85" t="s">
        <v>796</v>
      </c>
      <c r="I1184" s="84">
        <v>2</v>
      </c>
      <c r="J1184" s="80">
        <v>44788</v>
      </c>
    </row>
    <row r="1185" spans="4:10" ht="15.6">
      <c r="D1185" s="60">
        <v>1183</v>
      </c>
      <c r="E1185" s="84">
        <v>4185</v>
      </c>
      <c r="F1185" s="85" t="s">
        <v>3143</v>
      </c>
      <c r="G1185" s="85" t="s">
        <v>794</v>
      </c>
      <c r="H1185" s="85" t="s">
        <v>799</v>
      </c>
      <c r="I1185" s="84">
        <v>2</v>
      </c>
      <c r="J1185" s="80">
        <v>44788</v>
      </c>
    </row>
    <row r="1186" spans="4:10" ht="15.6">
      <c r="D1186" s="60">
        <v>1184</v>
      </c>
      <c r="E1186" s="84">
        <v>4805</v>
      </c>
      <c r="F1186" s="85" t="s">
        <v>3144</v>
      </c>
      <c r="G1186" s="85" t="s">
        <v>794</v>
      </c>
      <c r="H1186" s="85" t="s">
        <v>799</v>
      </c>
      <c r="I1186" s="84">
        <v>2</v>
      </c>
      <c r="J1186" s="80">
        <v>44788</v>
      </c>
    </row>
    <row r="1187" spans="4:10" ht="15.6">
      <c r="D1187" s="60">
        <v>1185</v>
      </c>
      <c r="E1187" s="84">
        <v>2067</v>
      </c>
      <c r="F1187" s="85" t="s">
        <v>3145</v>
      </c>
      <c r="G1187" s="85" t="s">
        <v>798</v>
      </c>
      <c r="H1187" s="85" t="s">
        <v>1116</v>
      </c>
      <c r="I1187" s="84">
        <v>2</v>
      </c>
      <c r="J1187" s="80">
        <v>44788</v>
      </c>
    </row>
    <row r="1188" spans="4:10" ht="15.6">
      <c r="D1188" s="60">
        <v>1186</v>
      </c>
      <c r="E1188" s="84">
        <v>2144</v>
      </c>
      <c r="F1188" s="85" t="s">
        <v>3146</v>
      </c>
      <c r="G1188" s="85" t="s">
        <v>795</v>
      </c>
      <c r="H1188" s="85" t="s">
        <v>797</v>
      </c>
      <c r="I1188" s="84">
        <v>2</v>
      </c>
      <c r="J1188" s="80">
        <v>44789</v>
      </c>
    </row>
    <row r="1189" spans="4:10" ht="15.6">
      <c r="D1189" s="60">
        <v>1187</v>
      </c>
      <c r="E1189" s="84">
        <v>4374</v>
      </c>
      <c r="F1189" s="85" t="s">
        <v>3147</v>
      </c>
      <c r="G1189" s="85" t="s">
        <v>795</v>
      </c>
      <c r="H1189" s="85" t="s">
        <v>797</v>
      </c>
      <c r="I1189" s="84">
        <v>2</v>
      </c>
      <c r="J1189" s="80">
        <v>44789</v>
      </c>
    </row>
    <row r="1190" spans="4:10" ht="15.6">
      <c r="D1190" s="60">
        <v>1188</v>
      </c>
      <c r="E1190" s="84">
        <v>2336</v>
      </c>
      <c r="F1190" s="85" t="s">
        <v>3148</v>
      </c>
      <c r="G1190" s="85" t="s">
        <v>795</v>
      </c>
      <c r="H1190" s="85" t="s">
        <v>797</v>
      </c>
      <c r="I1190" s="84">
        <v>2</v>
      </c>
      <c r="J1190" s="80">
        <v>44789</v>
      </c>
    </row>
    <row r="1191" spans="4:10" ht="15.6">
      <c r="D1191" s="60">
        <v>1189</v>
      </c>
      <c r="E1191" s="84">
        <v>4462</v>
      </c>
      <c r="F1191" s="85" t="s">
        <v>3149</v>
      </c>
      <c r="G1191" s="85" t="s">
        <v>795</v>
      </c>
      <c r="H1191" s="85" t="s">
        <v>797</v>
      </c>
      <c r="I1191" s="84">
        <v>2</v>
      </c>
      <c r="J1191" s="80">
        <v>44789</v>
      </c>
    </row>
    <row r="1192" spans="4:10" ht="15.6">
      <c r="D1192" s="60">
        <v>1190</v>
      </c>
      <c r="E1192" s="84" t="s">
        <v>696</v>
      </c>
      <c r="F1192" s="85" t="s">
        <v>3150</v>
      </c>
      <c r="G1192" s="85" t="s">
        <v>795</v>
      </c>
      <c r="H1192" s="85" t="s">
        <v>796</v>
      </c>
      <c r="I1192" s="84">
        <v>2</v>
      </c>
      <c r="J1192" s="80">
        <v>44789</v>
      </c>
    </row>
    <row r="1193" spans="4:10" ht="15.6">
      <c r="D1193" s="60">
        <v>1191</v>
      </c>
      <c r="E1193" s="84">
        <v>2544</v>
      </c>
      <c r="F1193" s="85" t="s">
        <v>3151</v>
      </c>
      <c r="G1193" s="85" t="s">
        <v>795</v>
      </c>
      <c r="H1193" s="85" t="s">
        <v>796</v>
      </c>
      <c r="I1193" s="84">
        <v>2</v>
      </c>
      <c r="J1193" s="80">
        <v>44789</v>
      </c>
    </row>
    <row r="1194" spans="4:10" ht="15.6">
      <c r="D1194" s="60">
        <v>1192</v>
      </c>
      <c r="E1194" s="84">
        <v>2698</v>
      </c>
      <c r="F1194" s="85" t="s">
        <v>3152</v>
      </c>
      <c r="G1194" s="85" t="s">
        <v>795</v>
      </c>
      <c r="H1194" s="85" t="s">
        <v>796</v>
      </c>
      <c r="I1194" s="84">
        <v>2</v>
      </c>
      <c r="J1194" s="80">
        <v>44789</v>
      </c>
    </row>
    <row r="1195" spans="4:10" ht="15.6">
      <c r="D1195" s="60">
        <v>1193</v>
      </c>
      <c r="E1195" s="84">
        <v>4775</v>
      </c>
      <c r="F1195" s="85" t="s">
        <v>3153</v>
      </c>
      <c r="G1195" s="85" t="s">
        <v>794</v>
      </c>
      <c r="H1195" s="85" t="s">
        <v>799</v>
      </c>
      <c r="I1195" s="84">
        <v>2</v>
      </c>
      <c r="J1195" s="80">
        <v>44789</v>
      </c>
    </row>
    <row r="1196" spans="4:10" ht="15.6">
      <c r="D1196" s="60">
        <v>1194</v>
      </c>
      <c r="E1196" s="84">
        <v>3990</v>
      </c>
      <c r="F1196" s="85" t="s">
        <v>3154</v>
      </c>
      <c r="G1196" s="85" t="s">
        <v>794</v>
      </c>
      <c r="H1196" s="85" t="s">
        <v>799</v>
      </c>
      <c r="I1196" s="84">
        <v>2</v>
      </c>
      <c r="J1196" s="80">
        <v>44789</v>
      </c>
    </row>
    <row r="1197" spans="4:10" ht="15.6">
      <c r="D1197" s="60">
        <v>1195</v>
      </c>
      <c r="E1197" s="84">
        <v>4212</v>
      </c>
      <c r="F1197" s="85" t="s">
        <v>3155</v>
      </c>
      <c r="G1197" s="85" t="s">
        <v>783</v>
      </c>
      <c r="H1197" s="85" t="s">
        <v>1018</v>
      </c>
      <c r="I1197" s="84">
        <v>2</v>
      </c>
      <c r="J1197" s="80">
        <v>44789</v>
      </c>
    </row>
    <row r="1198" spans="4:10" ht="15.6">
      <c r="D1198" s="60">
        <v>1196</v>
      </c>
      <c r="E1198" s="84">
        <v>4479</v>
      </c>
      <c r="F1198" s="85" t="s">
        <v>3156</v>
      </c>
      <c r="G1198" s="85" t="s">
        <v>795</v>
      </c>
      <c r="H1198" s="85" t="s">
        <v>797</v>
      </c>
      <c r="I1198" s="84">
        <v>2</v>
      </c>
      <c r="J1198" s="80">
        <v>44790</v>
      </c>
    </row>
    <row r="1199" spans="4:10" ht="15.6">
      <c r="D1199" s="60">
        <v>1197</v>
      </c>
      <c r="E1199" s="84">
        <v>3099</v>
      </c>
      <c r="F1199" s="85" t="s">
        <v>3157</v>
      </c>
      <c r="G1199" s="85" t="s">
        <v>795</v>
      </c>
      <c r="H1199" s="85" t="s">
        <v>797</v>
      </c>
      <c r="I1199" s="84">
        <v>2</v>
      </c>
      <c r="J1199" s="80">
        <v>44790</v>
      </c>
    </row>
    <row r="1200" spans="4:10" ht="15.6">
      <c r="D1200" s="60">
        <v>1198</v>
      </c>
      <c r="E1200" s="84">
        <v>4602</v>
      </c>
      <c r="F1200" s="85" t="s">
        <v>3158</v>
      </c>
      <c r="G1200" s="85" t="s">
        <v>795</v>
      </c>
      <c r="H1200" s="85" t="s">
        <v>797</v>
      </c>
      <c r="I1200" s="84">
        <v>2</v>
      </c>
      <c r="J1200" s="80">
        <v>44790</v>
      </c>
    </row>
    <row r="1201" spans="4:10" ht="15.6">
      <c r="D1201" s="60">
        <v>1199</v>
      </c>
      <c r="E1201" s="84">
        <v>3456</v>
      </c>
      <c r="F1201" s="85" t="s">
        <v>3159</v>
      </c>
      <c r="G1201" s="85" t="s">
        <v>795</v>
      </c>
      <c r="H1201" s="85" t="s">
        <v>797</v>
      </c>
      <c r="I1201" s="84">
        <v>2</v>
      </c>
      <c r="J1201" s="80">
        <v>44790</v>
      </c>
    </row>
    <row r="1202" spans="4:10" ht="15.6">
      <c r="D1202" s="60">
        <v>1200</v>
      </c>
      <c r="E1202" s="84">
        <v>2909</v>
      </c>
      <c r="F1202" s="85" t="s">
        <v>3160</v>
      </c>
      <c r="G1202" s="85" t="s">
        <v>795</v>
      </c>
      <c r="H1202" s="85" t="s">
        <v>796</v>
      </c>
      <c r="I1202" s="84">
        <v>2</v>
      </c>
      <c r="J1202" s="80">
        <v>44790</v>
      </c>
    </row>
    <row r="1203" spans="4:10" ht="15.6">
      <c r="D1203" s="60">
        <v>1201</v>
      </c>
      <c r="E1203" s="84">
        <v>3077</v>
      </c>
      <c r="F1203" s="85" t="s">
        <v>3161</v>
      </c>
      <c r="G1203" s="85" t="s">
        <v>795</v>
      </c>
      <c r="H1203" s="85" t="s">
        <v>796</v>
      </c>
      <c r="I1203" s="84">
        <v>2</v>
      </c>
      <c r="J1203" s="80">
        <v>44790</v>
      </c>
    </row>
    <row r="1204" spans="4:10" ht="15.6">
      <c r="D1204" s="60">
        <v>1202</v>
      </c>
      <c r="E1204" s="84">
        <v>3131</v>
      </c>
      <c r="F1204" s="85" t="s">
        <v>3162</v>
      </c>
      <c r="G1204" s="85" t="s">
        <v>795</v>
      </c>
      <c r="H1204" s="85" t="s">
        <v>796</v>
      </c>
      <c r="I1204" s="84">
        <v>2</v>
      </c>
      <c r="J1204" s="80">
        <v>44790</v>
      </c>
    </row>
    <row r="1205" spans="4:10" ht="15.6">
      <c r="D1205" s="60">
        <v>1203</v>
      </c>
      <c r="E1205" s="84">
        <v>2572</v>
      </c>
      <c r="F1205" s="85" t="s">
        <v>3163</v>
      </c>
      <c r="G1205" s="85" t="s">
        <v>798</v>
      </c>
      <c r="H1205" s="85" t="s">
        <v>1117</v>
      </c>
      <c r="I1205" s="84">
        <v>2</v>
      </c>
      <c r="J1205" s="80">
        <v>44790</v>
      </c>
    </row>
    <row r="1206" spans="4:10" ht="15.6">
      <c r="D1206" s="60">
        <v>1204</v>
      </c>
      <c r="E1206" s="84">
        <v>4490</v>
      </c>
      <c r="F1206" s="85" t="s">
        <v>3164</v>
      </c>
      <c r="G1206" s="85" t="s">
        <v>798</v>
      </c>
      <c r="H1206" s="85" t="s">
        <v>1117</v>
      </c>
      <c r="I1206" s="84">
        <v>2</v>
      </c>
      <c r="J1206" s="80">
        <v>44790</v>
      </c>
    </row>
    <row r="1207" spans="4:10" ht="15.6">
      <c r="D1207" s="60">
        <v>1205</v>
      </c>
      <c r="E1207" s="84">
        <v>4583</v>
      </c>
      <c r="F1207" s="85" t="s">
        <v>3165</v>
      </c>
      <c r="G1207" s="85" t="s">
        <v>798</v>
      </c>
      <c r="H1207" s="85" t="s">
        <v>1117</v>
      </c>
      <c r="I1207" s="84">
        <v>2</v>
      </c>
      <c r="J1207" s="80">
        <v>44790</v>
      </c>
    </row>
    <row r="1208" spans="4:10" ht="15.6">
      <c r="D1208" s="60">
        <v>1206</v>
      </c>
      <c r="E1208" s="84">
        <v>2540</v>
      </c>
      <c r="F1208" s="85" t="s">
        <v>3166</v>
      </c>
      <c r="G1208" s="85" t="s">
        <v>795</v>
      </c>
      <c r="H1208" s="85" t="s">
        <v>810</v>
      </c>
      <c r="I1208" s="84">
        <v>2</v>
      </c>
      <c r="J1208" s="80">
        <v>44791</v>
      </c>
    </row>
    <row r="1209" spans="4:10" ht="15.6">
      <c r="D1209" s="60">
        <v>1207</v>
      </c>
      <c r="E1209" s="84">
        <v>4673</v>
      </c>
      <c r="F1209" s="85" t="s">
        <v>3167</v>
      </c>
      <c r="G1209" s="85" t="s">
        <v>795</v>
      </c>
      <c r="H1209" s="85" t="s">
        <v>810</v>
      </c>
      <c r="I1209" s="84">
        <v>2</v>
      </c>
      <c r="J1209" s="80">
        <v>44791</v>
      </c>
    </row>
    <row r="1210" spans="4:10" ht="15.6">
      <c r="D1210" s="60">
        <v>1208</v>
      </c>
      <c r="E1210" s="84">
        <v>3045</v>
      </c>
      <c r="F1210" s="85" t="s">
        <v>3168</v>
      </c>
      <c r="G1210" s="85" t="s">
        <v>795</v>
      </c>
      <c r="H1210" s="85" t="s">
        <v>810</v>
      </c>
      <c r="I1210" s="84">
        <v>2</v>
      </c>
      <c r="J1210" s="80">
        <v>44791</v>
      </c>
    </row>
    <row r="1211" spans="4:10" ht="15.6">
      <c r="D1211" s="60">
        <v>1209</v>
      </c>
      <c r="E1211" s="84">
        <v>4572</v>
      </c>
      <c r="F1211" s="85" t="s">
        <v>3169</v>
      </c>
      <c r="G1211" s="85" t="s">
        <v>795</v>
      </c>
      <c r="H1211" s="85" t="s">
        <v>810</v>
      </c>
      <c r="I1211" s="84">
        <v>2</v>
      </c>
      <c r="J1211" s="80">
        <v>44791</v>
      </c>
    </row>
    <row r="1212" spans="4:10" ht="15.6">
      <c r="D1212" s="60">
        <v>1210</v>
      </c>
      <c r="E1212" s="84">
        <v>3296</v>
      </c>
      <c r="F1212" s="85" t="s">
        <v>3170</v>
      </c>
      <c r="G1212" s="85" t="s">
        <v>795</v>
      </c>
      <c r="H1212" s="85" t="s">
        <v>796</v>
      </c>
      <c r="I1212" s="84">
        <v>2</v>
      </c>
      <c r="J1212" s="80">
        <v>44791</v>
      </c>
    </row>
    <row r="1213" spans="4:10" ht="15.6">
      <c r="D1213" s="60">
        <v>1211</v>
      </c>
      <c r="E1213" s="84">
        <v>3155</v>
      </c>
      <c r="F1213" s="85" t="s">
        <v>3171</v>
      </c>
      <c r="G1213" s="85" t="s">
        <v>795</v>
      </c>
      <c r="H1213" s="85" t="s">
        <v>796</v>
      </c>
      <c r="I1213" s="84">
        <v>2</v>
      </c>
      <c r="J1213" s="80">
        <v>44791</v>
      </c>
    </row>
    <row r="1214" spans="4:10" ht="15.6">
      <c r="D1214" s="60">
        <v>1212</v>
      </c>
      <c r="E1214" s="84">
        <v>4595</v>
      </c>
      <c r="F1214" s="85" t="s">
        <v>3172</v>
      </c>
      <c r="G1214" s="85" t="s">
        <v>798</v>
      </c>
      <c r="H1214" s="85" t="s">
        <v>1118</v>
      </c>
      <c r="I1214" s="84">
        <v>2</v>
      </c>
      <c r="J1214" s="80">
        <v>44791</v>
      </c>
    </row>
    <row r="1215" spans="4:10" ht="15.6">
      <c r="D1215" s="60">
        <v>1213</v>
      </c>
      <c r="E1215" s="84">
        <v>4576</v>
      </c>
      <c r="F1215" s="85" t="s">
        <v>3173</v>
      </c>
      <c r="G1215" s="85" t="s">
        <v>798</v>
      </c>
      <c r="H1215" s="85" t="s">
        <v>879</v>
      </c>
      <c r="I1215" s="84">
        <v>2</v>
      </c>
      <c r="J1215" s="80">
        <v>44791</v>
      </c>
    </row>
    <row r="1216" spans="4:10" ht="15.6">
      <c r="D1216" s="60">
        <v>1214</v>
      </c>
      <c r="E1216" s="84">
        <v>2315</v>
      </c>
      <c r="F1216" s="85" t="s">
        <v>3174</v>
      </c>
      <c r="G1216" s="85" t="s">
        <v>795</v>
      </c>
      <c r="H1216" s="85" t="s">
        <v>810</v>
      </c>
      <c r="I1216" s="84">
        <v>2</v>
      </c>
      <c r="J1216" s="80">
        <v>44792</v>
      </c>
    </row>
    <row r="1217" spans="4:10" ht="15.6">
      <c r="D1217" s="60">
        <v>1215</v>
      </c>
      <c r="E1217" s="84">
        <v>2566</v>
      </c>
      <c r="F1217" s="85" t="s">
        <v>3175</v>
      </c>
      <c r="G1217" s="85" t="s">
        <v>795</v>
      </c>
      <c r="H1217" s="85" t="s">
        <v>810</v>
      </c>
      <c r="I1217" s="84">
        <v>2</v>
      </c>
      <c r="J1217" s="80">
        <v>44792</v>
      </c>
    </row>
    <row r="1218" spans="4:10" ht="15.6">
      <c r="D1218" s="60">
        <v>1216</v>
      </c>
      <c r="E1218" s="84">
        <v>2201</v>
      </c>
      <c r="F1218" s="85" t="s">
        <v>3176</v>
      </c>
      <c r="G1218" s="85" t="s">
        <v>795</v>
      </c>
      <c r="H1218" s="85" t="s">
        <v>810</v>
      </c>
      <c r="I1218" s="84">
        <v>2</v>
      </c>
      <c r="J1218" s="80">
        <v>44792</v>
      </c>
    </row>
    <row r="1219" spans="4:10" ht="15.6">
      <c r="D1219" s="60">
        <v>1217</v>
      </c>
      <c r="E1219" s="84">
        <v>2501</v>
      </c>
      <c r="F1219" s="85" t="s">
        <v>3177</v>
      </c>
      <c r="G1219" s="85" t="s">
        <v>795</v>
      </c>
      <c r="H1219" s="85" t="s">
        <v>810</v>
      </c>
      <c r="I1219" s="84">
        <v>2</v>
      </c>
      <c r="J1219" s="80">
        <v>44792</v>
      </c>
    </row>
    <row r="1220" spans="4:10" ht="15.6">
      <c r="D1220" s="60">
        <v>1218</v>
      </c>
      <c r="E1220" s="84">
        <v>3943</v>
      </c>
      <c r="F1220" s="85" t="s">
        <v>3178</v>
      </c>
      <c r="G1220" s="85" t="s">
        <v>795</v>
      </c>
      <c r="H1220" s="85" t="s">
        <v>1015</v>
      </c>
      <c r="I1220" s="84">
        <v>2</v>
      </c>
      <c r="J1220" s="80">
        <v>44792</v>
      </c>
    </row>
    <row r="1221" spans="4:10" ht="15.6">
      <c r="D1221" s="60">
        <v>1219</v>
      </c>
      <c r="E1221" s="84">
        <v>4904</v>
      </c>
      <c r="F1221" s="85" t="s">
        <v>3179</v>
      </c>
      <c r="G1221" s="85" t="s">
        <v>795</v>
      </c>
      <c r="H1221" s="85" t="s">
        <v>1015</v>
      </c>
      <c r="I1221" s="84">
        <v>2</v>
      </c>
      <c r="J1221" s="80">
        <v>44792</v>
      </c>
    </row>
    <row r="1222" spans="4:10" ht="15.6">
      <c r="D1222" s="60">
        <v>1220</v>
      </c>
      <c r="E1222" s="84">
        <v>3881</v>
      </c>
      <c r="F1222" s="85" t="s">
        <v>3180</v>
      </c>
      <c r="G1222" s="85" t="s">
        <v>795</v>
      </c>
      <c r="H1222" s="85" t="s">
        <v>810</v>
      </c>
      <c r="I1222" s="84">
        <v>2</v>
      </c>
      <c r="J1222" s="80">
        <v>44795</v>
      </c>
    </row>
    <row r="1223" spans="4:10" ht="15.6">
      <c r="D1223" s="60">
        <v>1221</v>
      </c>
      <c r="E1223" s="84">
        <v>4852</v>
      </c>
      <c r="F1223" s="85" t="s">
        <v>3181</v>
      </c>
      <c r="G1223" s="85" t="s">
        <v>795</v>
      </c>
      <c r="H1223" s="85" t="s">
        <v>810</v>
      </c>
      <c r="I1223" s="84">
        <v>2</v>
      </c>
      <c r="J1223" s="80">
        <v>44795</v>
      </c>
    </row>
    <row r="1224" spans="4:10" ht="15.6">
      <c r="D1224" s="60">
        <v>1222</v>
      </c>
      <c r="E1224" s="84" t="s">
        <v>687</v>
      </c>
      <c r="F1224" s="85" t="s">
        <v>3182</v>
      </c>
      <c r="G1224" s="85" t="s">
        <v>795</v>
      </c>
      <c r="H1224" s="85" t="s">
        <v>810</v>
      </c>
      <c r="I1224" s="84">
        <v>2</v>
      </c>
      <c r="J1224" s="80">
        <v>44795</v>
      </c>
    </row>
    <row r="1225" spans="4:10" ht="15.6">
      <c r="D1225" s="60">
        <v>1223</v>
      </c>
      <c r="E1225" s="84">
        <v>4272</v>
      </c>
      <c r="F1225" s="85" t="s">
        <v>3183</v>
      </c>
      <c r="G1225" s="85" t="s">
        <v>795</v>
      </c>
      <c r="H1225" s="85" t="s">
        <v>810</v>
      </c>
      <c r="I1225" s="84">
        <v>2</v>
      </c>
      <c r="J1225" s="80">
        <v>44795</v>
      </c>
    </row>
    <row r="1226" spans="4:10" ht="15.6">
      <c r="D1226" s="60">
        <v>1224</v>
      </c>
      <c r="E1226" s="84">
        <v>3486</v>
      </c>
      <c r="F1226" s="85" t="s">
        <v>3184</v>
      </c>
      <c r="G1226" s="85" t="s">
        <v>795</v>
      </c>
      <c r="H1226" s="85" t="s">
        <v>796</v>
      </c>
      <c r="I1226" s="84">
        <v>2</v>
      </c>
      <c r="J1226" s="80">
        <v>44795</v>
      </c>
    </row>
    <row r="1227" spans="4:10" ht="15.6">
      <c r="D1227" s="60">
        <v>1225</v>
      </c>
      <c r="E1227" s="84">
        <v>3455</v>
      </c>
      <c r="F1227" s="85" t="s">
        <v>3185</v>
      </c>
      <c r="G1227" s="85" t="s">
        <v>795</v>
      </c>
      <c r="H1227" s="85" t="s">
        <v>796</v>
      </c>
      <c r="I1227" s="84">
        <v>2</v>
      </c>
      <c r="J1227" s="80">
        <v>44795</v>
      </c>
    </row>
    <row r="1228" spans="4:10" ht="15.6">
      <c r="D1228" s="60">
        <v>1226</v>
      </c>
      <c r="E1228" s="84">
        <v>2917</v>
      </c>
      <c r="F1228" s="85" t="s">
        <v>3186</v>
      </c>
      <c r="G1228" s="85" t="s">
        <v>798</v>
      </c>
      <c r="H1228" s="85" t="s">
        <v>1119</v>
      </c>
      <c r="I1228" s="84">
        <v>2</v>
      </c>
      <c r="J1228" s="80">
        <v>44795</v>
      </c>
    </row>
    <row r="1229" spans="4:10" ht="15.6">
      <c r="D1229" s="60">
        <v>1227</v>
      </c>
      <c r="E1229" s="84">
        <v>2725</v>
      </c>
      <c r="F1229" s="85" t="s">
        <v>3187</v>
      </c>
      <c r="G1229" s="85" t="s">
        <v>798</v>
      </c>
      <c r="H1229" s="85" t="s">
        <v>1119</v>
      </c>
      <c r="I1229" s="84">
        <v>2</v>
      </c>
      <c r="J1229" s="80">
        <v>44795</v>
      </c>
    </row>
    <row r="1230" spans="4:10" ht="15.6">
      <c r="D1230" s="60">
        <v>1228</v>
      </c>
      <c r="E1230" s="84">
        <v>4833</v>
      </c>
      <c r="F1230" s="85" t="s">
        <v>3188</v>
      </c>
      <c r="G1230" s="85" t="s">
        <v>798</v>
      </c>
      <c r="H1230" s="85" t="s">
        <v>1120</v>
      </c>
      <c r="I1230" s="84">
        <v>2</v>
      </c>
      <c r="J1230" s="80">
        <v>44795</v>
      </c>
    </row>
    <row r="1231" spans="4:10" ht="15.6">
      <c r="D1231" s="60">
        <v>1229</v>
      </c>
      <c r="E1231" s="84">
        <v>2255</v>
      </c>
      <c r="F1231" s="85" t="s">
        <v>3189</v>
      </c>
      <c r="G1231" s="85" t="s">
        <v>795</v>
      </c>
      <c r="H1231" s="85" t="s">
        <v>810</v>
      </c>
      <c r="I1231" s="84">
        <v>2</v>
      </c>
      <c r="J1231" s="80">
        <v>44796</v>
      </c>
    </row>
    <row r="1232" spans="4:10" ht="15.6">
      <c r="D1232" s="60">
        <v>1230</v>
      </c>
      <c r="E1232" s="84">
        <v>4601</v>
      </c>
      <c r="F1232" s="85" t="s">
        <v>3190</v>
      </c>
      <c r="G1232" s="85" t="s">
        <v>795</v>
      </c>
      <c r="H1232" s="85" t="s">
        <v>810</v>
      </c>
      <c r="I1232" s="84">
        <v>2</v>
      </c>
      <c r="J1232" s="80">
        <v>44796</v>
      </c>
    </row>
    <row r="1233" spans="4:10" ht="15.6">
      <c r="D1233" s="60">
        <v>1231</v>
      </c>
      <c r="E1233" s="84">
        <v>2622</v>
      </c>
      <c r="F1233" s="85" t="s">
        <v>3191</v>
      </c>
      <c r="G1233" s="85" t="s">
        <v>795</v>
      </c>
      <c r="H1233" s="85" t="s">
        <v>810</v>
      </c>
      <c r="I1233" s="84">
        <v>2</v>
      </c>
      <c r="J1233" s="80">
        <v>44796</v>
      </c>
    </row>
    <row r="1234" spans="4:10" ht="15.6">
      <c r="D1234" s="60">
        <v>1232</v>
      </c>
      <c r="E1234" s="84">
        <v>2482</v>
      </c>
      <c r="F1234" s="85" t="s">
        <v>3192</v>
      </c>
      <c r="G1234" s="85" t="s">
        <v>795</v>
      </c>
      <c r="H1234" s="85" t="s">
        <v>810</v>
      </c>
      <c r="I1234" s="84">
        <v>2</v>
      </c>
      <c r="J1234" s="80">
        <v>44796</v>
      </c>
    </row>
    <row r="1235" spans="4:10" ht="15.6">
      <c r="D1235" s="60">
        <v>1233</v>
      </c>
      <c r="E1235" s="84">
        <v>3578</v>
      </c>
      <c r="F1235" s="85" t="s">
        <v>3193</v>
      </c>
      <c r="G1235" s="85" t="s">
        <v>795</v>
      </c>
      <c r="H1235" s="85" t="s">
        <v>796</v>
      </c>
      <c r="I1235" s="84">
        <v>2</v>
      </c>
      <c r="J1235" s="80">
        <v>44796</v>
      </c>
    </row>
    <row r="1236" spans="4:10" ht="15.6">
      <c r="D1236" s="60">
        <v>1234</v>
      </c>
      <c r="E1236" s="84">
        <v>4201</v>
      </c>
      <c r="F1236" s="85" t="s">
        <v>3194</v>
      </c>
      <c r="G1236" s="85" t="s">
        <v>795</v>
      </c>
      <c r="H1236" s="85" t="s">
        <v>796</v>
      </c>
      <c r="I1236" s="84">
        <v>2</v>
      </c>
      <c r="J1236" s="80">
        <v>44796</v>
      </c>
    </row>
    <row r="1237" spans="4:10" ht="15.6">
      <c r="D1237" s="60">
        <v>1235</v>
      </c>
      <c r="E1237" s="84">
        <v>4238</v>
      </c>
      <c r="F1237" s="85" t="s">
        <v>3195</v>
      </c>
      <c r="G1237" s="85" t="s">
        <v>798</v>
      </c>
      <c r="H1237" s="85" t="s">
        <v>879</v>
      </c>
      <c r="I1237" s="84">
        <v>2</v>
      </c>
      <c r="J1237" s="80">
        <v>44796</v>
      </c>
    </row>
    <row r="1238" spans="4:10" ht="15.6">
      <c r="D1238" s="60">
        <v>1236</v>
      </c>
      <c r="E1238" s="84">
        <v>3290</v>
      </c>
      <c r="F1238" s="85" t="s">
        <v>3196</v>
      </c>
      <c r="G1238" s="85" t="s">
        <v>798</v>
      </c>
      <c r="H1238" s="85" t="s">
        <v>1121</v>
      </c>
      <c r="I1238" s="84">
        <v>2</v>
      </c>
      <c r="J1238" s="80">
        <v>44796</v>
      </c>
    </row>
    <row r="1239" spans="4:10" ht="15.6">
      <c r="D1239" s="60">
        <v>1237</v>
      </c>
      <c r="E1239" s="84">
        <v>2145</v>
      </c>
      <c r="F1239" s="85" t="s">
        <v>3197</v>
      </c>
      <c r="G1239" s="85" t="s">
        <v>795</v>
      </c>
      <c r="H1239" s="85" t="s">
        <v>797</v>
      </c>
      <c r="I1239" s="84">
        <v>2</v>
      </c>
      <c r="J1239" s="80">
        <v>44797</v>
      </c>
    </row>
    <row r="1240" spans="4:10" ht="15.6">
      <c r="D1240" s="60">
        <v>1238</v>
      </c>
      <c r="E1240" s="84">
        <v>2948</v>
      </c>
      <c r="F1240" s="85" t="s">
        <v>3198</v>
      </c>
      <c r="G1240" s="85" t="s">
        <v>795</v>
      </c>
      <c r="H1240" s="85" t="s">
        <v>796</v>
      </c>
      <c r="I1240" s="84">
        <v>2</v>
      </c>
      <c r="J1240" s="80">
        <v>44797</v>
      </c>
    </row>
    <row r="1241" spans="4:10" ht="15.6">
      <c r="D1241" s="60">
        <v>1239</v>
      </c>
      <c r="E1241" s="84">
        <v>2401</v>
      </c>
      <c r="F1241" s="85" t="s">
        <v>3199</v>
      </c>
      <c r="G1241" s="85" t="s">
        <v>795</v>
      </c>
      <c r="H1241" s="85" t="s">
        <v>810</v>
      </c>
      <c r="I1241" s="84">
        <v>2</v>
      </c>
      <c r="J1241" s="80">
        <v>44797</v>
      </c>
    </row>
    <row r="1242" spans="4:10" ht="15.6">
      <c r="D1242" s="60">
        <v>1240</v>
      </c>
      <c r="E1242" s="84">
        <v>4342</v>
      </c>
      <c r="F1242" s="85" t="s">
        <v>3200</v>
      </c>
      <c r="G1242" s="85" t="s">
        <v>795</v>
      </c>
      <c r="H1242" s="85" t="s">
        <v>810</v>
      </c>
      <c r="I1242" s="84">
        <v>2</v>
      </c>
      <c r="J1242" s="80">
        <v>44797</v>
      </c>
    </row>
    <row r="1243" spans="4:10" ht="15.6">
      <c r="D1243" s="60">
        <v>1241</v>
      </c>
      <c r="E1243" s="84">
        <v>2988</v>
      </c>
      <c r="F1243" s="85" t="s">
        <v>1831</v>
      </c>
      <c r="G1243" s="85" t="s">
        <v>795</v>
      </c>
      <c r="H1243" s="85" t="s">
        <v>810</v>
      </c>
      <c r="I1243" s="84">
        <v>2</v>
      </c>
      <c r="J1243" s="80">
        <v>44797</v>
      </c>
    </row>
    <row r="1244" spans="4:10" ht="15.6">
      <c r="D1244" s="60">
        <v>1242</v>
      </c>
      <c r="E1244" s="84">
        <v>4187</v>
      </c>
      <c r="F1244" s="85" t="s">
        <v>3201</v>
      </c>
      <c r="G1244" s="85" t="s">
        <v>795</v>
      </c>
      <c r="H1244" s="85" t="s">
        <v>796</v>
      </c>
      <c r="I1244" s="84">
        <v>2</v>
      </c>
      <c r="J1244" s="80">
        <v>44797</v>
      </c>
    </row>
    <row r="1245" spans="4:10" ht="15.6">
      <c r="D1245" s="60">
        <v>1243</v>
      </c>
      <c r="E1245" s="84">
        <v>4322</v>
      </c>
      <c r="F1245" s="85" t="s">
        <v>3202</v>
      </c>
      <c r="G1245" s="85" t="s">
        <v>795</v>
      </c>
      <c r="H1245" s="85" t="s">
        <v>796</v>
      </c>
      <c r="I1245" s="84">
        <v>2</v>
      </c>
      <c r="J1245" s="80">
        <v>44797</v>
      </c>
    </row>
    <row r="1246" spans="4:10" ht="15.6">
      <c r="D1246" s="60">
        <v>1244</v>
      </c>
      <c r="E1246" s="84">
        <v>4901</v>
      </c>
      <c r="F1246" s="85" t="s">
        <v>3203</v>
      </c>
      <c r="G1246" s="85" t="s">
        <v>798</v>
      </c>
      <c r="H1246" s="85" t="s">
        <v>919</v>
      </c>
      <c r="I1246" s="84">
        <v>2</v>
      </c>
      <c r="J1246" s="80">
        <v>44797</v>
      </c>
    </row>
    <row r="1247" spans="4:10" ht="15.6">
      <c r="D1247" s="60">
        <v>1245</v>
      </c>
      <c r="E1247" s="84">
        <v>2462</v>
      </c>
      <c r="F1247" s="85" t="s">
        <v>3204</v>
      </c>
      <c r="G1247" s="85" t="s">
        <v>798</v>
      </c>
      <c r="H1247" s="85" t="s">
        <v>919</v>
      </c>
      <c r="I1247" s="84">
        <v>2</v>
      </c>
      <c r="J1247" s="80">
        <v>44797</v>
      </c>
    </row>
    <row r="1248" spans="4:10" ht="15.6">
      <c r="D1248" s="60">
        <v>1246</v>
      </c>
      <c r="E1248" s="84">
        <v>3880</v>
      </c>
      <c r="F1248" s="85" t="s">
        <v>3205</v>
      </c>
      <c r="G1248" s="85" t="s">
        <v>795</v>
      </c>
      <c r="H1248" s="85" t="s">
        <v>810</v>
      </c>
      <c r="I1248" s="84">
        <v>2</v>
      </c>
      <c r="J1248" s="80">
        <v>44798</v>
      </c>
    </row>
    <row r="1249" spans="4:10" ht="15.6">
      <c r="D1249" s="60">
        <v>1247</v>
      </c>
      <c r="E1249" s="84">
        <v>2322</v>
      </c>
      <c r="F1249" s="85" t="s">
        <v>3206</v>
      </c>
      <c r="G1249" s="85" t="s">
        <v>795</v>
      </c>
      <c r="H1249" s="85" t="s">
        <v>810</v>
      </c>
      <c r="I1249" s="84">
        <v>2</v>
      </c>
      <c r="J1249" s="80">
        <v>44798</v>
      </c>
    </row>
    <row r="1250" spans="4:10" ht="15.6">
      <c r="D1250" s="60">
        <v>1248</v>
      </c>
      <c r="E1250" s="84">
        <v>3556</v>
      </c>
      <c r="F1250" s="85" t="s">
        <v>3207</v>
      </c>
      <c r="G1250" s="85" t="s">
        <v>795</v>
      </c>
      <c r="H1250" s="85" t="s">
        <v>810</v>
      </c>
      <c r="I1250" s="84">
        <v>2</v>
      </c>
      <c r="J1250" s="80">
        <v>44798</v>
      </c>
    </row>
    <row r="1251" spans="4:10" ht="15.6">
      <c r="D1251" s="60">
        <v>1249</v>
      </c>
      <c r="E1251" s="84">
        <v>4389</v>
      </c>
      <c r="F1251" s="85" t="s">
        <v>3208</v>
      </c>
      <c r="G1251" s="85" t="s">
        <v>795</v>
      </c>
      <c r="H1251" s="85" t="s">
        <v>796</v>
      </c>
      <c r="I1251" s="84">
        <v>2</v>
      </c>
      <c r="J1251" s="80">
        <v>44798</v>
      </c>
    </row>
    <row r="1252" spans="4:10" ht="15.6">
      <c r="D1252" s="60">
        <v>1250</v>
      </c>
      <c r="E1252" s="84">
        <v>4430</v>
      </c>
      <c r="F1252" s="85" t="s">
        <v>3209</v>
      </c>
      <c r="G1252" s="85" t="s">
        <v>795</v>
      </c>
      <c r="H1252" s="85" t="s">
        <v>796</v>
      </c>
      <c r="I1252" s="84">
        <v>2</v>
      </c>
      <c r="J1252" s="80">
        <v>44798</v>
      </c>
    </row>
    <row r="1253" spans="4:10" ht="15.6">
      <c r="D1253" s="60">
        <v>1251</v>
      </c>
      <c r="E1253" s="84">
        <v>2417</v>
      </c>
      <c r="F1253" s="85" t="s">
        <v>3210</v>
      </c>
      <c r="G1253" s="85" t="s">
        <v>798</v>
      </c>
      <c r="H1253" s="85" t="s">
        <v>1122</v>
      </c>
      <c r="I1253" s="84">
        <v>2</v>
      </c>
      <c r="J1253" s="80">
        <v>44798</v>
      </c>
    </row>
    <row r="1254" spans="4:10" ht="15.6">
      <c r="D1254" s="60">
        <v>1252</v>
      </c>
      <c r="E1254" s="84">
        <v>4394</v>
      </c>
      <c r="F1254" s="85" t="s">
        <v>3211</v>
      </c>
      <c r="G1254" s="85" t="s">
        <v>798</v>
      </c>
      <c r="H1254" s="85" t="s">
        <v>1122</v>
      </c>
      <c r="I1254" s="84">
        <v>2</v>
      </c>
      <c r="J1254" s="80">
        <v>44798</v>
      </c>
    </row>
    <row r="1255" spans="4:10" ht="15.6">
      <c r="D1255" s="60">
        <v>1253</v>
      </c>
      <c r="E1255" s="84">
        <v>3086</v>
      </c>
      <c r="F1255" s="85" t="s">
        <v>3212</v>
      </c>
      <c r="G1255" s="85" t="s">
        <v>798</v>
      </c>
      <c r="H1255" s="85" t="s">
        <v>1123</v>
      </c>
      <c r="I1255" s="84">
        <v>2</v>
      </c>
      <c r="J1255" s="80">
        <v>44798</v>
      </c>
    </row>
    <row r="1256" spans="4:10" ht="15.6">
      <c r="D1256" s="60">
        <v>1254</v>
      </c>
      <c r="E1256" s="84">
        <v>4694</v>
      </c>
      <c r="F1256" s="85" t="s">
        <v>3213</v>
      </c>
      <c r="G1256" s="85" t="s">
        <v>795</v>
      </c>
      <c r="H1256" s="85" t="s">
        <v>796</v>
      </c>
      <c r="I1256" s="84">
        <v>2</v>
      </c>
      <c r="J1256" s="80">
        <v>44799</v>
      </c>
    </row>
    <row r="1257" spans="4:10" ht="15.6">
      <c r="D1257" s="60">
        <v>1255</v>
      </c>
      <c r="E1257" s="84" t="s">
        <v>660</v>
      </c>
      <c r="F1257" s="85" t="s">
        <v>3214</v>
      </c>
      <c r="G1257" s="85" t="s">
        <v>795</v>
      </c>
      <c r="H1257" s="85" t="s">
        <v>796</v>
      </c>
      <c r="I1257" s="84">
        <v>2</v>
      </c>
      <c r="J1257" s="80">
        <v>44799</v>
      </c>
    </row>
    <row r="1258" spans="4:10" ht="15.6">
      <c r="D1258" s="60">
        <v>1256</v>
      </c>
      <c r="E1258" s="84">
        <v>4339</v>
      </c>
      <c r="F1258" s="85" t="s">
        <v>3215</v>
      </c>
      <c r="G1258" s="85" t="s">
        <v>798</v>
      </c>
      <c r="H1258" s="85" t="s">
        <v>1124</v>
      </c>
      <c r="I1258" s="84">
        <v>3</v>
      </c>
      <c r="J1258" s="80">
        <v>44799</v>
      </c>
    </row>
    <row r="1259" spans="4:10" ht="15.6">
      <c r="D1259" s="60">
        <v>1257</v>
      </c>
      <c r="E1259" s="84">
        <v>4401</v>
      </c>
      <c r="F1259" s="85" t="s">
        <v>3216</v>
      </c>
      <c r="G1259" s="85" t="s">
        <v>798</v>
      </c>
      <c r="H1259" s="85" t="s">
        <v>1124</v>
      </c>
      <c r="I1259" s="84">
        <v>2</v>
      </c>
      <c r="J1259" s="80">
        <v>44799</v>
      </c>
    </row>
    <row r="1260" spans="4:10" ht="15.6">
      <c r="D1260" s="60">
        <v>1258</v>
      </c>
      <c r="E1260" s="84" t="s">
        <v>671</v>
      </c>
      <c r="F1260" s="85" t="s">
        <v>3217</v>
      </c>
      <c r="G1260" s="85" t="s">
        <v>795</v>
      </c>
      <c r="H1260" s="85" t="s">
        <v>1125</v>
      </c>
      <c r="I1260" s="84">
        <v>2</v>
      </c>
      <c r="J1260" s="80">
        <v>44802</v>
      </c>
    </row>
    <row r="1261" spans="4:10" ht="15.6">
      <c r="D1261" s="60">
        <v>1259</v>
      </c>
      <c r="E1261" s="84">
        <v>4407</v>
      </c>
      <c r="F1261" s="85" t="s">
        <v>3218</v>
      </c>
      <c r="G1261" s="85" t="s">
        <v>795</v>
      </c>
      <c r="H1261" s="85" t="s">
        <v>1125</v>
      </c>
      <c r="I1261" s="84">
        <v>2</v>
      </c>
      <c r="J1261" s="80">
        <v>44802</v>
      </c>
    </row>
    <row r="1262" spans="4:10" ht="15.6">
      <c r="D1262" s="60">
        <v>1260</v>
      </c>
      <c r="E1262" s="84">
        <v>2606</v>
      </c>
      <c r="F1262" s="85" t="s">
        <v>3219</v>
      </c>
      <c r="G1262" s="85" t="s">
        <v>795</v>
      </c>
      <c r="H1262" s="85" t="s">
        <v>1125</v>
      </c>
      <c r="I1262" s="84">
        <v>2</v>
      </c>
      <c r="J1262" s="80">
        <v>44802</v>
      </c>
    </row>
    <row r="1263" spans="4:10" ht="15.6">
      <c r="D1263" s="60">
        <v>1261</v>
      </c>
      <c r="E1263" s="84">
        <v>2283</v>
      </c>
      <c r="F1263" s="85" t="s">
        <v>3220</v>
      </c>
      <c r="G1263" s="85" t="s">
        <v>795</v>
      </c>
      <c r="H1263" s="85" t="s">
        <v>1125</v>
      </c>
      <c r="I1263" s="84">
        <v>2</v>
      </c>
      <c r="J1263" s="80">
        <v>44802</v>
      </c>
    </row>
    <row r="1264" spans="4:10" ht="15.6">
      <c r="D1264" s="60">
        <v>1262</v>
      </c>
      <c r="E1264" s="84">
        <v>2348</v>
      </c>
      <c r="F1264" s="85" t="s">
        <v>3221</v>
      </c>
      <c r="G1264" s="85" t="s">
        <v>795</v>
      </c>
      <c r="H1264" s="85" t="s">
        <v>796</v>
      </c>
      <c r="I1264" s="84">
        <v>2</v>
      </c>
      <c r="J1264" s="80">
        <v>44802</v>
      </c>
    </row>
    <row r="1265" spans="4:10" ht="15.6">
      <c r="D1265" s="60">
        <v>1263</v>
      </c>
      <c r="E1265" s="84">
        <v>3156</v>
      </c>
      <c r="F1265" s="85" t="s">
        <v>3222</v>
      </c>
      <c r="G1265" s="85" t="s">
        <v>795</v>
      </c>
      <c r="H1265" s="85" t="s">
        <v>796</v>
      </c>
      <c r="I1265" s="84">
        <v>2</v>
      </c>
      <c r="J1265" s="80">
        <v>44802</v>
      </c>
    </row>
    <row r="1266" spans="4:10" ht="15.6">
      <c r="D1266" s="60">
        <v>1264</v>
      </c>
      <c r="E1266" s="84">
        <v>4832</v>
      </c>
      <c r="F1266" s="85" t="s">
        <v>2331</v>
      </c>
      <c r="G1266" s="85" t="s">
        <v>808</v>
      </c>
      <c r="H1266" s="85" t="s">
        <v>1126</v>
      </c>
      <c r="I1266" s="84">
        <v>2</v>
      </c>
      <c r="J1266" s="80">
        <v>44802</v>
      </c>
    </row>
    <row r="1267" spans="4:10" ht="15.6">
      <c r="D1267" s="60">
        <v>1265</v>
      </c>
      <c r="E1267" s="84">
        <v>4948</v>
      </c>
      <c r="F1267" s="85" t="s">
        <v>3223</v>
      </c>
      <c r="G1267" s="85" t="s">
        <v>808</v>
      </c>
      <c r="H1267" s="85" t="s">
        <v>1113</v>
      </c>
      <c r="I1267" s="84">
        <v>2</v>
      </c>
      <c r="J1267" s="80">
        <v>44802</v>
      </c>
    </row>
    <row r="1268" spans="4:10" ht="15.6">
      <c r="D1268" s="60">
        <v>1266</v>
      </c>
      <c r="E1268" s="84">
        <v>4765</v>
      </c>
      <c r="F1268" s="85" t="s">
        <v>3224</v>
      </c>
      <c r="G1268" s="85" t="s">
        <v>795</v>
      </c>
      <c r="H1268" s="85" t="s">
        <v>1125</v>
      </c>
      <c r="I1268" s="84">
        <v>2</v>
      </c>
      <c r="J1268" s="80">
        <v>44803</v>
      </c>
    </row>
    <row r="1269" spans="4:10" ht="15.6">
      <c r="D1269" s="60">
        <v>1267</v>
      </c>
      <c r="E1269" s="84">
        <v>2517</v>
      </c>
      <c r="F1269" s="85" t="s">
        <v>3225</v>
      </c>
      <c r="G1269" s="85" t="s">
        <v>795</v>
      </c>
      <c r="H1269" s="85" t="s">
        <v>1125</v>
      </c>
      <c r="I1269" s="84">
        <v>2</v>
      </c>
      <c r="J1269" s="80">
        <v>44803</v>
      </c>
    </row>
    <row r="1270" spans="4:10" ht="15.6">
      <c r="D1270" s="60">
        <v>1268</v>
      </c>
      <c r="E1270" s="84">
        <v>4651</v>
      </c>
      <c r="F1270" s="85" t="s">
        <v>3226</v>
      </c>
      <c r="G1270" s="85" t="s">
        <v>795</v>
      </c>
      <c r="H1270" s="85" t="s">
        <v>1125</v>
      </c>
      <c r="I1270" s="84">
        <v>2</v>
      </c>
      <c r="J1270" s="80">
        <v>44803</v>
      </c>
    </row>
    <row r="1271" spans="4:10" ht="15.6">
      <c r="D1271" s="60">
        <v>1269</v>
      </c>
      <c r="E1271" s="84">
        <v>4346</v>
      </c>
      <c r="F1271" s="85" t="s">
        <v>3227</v>
      </c>
      <c r="G1271" s="85" t="s">
        <v>795</v>
      </c>
      <c r="H1271" s="85" t="s">
        <v>1125</v>
      </c>
      <c r="I1271" s="84">
        <v>2</v>
      </c>
      <c r="J1271" s="80">
        <v>44803</v>
      </c>
    </row>
    <row r="1272" spans="4:10" ht="15.6">
      <c r="D1272" s="60">
        <v>1270</v>
      </c>
      <c r="E1272" s="84">
        <v>4797</v>
      </c>
      <c r="F1272" s="85" t="s">
        <v>3228</v>
      </c>
      <c r="G1272" s="85" t="s">
        <v>795</v>
      </c>
      <c r="H1272" s="85" t="s">
        <v>796</v>
      </c>
      <c r="I1272" s="84">
        <v>2</v>
      </c>
      <c r="J1272" s="80">
        <v>44803</v>
      </c>
    </row>
    <row r="1273" spans="4:10" ht="15.6">
      <c r="D1273" s="60">
        <v>1271</v>
      </c>
      <c r="E1273" s="84">
        <v>2355</v>
      </c>
      <c r="F1273" s="85" t="s">
        <v>3229</v>
      </c>
      <c r="G1273" s="85" t="s">
        <v>795</v>
      </c>
      <c r="H1273" s="85" t="s">
        <v>796</v>
      </c>
      <c r="I1273" s="84">
        <v>2</v>
      </c>
      <c r="J1273" s="80">
        <v>44803</v>
      </c>
    </row>
    <row r="1274" spans="4:10" ht="15.6">
      <c r="D1274" s="60">
        <v>1272</v>
      </c>
      <c r="E1274" s="84">
        <v>4156</v>
      </c>
      <c r="F1274" s="85" t="s">
        <v>3230</v>
      </c>
      <c r="G1274" s="85" t="s">
        <v>808</v>
      </c>
      <c r="H1274" s="85" t="s">
        <v>920</v>
      </c>
      <c r="I1274" s="84">
        <v>2</v>
      </c>
      <c r="J1274" s="80">
        <v>44803</v>
      </c>
    </row>
    <row r="1275" spans="4:10" ht="15.6">
      <c r="D1275" s="60">
        <v>1273</v>
      </c>
      <c r="E1275" s="84">
        <v>4489</v>
      </c>
      <c r="F1275" s="85" t="s">
        <v>3231</v>
      </c>
      <c r="G1275" s="85" t="s">
        <v>808</v>
      </c>
      <c r="H1275" s="85" t="s">
        <v>1068</v>
      </c>
      <c r="I1275" s="84">
        <v>2</v>
      </c>
      <c r="J1275" s="80">
        <v>44803</v>
      </c>
    </row>
    <row r="1276" spans="4:10" ht="15.6">
      <c r="D1276" s="60">
        <v>1274</v>
      </c>
      <c r="E1276" s="84">
        <v>4456</v>
      </c>
      <c r="F1276" s="85" t="s">
        <v>3232</v>
      </c>
      <c r="G1276" s="85" t="s">
        <v>795</v>
      </c>
      <c r="H1276" s="85" t="s">
        <v>810</v>
      </c>
      <c r="I1276" s="84">
        <v>2</v>
      </c>
      <c r="J1276" s="80">
        <v>44804</v>
      </c>
    </row>
    <row r="1277" spans="4:10" ht="15.6">
      <c r="D1277" s="60">
        <v>1275</v>
      </c>
      <c r="E1277" s="61">
        <v>2147</v>
      </c>
      <c r="F1277" s="62" t="s">
        <v>3233</v>
      </c>
      <c r="G1277" s="62" t="s">
        <v>795</v>
      </c>
      <c r="H1277" s="62" t="s">
        <v>1125</v>
      </c>
      <c r="I1277" s="61">
        <v>2</v>
      </c>
      <c r="J1277" s="90">
        <v>44804</v>
      </c>
    </row>
    <row r="1278" spans="4:10" ht="15.6">
      <c r="D1278" s="60">
        <v>1276</v>
      </c>
      <c r="E1278" s="61">
        <v>3016</v>
      </c>
      <c r="F1278" s="62" t="s">
        <v>3234</v>
      </c>
      <c r="G1278" s="62" t="s">
        <v>795</v>
      </c>
      <c r="H1278" s="62" t="s">
        <v>1125</v>
      </c>
      <c r="I1278" s="61">
        <v>2</v>
      </c>
      <c r="J1278" s="90">
        <v>44804</v>
      </c>
    </row>
    <row r="1279" spans="4:10" ht="15.6">
      <c r="D1279" s="60">
        <v>1277</v>
      </c>
      <c r="E1279" s="61" t="s">
        <v>678</v>
      </c>
      <c r="F1279" s="62" t="s">
        <v>3235</v>
      </c>
      <c r="G1279" s="62" t="s">
        <v>795</v>
      </c>
      <c r="H1279" s="62" t="s">
        <v>1125</v>
      </c>
      <c r="I1279" s="61">
        <v>2</v>
      </c>
      <c r="J1279" s="90">
        <v>44804</v>
      </c>
    </row>
    <row r="1280" spans="4:10" ht="15.6">
      <c r="D1280" s="60">
        <v>1278</v>
      </c>
      <c r="E1280" s="61">
        <v>3042</v>
      </c>
      <c r="F1280" s="62" t="s">
        <v>3236</v>
      </c>
      <c r="G1280" s="62" t="s">
        <v>795</v>
      </c>
      <c r="H1280" s="62" t="s">
        <v>796</v>
      </c>
      <c r="I1280" s="61">
        <v>2</v>
      </c>
      <c r="J1280" s="90">
        <v>44804</v>
      </c>
    </row>
    <row r="1281" spans="4:10" ht="15.6">
      <c r="D1281" s="60">
        <v>1279</v>
      </c>
      <c r="E1281" s="61">
        <v>4480</v>
      </c>
      <c r="F1281" s="62" t="s">
        <v>3237</v>
      </c>
      <c r="G1281" s="62" t="s">
        <v>795</v>
      </c>
      <c r="H1281" s="62" t="s">
        <v>796</v>
      </c>
      <c r="I1281" s="61">
        <v>2</v>
      </c>
      <c r="J1281" s="90">
        <v>44804</v>
      </c>
    </row>
    <row r="1282" spans="4:10" ht="15.6">
      <c r="D1282" s="60">
        <v>1280</v>
      </c>
      <c r="E1282" s="61">
        <v>3594</v>
      </c>
      <c r="F1282" s="62" t="s">
        <v>3238</v>
      </c>
      <c r="G1282" s="62" t="s">
        <v>798</v>
      </c>
      <c r="H1282" s="62" t="s">
        <v>1116</v>
      </c>
      <c r="I1282" s="61">
        <v>2</v>
      </c>
      <c r="J1282" s="90">
        <v>44804</v>
      </c>
    </row>
    <row r="1283" spans="4:10" ht="15.6">
      <c r="D1283" s="60">
        <v>1281</v>
      </c>
      <c r="E1283" s="61">
        <v>3852</v>
      </c>
      <c r="F1283" s="62" t="s">
        <v>3239</v>
      </c>
      <c r="G1283" s="62" t="s">
        <v>794</v>
      </c>
      <c r="H1283" s="62" t="s">
        <v>850</v>
      </c>
      <c r="I1283" s="61">
        <v>2</v>
      </c>
      <c r="J1283" s="90">
        <v>44804</v>
      </c>
    </row>
    <row r="1284" spans="4:10" ht="15.6">
      <c r="D1284" s="60">
        <v>1282</v>
      </c>
      <c r="E1284" s="61">
        <v>3590</v>
      </c>
      <c r="F1284" s="62" t="s">
        <v>3240</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3241</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3242</v>
      </c>
      <c r="G1299" s="62" t="s">
        <v>773</v>
      </c>
      <c r="H1299" s="62" t="s">
        <v>852</v>
      </c>
      <c r="I1299" s="61">
        <v>3</v>
      </c>
      <c r="J1299" s="90">
        <v>44806</v>
      </c>
    </row>
    <row r="1300" spans="4:10" ht="15.6">
      <c r="D1300" s="60">
        <v>1298</v>
      </c>
      <c r="E1300" s="61">
        <v>3952</v>
      </c>
      <c r="F1300" s="62" t="s">
        <v>3243</v>
      </c>
      <c r="G1300" s="62" t="s">
        <v>783</v>
      </c>
      <c r="H1300" s="62" t="s">
        <v>928</v>
      </c>
      <c r="I1300" s="61">
        <v>3</v>
      </c>
      <c r="J1300" s="90">
        <v>44806</v>
      </c>
    </row>
    <row r="1301" spans="4:10" ht="15.6">
      <c r="D1301" s="60">
        <v>1299</v>
      </c>
      <c r="E1301" s="61">
        <v>4639</v>
      </c>
      <c r="F1301" s="62" t="s">
        <v>3244</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3245</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3246</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3247</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3248</v>
      </c>
      <c r="G1331" s="62" t="s">
        <v>783</v>
      </c>
      <c r="H1331" s="62" t="s">
        <v>991</v>
      </c>
      <c r="I1331" s="61">
        <v>2</v>
      </c>
      <c r="J1331" s="90">
        <v>44812</v>
      </c>
    </row>
    <row r="1332" spans="4:10" ht="15.6">
      <c r="D1332" s="60">
        <v>1330</v>
      </c>
      <c r="E1332" s="61">
        <v>4751</v>
      </c>
      <c r="F1332" s="62" t="s">
        <v>3249</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3250</v>
      </c>
      <c r="G1339" s="62" t="s">
        <v>795</v>
      </c>
      <c r="H1339" s="62" t="s">
        <v>1013</v>
      </c>
      <c r="I1339" s="61">
        <v>2</v>
      </c>
      <c r="J1339" s="90">
        <v>44812</v>
      </c>
    </row>
    <row r="1340" spans="4:10" ht="15.6">
      <c r="D1340" s="60">
        <v>1338</v>
      </c>
      <c r="E1340" s="61">
        <v>4504</v>
      </c>
      <c r="F1340" s="62" t="s">
        <v>3251</v>
      </c>
      <c r="G1340" s="62" t="s">
        <v>795</v>
      </c>
      <c r="H1340" s="62" t="s">
        <v>1013</v>
      </c>
      <c r="I1340" s="61">
        <v>2</v>
      </c>
      <c r="J1340" s="90">
        <v>44812</v>
      </c>
    </row>
    <row r="1341" spans="4:10" ht="15.6">
      <c r="D1341" s="60">
        <v>1339</v>
      </c>
      <c r="E1341" s="61">
        <v>4681</v>
      </c>
      <c r="F1341" s="62" t="s">
        <v>3252</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3253</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3254</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3255</v>
      </c>
      <c r="G1355" s="62" t="s">
        <v>795</v>
      </c>
      <c r="H1355" s="62" t="s">
        <v>1013</v>
      </c>
      <c r="I1355" s="61">
        <v>2</v>
      </c>
      <c r="J1355" s="90">
        <v>44817</v>
      </c>
    </row>
    <row r="1356" spans="4:10" ht="15.6">
      <c r="D1356" s="60">
        <v>1354</v>
      </c>
      <c r="E1356" s="61">
        <v>4152</v>
      </c>
      <c r="F1356" s="62" t="s">
        <v>3256</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3257</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3258</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3259</v>
      </c>
      <c r="G1421" s="62" t="s">
        <v>764</v>
      </c>
      <c r="H1421" s="62" t="s">
        <v>790</v>
      </c>
      <c r="I1421" s="61">
        <v>2</v>
      </c>
      <c r="J1421" s="90">
        <v>44826</v>
      </c>
    </row>
    <row r="1422" spans="4:10" ht="15.6">
      <c r="D1422" s="60">
        <v>1420</v>
      </c>
      <c r="E1422" s="61">
        <v>3851</v>
      </c>
      <c r="F1422" s="62" t="s">
        <v>3260</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3261</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3262</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3263</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2108</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3264</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3265</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3266</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3267</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3268</v>
      </c>
      <c r="B1" s="93" t="s">
        <v>3269</v>
      </c>
      <c r="C1" s="94" t="s">
        <v>3270</v>
      </c>
      <c r="D1" s="93" t="s">
        <v>3271</v>
      </c>
      <c r="E1" s="93" t="s">
        <v>3272</v>
      </c>
      <c r="F1" s="93" t="s">
        <v>3273</v>
      </c>
      <c r="G1" s="93" t="s">
        <v>3274</v>
      </c>
      <c r="H1" s="93" t="s">
        <v>3275</v>
      </c>
      <c r="I1" s="93" t="s">
        <v>3276</v>
      </c>
    </row>
    <row r="2" spans="1:9">
      <c r="A2" s="95" t="s">
        <v>764</v>
      </c>
      <c r="B2" s="95" t="s">
        <v>3277</v>
      </c>
      <c r="C2" s="95" t="s">
        <v>3278</v>
      </c>
      <c r="D2" s="95" t="s">
        <v>3279</v>
      </c>
      <c r="E2" s="95" t="s">
        <v>806</v>
      </c>
      <c r="F2" s="95" t="s">
        <v>3280</v>
      </c>
      <c r="G2" s="95" t="s">
        <v>3281</v>
      </c>
      <c r="H2" s="95" t="s">
        <v>3282</v>
      </c>
      <c r="I2" s="96" t="s">
        <v>3283</v>
      </c>
    </row>
    <row r="3" spans="1:9">
      <c r="A3" s="95" t="s">
        <v>764</v>
      </c>
      <c r="B3" s="95" t="s">
        <v>3284</v>
      </c>
      <c r="C3" s="95" t="s">
        <v>3285</v>
      </c>
      <c r="D3" s="95" t="s">
        <v>3279</v>
      </c>
      <c r="E3" s="95" t="s">
        <v>806</v>
      </c>
      <c r="F3" s="95" t="s">
        <v>3280</v>
      </c>
      <c r="G3" s="95" t="s">
        <v>3281</v>
      </c>
      <c r="H3" s="95" t="s">
        <v>3282</v>
      </c>
      <c r="I3" s="96" t="s">
        <v>3283</v>
      </c>
    </row>
    <row r="4" spans="1:9">
      <c r="A4" s="95" t="s">
        <v>764</v>
      </c>
      <c r="B4" s="95" t="s">
        <v>3286</v>
      </c>
      <c r="C4" s="95" t="s">
        <v>3287</v>
      </c>
      <c r="D4" s="95" t="s">
        <v>3279</v>
      </c>
      <c r="E4" s="95" t="s">
        <v>806</v>
      </c>
      <c r="F4" s="95" t="s">
        <v>3280</v>
      </c>
      <c r="G4" s="95" t="s">
        <v>3281</v>
      </c>
      <c r="H4" s="95" t="s">
        <v>3282</v>
      </c>
      <c r="I4" s="96" t="s">
        <v>3283</v>
      </c>
    </row>
    <row r="5" spans="1:9">
      <c r="A5" s="95" t="s">
        <v>764</v>
      </c>
      <c r="B5" s="95" t="s">
        <v>3288</v>
      </c>
      <c r="C5" s="95" t="s">
        <v>3289</v>
      </c>
      <c r="D5" s="95" t="s">
        <v>3279</v>
      </c>
      <c r="E5" s="95" t="s">
        <v>806</v>
      </c>
      <c r="F5" s="95" t="s">
        <v>3280</v>
      </c>
      <c r="G5" s="95" t="s">
        <v>3281</v>
      </c>
      <c r="H5" s="95" t="s">
        <v>3282</v>
      </c>
      <c r="I5" s="96" t="s">
        <v>3283</v>
      </c>
    </row>
    <row r="6" spans="1:9">
      <c r="A6" s="95" t="s">
        <v>764</v>
      </c>
      <c r="B6" s="95" t="s">
        <v>3290</v>
      </c>
      <c r="C6" s="95" t="s">
        <v>3291</v>
      </c>
      <c r="D6" s="95" t="s">
        <v>3279</v>
      </c>
      <c r="E6" s="95" t="s">
        <v>806</v>
      </c>
      <c r="F6" s="95" t="s">
        <v>3280</v>
      </c>
      <c r="G6" s="95" t="s">
        <v>3281</v>
      </c>
      <c r="H6" s="95" t="s">
        <v>3282</v>
      </c>
      <c r="I6" s="96" t="s">
        <v>3283</v>
      </c>
    </row>
    <row r="7" spans="1:9">
      <c r="A7" s="95" t="s">
        <v>764</v>
      </c>
      <c r="B7" s="95" t="s">
        <v>3292</v>
      </c>
      <c r="C7" s="95" t="s">
        <v>3293</v>
      </c>
      <c r="D7" s="95" t="s">
        <v>3279</v>
      </c>
      <c r="E7" s="95" t="s">
        <v>806</v>
      </c>
      <c r="F7" s="95" t="s">
        <v>3280</v>
      </c>
      <c r="G7" s="95" t="s">
        <v>3281</v>
      </c>
      <c r="H7" s="95" t="s">
        <v>3282</v>
      </c>
      <c r="I7" s="96" t="s">
        <v>3283</v>
      </c>
    </row>
    <row r="8" spans="1:9">
      <c r="A8" s="95" t="s">
        <v>764</v>
      </c>
      <c r="B8" s="95" t="s">
        <v>3294</v>
      </c>
      <c r="C8" s="95" t="s">
        <v>3295</v>
      </c>
      <c r="D8" s="95" t="s">
        <v>3279</v>
      </c>
      <c r="E8" s="95" t="s">
        <v>806</v>
      </c>
      <c r="F8" s="95" t="s">
        <v>3280</v>
      </c>
      <c r="G8" s="95" t="s">
        <v>3281</v>
      </c>
      <c r="H8" s="95" t="s">
        <v>3282</v>
      </c>
      <c r="I8" s="96" t="s">
        <v>3283</v>
      </c>
    </row>
    <row r="9" spans="1:9">
      <c r="A9" s="95" t="s">
        <v>764</v>
      </c>
      <c r="B9" s="95" t="s">
        <v>3296</v>
      </c>
      <c r="C9" s="95" t="s">
        <v>3297</v>
      </c>
      <c r="D9" s="95" t="s">
        <v>3279</v>
      </c>
      <c r="E9" s="95" t="s">
        <v>806</v>
      </c>
      <c r="F9" s="95" t="s">
        <v>3280</v>
      </c>
      <c r="G9" s="95" t="s">
        <v>3281</v>
      </c>
      <c r="H9" s="95" t="s">
        <v>3282</v>
      </c>
      <c r="I9" s="96" t="s">
        <v>3283</v>
      </c>
    </row>
    <row r="10" spans="1:9">
      <c r="A10" s="95" t="s">
        <v>764</v>
      </c>
      <c r="B10" s="95" t="s">
        <v>3298</v>
      </c>
      <c r="C10" s="95" t="s">
        <v>3299</v>
      </c>
      <c r="D10" s="95" t="s">
        <v>3279</v>
      </c>
      <c r="E10" s="95" t="s">
        <v>806</v>
      </c>
      <c r="F10" s="95" t="s">
        <v>3280</v>
      </c>
      <c r="G10" s="95" t="s">
        <v>3281</v>
      </c>
      <c r="H10" s="95" t="s">
        <v>3282</v>
      </c>
      <c r="I10" s="96" t="s">
        <v>3283</v>
      </c>
    </row>
    <row r="11" spans="1:9">
      <c r="A11" s="95" t="s">
        <v>764</v>
      </c>
      <c r="B11" s="95" t="s">
        <v>3300</v>
      </c>
      <c r="C11" s="95" t="s">
        <v>3301</v>
      </c>
      <c r="D11" s="95" t="s">
        <v>3279</v>
      </c>
      <c r="E11" s="95" t="s">
        <v>806</v>
      </c>
      <c r="F11" s="95" t="s">
        <v>3280</v>
      </c>
      <c r="G11" s="95" t="s">
        <v>3281</v>
      </c>
      <c r="H11" s="95" t="s">
        <v>3282</v>
      </c>
      <c r="I11" s="96" t="s">
        <v>3283</v>
      </c>
    </row>
    <row r="12" spans="1:9">
      <c r="A12" s="95" t="s">
        <v>764</v>
      </c>
      <c r="B12" s="95" t="s">
        <v>3302</v>
      </c>
      <c r="C12" s="95" t="s">
        <v>3303</v>
      </c>
      <c r="D12" s="95" t="s">
        <v>3279</v>
      </c>
      <c r="E12" s="95" t="s">
        <v>806</v>
      </c>
      <c r="F12" s="95" t="s">
        <v>3280</v>
      </c>
      <c r="G12" s="95" t="s">
        <v>3281</v>
      </c>
      <c r="H12" s="95" t="s">
        <v>3282</v>
      </c>
      <c r="I12" s="96" t="s">
        <v>3283</v>
      </c>
    </row>
    <row r="13" spans="1:9">
      <c r="A13" s="95" t="s">
        <v>764</v>
      </c>
      <c r="B13" s="95" t="s">
        <v>3304</v>
      </c>
      <c r="C13" s="95" t="s">
        <v>3305</v>
      </c>
      <c r="D13" s="95" t="s">
        <v>3279</v>
      </c>
      <c r="E13" s="95" t="s">
        <v>806</v>
      </c>
      <c r="F13" s="95" t="s">
        <v>3280</v>
      </c>
      <c r="G13" s="95" t="s">
        <v>3281</v>
      </c>
      <c r="H13" s="95" t="s">
        <v>3282</v>
      </c>
      <c r="I13" s="96" t="s">
        <v>3283</v>
      </c>
    </row>
    <row r="14" spans="1:9">
      <c r="A14" s="95" t="s">
        <v>772</v>
      </c>
      <c r="B14" s="95" t="s">
        <v>3306</v>
      </c>
      <c r="C14" s="95" t="s">
        <v>3307</v>
      </c>
      <c r="D14" s="95" t="s">
        <v>3279</v>
      </c>
      <c r="E14" s="95" t="s">
        <v>806</v>
      </c>
      <c r="F14" s="95" t="s">
        <v>3308</v>
      </c>
      <c r="G14" s="95" t="s">
        <v>3309</v>
      </c>
      <c r="H14" s="95" t="s">
        <v>3310</v>
      </c>
      <c r="I14" s="96" t="s">
        <v>52</v>
      </c>
    </row>
    <row r="15" spans="1:9">
      <c r="A15" s="95" t="s">
        <v>772</v>
      </c>
      <c r="B15" s="95" t="s">
        <v>3311</v>
      </c>
      <c r="C15" s="95" t="s">
        <v>3312</v>
      </c>
      <c r="D15" s="95" t="s">
        <v>3279</v>
      </c>
      <c r="E15" s="95" t="s">
        <v>806</v>
      </c>
      <c r="F15" s="95" t="s">
        <v>3308</v>
      </c>
      <c r="G15" s="95" t="s">
        <v>3309</v>
      </c>
      <c r="H15" s="95" t="s">
        <v>3310</v>
      </c>
      <c r="I15" s="96" t="s">
        <v>52</v>
      </c>
    </row>
    <row r="16" spans="1:9">
      <c r="A16" s="95" t="s">
        <v>772</v>
      </c>
      <c r="B16" s="95" t="s">
        <v>1725</v>
      </c>
      <c r="C16" s="95" t="s">
        <v>3313</v>
      </c>
      <c r="D16" s="95" t="s">
        <v>3279</v>
      </c>
      <c r="E16" s="95" t="s">
        <v>806</v>
      </c>
      <c r="F16" s="95" t="s">
        <v>3308</v>
      </c>
      <c r="G16" s="95" t="s">
        <v>3309</v>
      </c>
      <c r="H16" s="95" t="s">
        <v>3310</v>
      </c>
      <c r="I16" s="96" t="s">
        <v>52</v>
      </c>
    </row>
    <row r="17" spans="1:9">
      <c r="A17" s="95" t="s">
        <v>772</v>
      </c>
      <c r="B17" s="95" t="s">
        <v>1750</v>
      </c>
      <c r="C17" s="95" t="s">
        <v>3314</v>
      </c>
      <c r="D17" s="95" t="s">
        <v>3279</v>
      </c>
      <c r="E17" s="95" t="s">
        <v>806</v>
      </c>
      <c r="F17" s="95" t="s">
        <v>3308</v>
      </c>
      <c r="G17" s="95" t="s">
        <v>3309</v>
      </c>
      <c r="H17" s="95" t="s">
        <v>3310</v>
      </c>
      <c r="I17" s="96" t="s">
        <v>52</v>
      </c>
    </row>
    <row r="18" spans="1:9">
      <c r="A18" s="95" t="s">
        <v>772</v>
      </c>
      <c r="B18" s="95" t="s">
        <v>1751</v>
      </c>
      <c r="C18" s="95" t="s">
        <v>3315</v>
      </c>
      <c r="D18" s="95" t="s">
        <v>3279</v>
      </c>
      <c r="E18" s="95" t="s">
        <v>806</v>
      </c>
      <c r="F18" s="95" t="s">
        <v>3308</v>
      </c>
      <c r="G18" s="95" t="s">
        <v>3309</v>
      </c>
      <c r="H18" s="95" t="s">
        <v>3310</v>
      </c>
      <c r="I18" s="96" t="s">
        <v>52</v>
      </c>
    </row>
    <row r="19" spans="1:9">
      <c r="A19" s="95" t="s">
        <v>772</v>
      </c>
      <c r="B19" s="95" t="s">
        <v>3316</v>
      </c>
      <c r="C19" s="95" t="s">
        <v>3317</v>
      </c>
      <c r="D19" s="95" t="s">
        <v>3279</v>
      </c>
      <c r="E19" s="95" t="s">
        <v>806</v>
      </c>
      <c r="F19" s="95" t="s">
        <v>3308</v>
      </c>
      <c r="G19" s="95" t="s">
        <v>3309</v>
      </c>
      <c r="H19" s="95" t="s">
        <v>3310</v>
      </c>
      <c r="I19" s="96" t="s">
        <v>52</v>
      </c>
    </row>
    <row r="20" spans="1:9">
      <c r="A20" s="95" t="s">
        <v>772</v>
      </c>
      <c r="B20" s="95" t="s">
        <v>1749</v>
      </c>
      <c r="C20" s="95" t="s">
        <v>3318</v>
      </c>
      <c r="D20" s="95" t="s">
        <v>3279</v>
      </c>
      <c r="E20" s="95" t="s">
        <v>806</v>
      </c>
      <c r="F20" s="95" t="s">
        <v>3308</v>
      </c>
      <c r="G20" s="95" t="s">
        <v>3309</v>
      </c>
      <c r="H20" s="95" t="s">
        <v>3310</v>
      </c>
      <c r="I20" s="96" t="s">
        <v>52</v>
      </c>
    </row>
    <row r="21" spans="1:9">
      <c r="A21" s="95" t="s">
        <v>772</v>
      </c>
      <c r="B21" s="95" t="s">
        <v>1728</v>
      </c>
      <c r="C21" s="95" t="s">
        <v>3319</v>
      </c>
      <c r="D21" s="95" t="s">
        <v>3279</v>
      </c>
      <c r="E21" s="95" t="s">
        <v>806</v>
      </c>
      <c r="F21" s="95" t="s">
        <v>3308</v>
      </c>
      <c r="G21" s="95" t="s">
        <v>3309</v>
      </c>
      <c r="H21" s="95" t="s">
        <v>3310</v>
      </c>
      <c r="I21" s="96" t="s">
        <v>52</v>
      </c>
    </row>
    <row r="22" spans="1:9">
      <c r="A22" s="95" t="s">
        <v>772</v>
      </c>
      <c r="B22" s="95" t="s">
        <v>3320</v>
      </c>
      <c r="C22" s="95" t="s">
        <v>3321</v>
      </c>
      <c r="D22" s="95" t="s">
        <v>3279</v>
      </c>
      <c r="E22" s="95" t="s">
        <v>806</v>
      </c>
      <c r="F22" s="95" t="s">
        <v>3308</v>
      </c>
      <c r="G22" s="95" t="s">
        <v>3309</v>
      </c>
      <c r="H22" s="95" t="s">
        <v>3310</v>
      </c>
      <c r="I22" s="96" t="s">
        <v>52</v>
      </c>
    </row>
    <row r="23" spans="1:9">
      <c r="A23" s="95" t="s">
        <v>772</v>
      </c>
      <c r="B23" s="95" t="s">
        <v>3322</v>
      </c>
      <c r="C23" s="95" t="s">
        <v>3323</v>
      </c>
      <c r="D23" s="95" t="s">
        <v>3279</v>
      </c>
      <c r="E23" s="95" t="s">
        <v>806</v>
      </c>
      <c r="F23" s="95" t="s">
        <v>3308</v>
      </c>
      <c r="G23" s="95" t="s">
        <v>3309</v>
      </c>
      <c r="H23" s="95" t="s">
        <v>3310</v>
      </c>
      <c r="I23" s="96" t="s">
        <v>52</v>
      </c>
    </row>
    <row r="24" spans="1:9">
      <c r="A24" s="95" t="s">
        <v>772</v>
      </c>
      <c r="B24" s="95" t="s">
        <v>3324</v>
      </c>
      <c r="C24" s="95" t="s">
        <v>3325</v>
      </c>
      <c r="D24" s="95" t="s">
        <v>3279</v>
      </c>
      <c r="E24" s="95" t="s">
        <v>806</v>
      </c>
      <c r="F24" s="95" t="s">
        <v>3308</v>
      </c>
      <c r="G24" s="95" t="s">
        <v>3309</v>
      </c>
      <c r="H24" s="95" t="s">
        <v>3310</v>
      </c>
      <c r="I24" s="96" t="s">
        <v>52</v>
      </c>
    </row>
    <row r="25" spans="1:9">
      <c r="A25" s="95" t="s">
        <v>772</v>
      </c>
      <c r="B25" s="95" t="s">
        <v>3326</v>
      </c>
      <c r="C25" s="95" t="s">
        <v>3327</v>
      </c>
      <c r="D25" s="95" t="s">
        <v>3279</v>
      </c>
      <c r="E25" s="95" t="s">
        <v>806</v>
      </c>
      <c r="F25" s="95" t="s">
        <v>3308</v>
      </c>
      <c r="G25" s="95" t="s">
        <v>3309</v>
      </c>
      <c r="H25" s="95" t="s">
        <v>3310</v>
      </c>
      <c r="I25" s="96" t="s">
        <v>52</v>
      </c>
    </row>
    <row r="26" spans="1:9">
      <c r="A26" s="95" t="s">
        <v>772</v>
      </c>
      <c r="B26" s="95" t="s">
        <v>3328</v>
      </c>
      <c r="C26" s="95" t="s">
        <v>3329</v>
      </c>
      <c r="D26" s="95" t="s">
        <v>3279</v>
      </c>
      <c r="E26" s="95" t="s">
        <v>806</v>
      </c>
      <c r="F26" s="95" t="s">
        <v>3308</v>
      </c>
      <c r="G26" s="95" t="s">
        <v>3309</v>
      </c>
      <c r="H26" s="95" t="s">
        <v>3310</v>
      </c>
      <c r="I26" s="96" t="s">
        <v>52</v>
      </c>
    </row>
    <row r="27" spans="1:9">
      <c r="A27" s="95" t="s">
        <v>763</v>
      </c>
      <c r="B27" s="95" t="s">
        <v>3330</v>
      </c>
      <c r="C27" s="95" t="s">
        <v>3331</v>
      </c>
      <c r="D27" s="95" t="s">
        <v>3279</v>
      </c>
      <c r="E27" s="95" t="s">
        <v>806</v>
      </c>
      <c r="F27" s="95" t="s">
        <v>3308</v>
      </c>
      <c r="G27" s="95" t="s">
        <v>3309</v>
      </c>
      <c r="H27" s="95" t="s">
        <v>3332</v>
      </c>
      <c r="I27" s="96" t="s">
        <v>3333</v>
      </c>
    </row>
    <row r="28" spans="1:9">
      <c r="A28" s="95" t="s">
        <v>763</v>
      </c>
      <c r="B28" s="95" t="s">
        <v>3334</v>
      </c>
      <c r="C28" s="95" t="s">
        <v>3335</v>
      </c>
      <c r="D28" s="95" t="s">
        <v>3279</v>
      </c>
      <c r="E28" s="95" t="s">
        <v>806</v>
      </c>
      <c r="F28" s="95" t="s">
        <v>3308</v>
      </c>
      <c r="G28" s="95" t="s">
        <v>3309</v>
      </c>
      <c r="H28" s="95" t="s">
        <v>3332</v>
      </c>
      <c r="I28" s="96" t="s">
        <v>3333</v>
      </c>
    </row>
    <row r="29" spans="1:9">
      <c r="A29" s="95" t="s">
        <v>763</v>
      </c>
      <c r="B29" s="95" t="s">
        <v>3336</v>
      </c>
      <c r="C29" s="95" t="s">
        <v>3337</v>
      </c>
      <c r="D29" s="95" t="s">
        <v>3279</v>
      </c>
      <c r="E29" s="95" t="s">
        <v>806</v>
      </c>
      <c r="F29" s="95" t="s">
        <v>3308</v>
      </c>
      <c r="G29" s="95" t="s">
        <v>3309</v>
      </c>
      <c r="H29" s="95" t="s">
        <v>3332</v>
      </c>
      <c r="I29" s="96" t="s">
        <v>3333</v>
      </c>
    </row>
    <row r="30" spans="1:9">
      <c r="A30" s="95" t="s">
        <v>763</v>
      </c>
      <c r="B30" s="95" t="s">
        <v>3338</v>
      </c>
      <c r="C30" s="95" t="s">
        <v>3339</v>
      </c>
      <c r="D30" s="95" t="s">
        <v>3279</v>
      </c>
      <c r="E30" s="95" t="s">
        <v>806</v>
      </c>
      <c r="F30" s="95" t="s">
        <v>3308</v>
      </c>
      <c r="G30" s="95" t="s">
        <v>3309</v>
      </c>
      <c r="H30" s="95" t="s">
        <v>3332</v>
      </c>
      <c r="I30" s="96" t="s">
        <v>3333</v>
      </c>
    </row>
    <row r="31" spans="1:9">
      <c r="A31" s="95" t="s">
        <v>763</v>
      </c>
      <c r="B31" s="95" t="s">
        <v>3340</v>
      </c>
      <c r="C31" s="95" t="s">
        <v>3341</v>
      </c>
      <c r="D31" s="95" t="s">
        <v>3279</v>
      </c>
      <c r="E31" s="95" t="s">
        <v>806</v>
      </c>
      <c r="F31" s="95" t="s">
        <v>3308</v>
      </c>
      <c r="G31" s="95" t="s">
        <v>3309</v>
      </c>
      <c r="H31" s="95" t="s">
        <v>3332</v>
      </c>
      <c r="I31" s="96" t="s">
        <v>3333</v>
      </c>
    </row>
    <row r="32" spans="1:9">
      <c r="A32" s="95" t="s">
        <v>763</v>
      </c>
      <c r="B32" s="95" t="s">
        <v>3342</v>
      </c>
      <c r="C32" s="95" t="s">
        <v>3343</v>
      </c>
      <c r="D32" s="95" t="s">
        <v>3279</v>
      </c>
      <c r="E32" s="95" t="s">
        <v>806</v>
      </c>
      <c r="F32" s="95" t="s">
        <v>3308</v>
      </c>
      <c r="G32" s="95" t="s">
        <v>3309</v>
      </c>
      <c r="H32" s="95" t="s">
        <v>3332</v>
      </c>
      <c r="I32" s="96" t="s">
        <v>3333</v>
      </c>
    </row>
    <row r="33" spans="1:9">
      <c r="A33" s="95" t="s">
        <v>763</v>
      </c>
      <c r="B33" s="95" t="s">
        <v>3344</v>
      </c>
      <c r="C33" s="95" t="s">
        <v>3345</v>
      </c>
      <c r="D33" s="95" t="s">
        <v>3279</v>
      </c>
      <c r="E33" s="95" t="s">
        <v>806</v>
      </c>
      <c r="F33" s="95" t="s">
        <v>3308</v>
      </c>
      <c r="G33" s="95" t="s">
        <v>3309</v>
      </c>
      <c r="H33" s="95" t="s">
        <v>3332</v>
      </c>
      <c r="I33" s="96" t="s">
        <v>3333</v>
      </c>
    </row>
    <row r="34" spans="1:9">
      <c r="A34" s="95" t="s">
        <v>772</v>
      </c>
      <c r="B34" s="95" t="s">
        <v>3346</v>
      </c>
      <c r="C34" s="95" t="s">
        <v>3347</v>
      </c>
      <c r="D34" s="95" t="s">
        <v>3279</v>
      </c>
      <c r="E34" s="95" t="s">
        <v>806</v>
      </c>
      <c r="F34" s="95" t="s">
        <v>3308</v>
      </c>
      <c r="G34" s="95" t="s">
        <v>3309</v>
      </c>
      <c r="H34" s="95" t="s">
        <v>3332</v>
      </c>
      <c r="I34" s="96" t="s">
        <v>3333</v>
      </c>
    </row>
    <row r="35" spans="1:9">
      <c r="A35" s="95" t="s">
        <v>772</v>
      </c>
      <c r="B35" s="95" t="s">
        <v>3348</v>
      </c>
      <c r="C35" s="95" t="s">
        <v>3349</v>
      </c>
      <c r="D35" s="95" t="s">
        <v>3279</v>
      </c>
      <c r="E35" s="95" t="s">
        <v>806</v>
      </c>
      <c r="F35" s="95" t="s">
        <v>3308</v>
      </c>
      <c r="G35" s="95" t="s">
        <v>3309</v>
      </c>
      <c r="H35" s="95" t="s">
        <v>3332</v>
      </c>
      <c r="I35" s="96" t="s">
        <v>3333</v>
      </c>
    </row>
    <row r="36" spans="1:9">
      <c r="A36" s="95" t="s">
        <v>772</v>
      </c>
      <c r="B36" s="95" t="s">
        <v>3350</v>
      </c>
      <c r="C36" s="95" t="s">
        <v>3351</v>
      </c>
      <c r="D36" s="95" t="s">
        <v>3279</v>
      </c>
      <c r="E36" s="95" t="s">
        <v>806</v>
      </c>
      <c r="F36" s="95" t="s">
        <v>3308</v>
      </c>
      <c r="G36" s="95" t="s">
        <v>3309</v>
      </c>
      <c r="H36" s="95" t="s">
        <v>3332</v>
      </c>
      <c r="I36" s="96" t="s">
        <v>3333</v>
      </c>
    </row>
    <row r="37" spans="1:9">
      <c r="A37" s="95" t="s">
        <v>772</v>
      </c>
      <c r="B37" s="95" t="s">
        <v>3352</v>
      </c>
      <c r="C37" s="95" t="s">
        <v>3353</v>
      </c>
      <c r="D37" s="95" t="s">
        <v>3279</v>
      </c>
      <c r="E37" s="95" t="s">
        <v>806</v>
      </c>
      <c r="F37" s="95" t="s">
        <v>3308</v>
      </c>
      <c r="G37" s="95" t="s">
        <v>3309</v>
      </c>
      <c r="H37" s="95" t="s">
        <v>3332</v>
      </c>
      <c r="I37" s="96" t="s">
        <v>3333</v>
      </c>
    </row>
    <row r="38" spans="1:9">
      <c r="A38" s="95" t="s">
        <v>772</v>
      </c>
      <c r="B38" s="95" t="s">
        <v>3354</v>
      </c>
      <c r="C38" s="95" t="s">
        <v>3355</v>
      </c>
      <c r="D38" s="95" t="s">
        <v>3279</v>
      </c>
      <c r="E38" s="95" t="s">
        <v>806</v>
      </c>
      <c r="F38" s="95" t="s">
        <v>3308</v>
      </c>
      <c r="G38" s="95" t="s">
        <v>3309</v>
      </c>
      <c r="H38" s="95" t="s">
        <v>3332</v>
      </c>
      <c r="I38" s="96" t="s">
        <v>3333</v>
      </c>
    </row>
    <row r="39" spans="1:9">
      <c r="A39" s="95" t="s">
        <v>772</v>
      </c>
      <c r="B39" s="95" t="s">
        <v>3356</v>
      </c>
      <c r="C39" s="95" t="s">
        <v>3357</v>
      </c>
      <c r="D39" s="95" t="s">
        <v>3279</v>
      </c>
      <c r="E39" s="95" t="s">
        <v>806</v>
      </c>
      <c r="F39" s="95" t="s">
        <v>3308</v>
      </c>
      <c r="G39" s="95" t="s">
        <v>3309</v>
      </c>
      <c r="H39" s="95" t="s">
        <v>3332</v>
      </c>
      <c r="I39" s="96" t="s">
        <v>3333</v>
      </c>
    </row>
    <row r="40" spans="1:9">
      <c r="A40" s="95" t="s">
        <v>772</v>
      </c>
      <c r="B40" s="95" t="s">
        <v>3358</v>
      </c>
      <c r="C40" s="95" t="s">
        <v>3359</v>
      </c>
      <c r="D40" s="95" t="s">
        <v>3279</v>
      </c>
      <c r="E40" s="95" t="s">
        <v>806</v>
      </c>
      <c r="F40" s="95" t="s">
        <v>3308</v>
      </c>
      <c r="G40" s="95" t="s">
        <v>3309</v>
      </c>
      <c r="H40" s="95" t="s">
        <v>3332</v>
      </c>
      <c r="I40" s="96" t="s">
        <v>3333</v>
      </c>
    </row>
    <row r="41" spans="1:9">
      <c r="A41" s="95" t="s">
        <v>772</v>
      </c>
      <c r="B41" s="95" t="s">
        <v>3360</v>
      </c>
      <c r="C41" s="95" t="s">
        <v>3361</v>
      </c>
      <c r="D41" s="95" t="s">
        <v>3279</v>
      </c>
      <c r="E41" s="95" t="s">
        <v>806</v>
      </c>
      <c r="F41" s="95" t="s">
        <v>3308</v>
      </c>
      <c r="G41" s="95" t="s">
        <v>3309</v>
      </c>
      <c r="H41" s="95" t="s">
        <v>3332</v>
      </c>
      <c r="I41" s="96" t="s">
        <v>3333</v>
      </c>
    </row>
    <row r="42" spans="1:9">
      <c r="A42" s="95" t="s">
        <v>772</v>
      </c>
      <c r="B42" s="95" t="s">
        <v>3362</v>
      </c>
      <c r="C42" s="95" t="s">
        <v>3363</v>
      </c>
      <c r="D42" s="95" t="s">
        <v>3279</v>
      </c>
      <c r="E42" s="95" t="s">
        <v>806</v>
      </c>
      <c r="F42" s="95" t="s">
        <v>3308</v>
      </c>
      <c r="G42" s="95" t="s">
        <v>3309</v>
      </c>
      <c r="H42" s="95" t="s">
        <v>3332</v>
      </c>
      <c r="I42" s="96" t="s">
        <v>3333</v>
      </c>
    </row>
    <row r="43" spans="1:9">
      <c r="A43" s="95" t="s">
        <v>772</v>
      </c>
      <c r="B43" s="95" t="s">
        <v>3364</v>
      </c>
      <c r="C43" s="95" t="s">
        <v>3365</v>
      </c>
      <c r="D43" s="95" t="s">
        <v>3279</v>
      </c>
      <c r="E43" s="95" t="s">
        <v>806</v>
      </c>
      <c r="F43" s="95" t="s">
        <v>3308</v>
      </c>
      <c r="G43" s="95" t="s">
        <v>3309</v>
      </c>
      <c r="H43" s="95" t="s">
        <v>3332</v>
      </c>
      <c r="I43" s="96" t="s">
        <v>3333</v>
      </c>
    </row>
    <row r="44" spans="1:9">
      <c r="A44" s="95" t="s">
        <v>772</v>
      </c>
      <c r="B44" s="95" t="s">
        <v>3366</v>
      </c>
      <c r="C44" s="95" t="s">
        <v>3367</v>
      </c>
      <c r="D44" s="95" t="s">
        <v>3279</v>
      </c>
      <c r="E44" s="95" t="s">
        <v>806</v>
      </c>
      <c r="F44" s="95" t="s">
        <v>3308</v>
      </c>
      <c r="G44" s="95" t="s">
        <v>3309</v>
      </c>
      <c r="H44" s="95" t="s">
        <v>3332</v>
      </c>
      <c r="I44" s="96" t="s">
        <v>3333</v>
      </c>
    </row>
    <row r="45" spans="1:9">
      <c r="A45" s="95" t="s">
        <v>772</v>
      </c>
      <c r="B45" s="95" t="s">
        <v>3368</v>
      </c>
      <c r="C45" s="95" t="s">
        <v>3369</v>
      </c>
      <c r="D45" s="95" t="s">
        <v>3279</v>
      </c>
      <c r="E45" s="95" t="s">
        <v>806</v>
      </c>
      <c r="F45" s="95" t="s">
        <v>3308</v>
      </c>
      <c r="G45" s="95" t="s">
        <v>3309</v>
      </c>
      <c r="H45" s="95" t="s">
        <v>3332</v>
      </c>
      <c r="I45" s="96" t="s">
        <v>3333</v>
      </c>
    </row>
    <row r="46" spans="1:9">
      <c r="A46" s="95" t="s">
        <v>772</v>
      </c>
      <c r="B46" s="95" t="s">
        <v>3370</v>
      </c>
      <c r="C46" s="95" t="s">
        <v>3371</v>
      </c>
      <c r="D46" s="95" t="s">
        <v>3279</v>
      </c>
      <c r="E46" s="95" t="s">
        <v>806</v>
      </c>
      <c r="F46" s="95" t="s">
        <v>3308</v>
      </c>
      <c r="G46" s="95" t="s">
        <v>3309</v>
      </c>
      <c r="H46" s="95" t="s">
        <v>3332</v>
      </c>
      <c r="I46" s="96" t="s">
        <v>3333</v>
      </c>
    </row>
    <row r="47" spans="1:9">
      <c r="A47" s="95" t="s">
        <v>772</v>
      </c>
      <c r="B47" s="95" t="s">
        <v>3372</v>
      </c>
      <c r="C47" s="95" t="s">
        <v>3373</v>
      </c>
      <c r="D47" s="95" t="s">
        <v>3279</v>
      </c>
      <c r="E47" s="95" t="s">
        <v>806</v>
      </c>
      <c r="F47" s="95" t="s">
        <v>3308</v>
      </c>
      <c r="G47" s="95" t="s">
        <v>3309</v>
      </c>
      <c r="H47" s="95" t="s">
        <v>3332</v>
      </c>
      <c r="I47" s="96" t="s">
        <v>3333</v>
      </c>
    </row>
    <row r="48" spans="1:9">
      <c r="A48" s="95" t="s">
        <v>772</v>
      </c>
      <c r="B48" s="95" t="s">
        <v>3374</v>
      </c>
      <c r="C48" s="95" t="s">
        <v>3375</v>
      </c>
      <c r="D48" s="95" t="s">
        <v>3279</v>
      </c>
      <c r="E48" s="95" t="s">
        <v>806</v>
      </c>
      <c r="F48" s="95" t="s">
        <v>3308</v>
      </c>
      <c r="G48" s="95" t="s">
        <v>3309</v>
      </c>
      <c r="H48" s="95" t="s">
        <v>3332</v>
      </c>
      <c r="I48" s="96" t="s">
        <v>3333</v>
      </c>
    </row>
    <row r="49" spans="1:9">
      <c r="A49" s="95" t="s">
        <v>772</v>
      </c>
      <c r="B49" s="95" t="s">
        <v>3376</v>
      </c>
      <c r="C49" s="95" t="s">
        <v>3377</v>
      </c>
      <c r="D49" s="95" t="s">
        <v>3279</v>
      </c>
      <c r="E49" s="95" t="s">
        <v>806</v>
      </c>
      <c r="F49" s="95" t="s">
        <v>3308</v>
      </c>
      <c r="G49" s="95" t="s">
        <v>3309</v>
      </c>
      <c r="H49" s="95" t="s">
        <v>3332</v>
      </c>
      <c r="I49" s="96" t="s">
        <v>3333</v>
      </c>
    </row>
    <row r="50" spans="1:9">
      <c r="A50" s="95" t="s">
        <v>767</v>
      </c>
      <c r="B50" s="95" t="s">
        <v>3378</v>
      </c>
      <c r="C50" s="95" t="s">
        <v>3379</v>
      </c>
      <c r="D50" s="95" t="s">
        <v>3279</v>
      </c>
      <c r="E50" s="95" t="s">
        <v>806</v>
      </c>
      <c r="F50" s="95" t="s">
        <v>3308</v>
      </c>
      <c r="G50" s="95" t="s">
        <v>3309</v>
      </c>
      <c r="H50" s="95" t="s">
        <v>3332</v>
      </c>
      <c r="I50" s="96" t="s">
        <v>3333</v>
      </c>
    </row>
    <row r="51" spans="1:9">
      <c r="A51" s="95" t="s">
        <v>767</v>
      </c>
      <c r="B51" s="95" t="s">
        <v>3380</v>
      </c>
      <c r="C51" s="95" t="s">
        <v>3381</v>
      </c>
      <c r="D51" s="95" t="s">
        <v>3279</v>
      </c>
      <c r="E51" s="95" t="s">
        <v>806</v>
      </c>
      <c r="F51" s="95" t="s">
        <v>3308</v>
      </c>
      <c r="G51" s="95" t="s">
        <v>3309</v>
      </c>
      <c r="H51" s="95" t="s">
        <v>3332</v>
      </c>
      <c r="I51" s="96" t="s">
        <v>3333</v>
      </c>
    </row>
    <row r="52" spans="1:9">
      <c r="A52" s="95" t="s">
        <v>767</v>
      </c>
      <c r="B52" s="95" t="s">
        <v>3382</v>
      </c>
      <c r="C52" s="95" t="s">
        <v>3383</v>
      </c>
      <c r="D52" s="95" t="s">
        <v>3279</v>
      </c>
      <c r="E52" s="95" t="s">
        <v>806</v>
      </c>
      <c r="F52" s="95" t="s">
        <v>3308</v>
      </c>
      <c r="G52" s="95" t="s">
        <v>3309</v>
      </c>
      <c r="H52" s="95" t="s">
        <v>3332</v>
      </c>
      <c r="I52" s="96" t="s">
        <v>3333</v>
      </c>
    </row>
    <row r="53" spans="1:9">
      <c r="A53" s="95" t="s">
        <v>767</v>
      </c>
      <c r="B53" s="95" t="s">
        <v>3384</v>
      </c>
      <c r="C53" s="95" t="s">
        <v>3385</v>
      </c>
      <c r="D53" s="95" t="s">
        <v>3279</v>
      </c>
      <c r="E53" s="95" t="s">
        <v>806</v>
      </c>
      <c r="F53" s="95" t="s">
        <v>3308</v>
      </c>
      <c r="G53" s="95" t="s">
        <v>3309</v>
      </c>
      <c r="H53" s="95" t="s">
        <v>3332</v>
      </c>
      <c r="I53" s="96" t="s">
        <v>3333</v>
      </c>
    </row>
    <row r="54" spans="1:9">
      <c r="A54" s="95" t="s">
        <v>767</v>
      </c>
      <c r="B54" s="95" t="s">
        <v>3386</v>
      </c>
      <c r="C54" s="95" t="s">
        <v>3387</v>
      </c>
      <c r="D54" s="95" t="s">
        <v>3279</v>
      </c>
      <c r="E54" s="95" t="s">
        <v>806</v>
      </c>
      <c r="F54" s="95" t="s">
        <v>3308</v>
      </c>
      <c r="G54" s="95" t="s">
        <v>3309</v>
      </c>
      <c r="H54" s="95" t="s">
        <v>3332</v>
      </c>
      <c r="I54" s="96" t="s">
        <v>3333</v>
      </c>
    </row>
    <row r="55" spans="1:9">
      <c r="A55" s="95" t="s">
        <v>767</v>
      </c>
      <c r="B55" s="95" t="s">
        <v>3388</v>
      </c>
      <c r="C55" s="95" t="s">
        <v>3389</v>
      </c>
      <c r="D55" s="95" t="s">
        <v>3279</v>
      </c>
      <c r="E55" s="95" t="s">
        <v>806</v>
      </c>
      <c r="F55" s="95" t="s">
        <v>3308</v>
      </c>
      <c r="G55" s="95" t="s">
        <v>3309</v>
      </c>
      <c r="H55" s="95" t="s">
        <v>3332</v>
      </c>
      <c r="I55" s="96" t="s">
        <v>3333</v>
      </c>
    </row>
    <row r="56" spans="1:9">
      <c r="A56" s="95" t="s">
        <v>767</v>
      </c>
      <c r="B56" s="95" t="s">
        <v>3390</v>
      </c>
      <c r="C56" s="95" t="s">
        <v>3391</v>
      </c>
      <c r="D56" s="95" t="s">
        <v>3279</v>
      </c>
      <c r="E56" s="95" t="s">
        <v>806</v>
      </c>
      <c r="F56" s="95" t="s">
        <v>3308</v>
      </c>
      <c r="G56" s="95" t="s">
        <v>3309</v>
      </c>
      <c r="H56" s="95" t="s">
        <v>3332</v>
      </c>
      <c r="I56" s="96" t="s">
        <v>3333</v>
      </c>
    </row>
    <row r="57" spans="1:9">
      <c r="A57" s="95" t="s">
        <v>767</v>
      </c>
      <c r="B57" s="95" t="s">
        <v>3392</v>
      </c>
      <c r="C57" s="95" t="s">
        <v>3393</v>
      </c>
      <c r="D57" s="95" t="s">
        <v>3279</v>
      </c>
      <c r="E57" s="95" t="s">
        <v>806</v>
      </c>
      <c r="F57" s="95" t="s">
        <v>3308</v>
      </c>
      <c r="G57" s="95" t="s">
        <v>3309</v>
      </c>
      <c r="H57" s="95" t="s">
        <v>3332</v>
      </c>
      <c r="I57" s="96" t="s">
        <v>3333</v>
      </c>
    </row>
    <row r="58" spans="1:9">
      <c r="A58" s="95" t="s">
        <v>767</v>
      </c>
      <c r="B58" s="95" t="s">
        <v>3394</v>
      </c>
      <c r="C58" s="95" t="s">
        <v>3395</v>
      </c>
      <c r="D58" s="95" t="s">
        <v>3279</v>
      </c>
      <c r="E58" s="95" t="s">
        <v>806</v>
      </c>
      <c r="F58" s="95" t="s">
        <v>3308</v>
      </c>
      <c r="G58" s="95" t="s">
        <v>3309</v>
      </c>
      <c r="H58" s="95" t="s">
        <v>3332</v>
      </c>
      <c r="I58" s="96" t="s">
        <v>3333</v>
      </c>
    </row>
    <row r="59" spans="1:9">
      <c r="A59" s="95" t="s">
        <v>767</v>
      </c>
      <c r="B59" s="95" t="s">
        <v>3396</v>
      </c>
      <c r="C59" s="95" t="s">
        <v>3397</v>
      </c>
      <c r="D59" s="95" t="s">
        <v>3279</v>
      </c>
      <c r="E59" s="95" t="s">
        <v>806</v>
      </c>
      <c r="F59" s="95" t="s">
        <v>3308</v>
      </c>
      <c r="G59" s="95" t="s">
        <v>3309</v>
      </c>
      <c r="H59" s="95" t="s">
        <v>3332</v>
      </c>
      <c r="I59" s="96" t="s">
        <v>3333</v>
      </c>
    </row>
    <row r="60" spans="1:9">
      <c r="A60" s="95" t="s">
        <v>767</v>
      </c>
      <c r="B60" s="95" t="s">
        <v>3398</v>
      </c>
      <c r="C60" s="95" t="s">
        <v>3399</v>
      </c>
      <c r="D60" s="95" t="s">
        <v>3279</v>
      </c>
      <c r="E60" s="95" t="s">
        <v>3400</v>
      </c>
      <c r="F60" s="95" t="s">
        <v>3308</v>
      </c>
      <c r="G60" s="95" t="s">
        <v>3309</v>
      </c>
      <c r="H60" s="95" t="s">
        <v>3332</v>
      </c>
      <c r="I60" s="96" t="s">
        <v>3333</v>
      </c>
    </row>
    <row r="61" spans="1:9">
      <c r="A61" s="95" t="s">
        <v>767</v>
      </c>
      <c r="B61" s="95" t="s">
        <v>3401</v>
      </c>
      <c r="C61" s="95" t="s">
        <v>3402</v>
      </c>
      <c r="D61" s="95" t="s">
        <v>3279</v>
      </c>
      <c r="E61" s="95" t="s">
        <v>806</v>
      </c>
      <c r="F61" s="95" t="s">
        <v>3308</v>
      </c>
      <c r="G61" s="95" t="s">
        <v>3309</v>
      </c>
      <c r="H61" s="95" t="s">
        <v>3332</v>
      </c>
      <c r="I61" s="96" t="s">
        <v>3333</v>
      </c>
    </row>
    <row r="62" spans="1:9">
      <c r="A62" s="95" t="s">
        <v>767</v>
      </c>
      <c r="B62" s="95" t="s">
        <v>3403</v>
      </c>
      <c r="C62" s="95" t="s">
        <v>3404</v>
      </c>
      <c r="D62" s="95" t="s">
        <v>3279</v>
      </c>
      <c r="E62" s="95" t="s">
        <v>806</v>
      </c>
      <c r="F62" s="95" t="s">
        <v>3308</v>
      </c>
      <c r="G62" s="95" t="s">
        <v>3309</v>
      </c>
      <c r="H62" s="95" t="s">
        <v>3332</v>
      </c>
      <c r="I62" s="96" t="s">
        <v>3333</v>
      </c>
    </row>
    <row r="63" spans="1:9">
      <c r="A63" s="95" t="s">
        <v>812</v>
      </c>
      <c r="B63" s="95" t="s">
        <v>3405</v>
      </c>
      <c r="C63" s="95" t="s">
        <v>3406</v>
      </c>
      <c r="D63" s="95" t="s">
        <v>3407</v>
      </c>
      <c r="E63" s="95" t="s">
        <v>3408</v>
      </c>
      <c r="F63" s="95" t="s">
        <v>3409</v>
      </c>
      <c r="G63" s="95" t="s">
        <v>3409</v>
      </c>
      <c r="H63" s="95" t="s">
        <v>3409</v>
      </c>
      <c r="I63" s="96" t="s">
        <v>3409</v>
      </c>
    </row>
    <row r="64" spans="1:9">
      <c r="A64" s="95" t="s">
        <v>812</v>
      </c>
      <c r="B64" s="95" t="s">
        <v>3410</v>
      </c>
      <c r="C64" s="95" t="s">
        <v>3411</v>
      </c>
      <c r="D64" s="95" t="s">
        <v>3407</v>
      </c>
      <c r="E64" s="95" t="s">
        <v>3408</v>
      </c>
      <c r="F64" s="95" t="s">
        <v>3409</v>
      </c>
      <c r="G64" s="95" t="s">
        <v>3409</v>
      </c>
      <c r="H64" s="95" t="s">
        <v>3409</v>
      </c>
      <c r="I64" s="96" t="s">
        <v>3409</v>
      </c>
    </row>
    <row r="65" spans="1:9">
      <c r="A65" s="95" t="s">
        <v>812</v>
      </c>
      <c r="B65" s="95" t="s">
        <v>3412</v>
      </c>
      <c r="C65" s="95" t="s">
        <v>3413</v>
      </c>
      <c r="D65" s="95" t="s">
        <v>3407</v>
      </c>
      <c r="E65" s="95" t="s">
        <v>3408</v>
      </c>
      <c r="F65" s="95" t="s">
        <v>3409</v>
      </c>
      <c r="G65" s="95" t="s">
        <v>3409</v>
      </c>
      <c r="H65" s="95" t="s">
        <v>3409</v>
      </c>
      <c r="I65" s="96" t="s">
        <v>3409</v>
      </c>
    </row>
    <row r="66" spans="1:9">
      <c r="A66" s="95" t="s">
        <v>812</v>
      </c>
      <c r="B66" s="95" t="s">
        <v>3414</v>
      </c>
      <c r="C66" s="95" t="s">
        <v>3415</v>
      </c>
      <c r="D66" s="95" t="s">
        <v>3407</v>
      </c>
      <c r="E66" s="95" t="s">
        <v>3408</v>
      </c>
      <c r="F66" s="95" t="s">
        <v>3409</v>
      </c>
      <c r="G66" s="95" t="s">
        <v>3409</v>
      </c>
      <c r="H66" s="95" t="s">
        <v>3409</v>
      </c>
      <c r="I66" s="96" t="s">
        <v>3409</v>
      </c>
    </row>
    <row r="67" spans="1:9">
      <c r="A67" s="95" t="s">
        <v>795</v>
      </c>
      <c r="B67" s="95" t="s">
        <v>3416</v>
      </c>
      <c r="C67" s="95" t="s">
        <v>3417</v>
      </c>
      <c r="D67" s="95" t="s">
        <v>3418</v>
      </c>
      <c r="E67" s="95" t="s">
        <v>3419</v>
      </c>
      <c r="F67" s="95" t="s">
        <v>3420</v>
      </c>
      <c r="G67" s="95" t="s">
        <v>3421</v>
      </c>
      <c r="H67" s="95" t="s">
        <v>3422</v>
      </c>
      <c r="I67" s="96" t="s">
        <v>3423</v>
      </c>
    </row>
    <row r="68" spans="1:9">
      <c r="A68" s="95" t="s">
        <v>795</v>
      </c>
      <c r="B68" s="95" t="s">
        <v>3424</v>
      </c>
      <c r="C68" s="95" t="s">
        <v>3425</v>
      </c>
      <c r="D68" s="95" t="s">
        <v>3418</v>
      </c>
      <c r="E68" s="95" t="s">
        <v>3419</v>
      </c>
      <c r="F68" s="95" t="s">
        <v>3420</v>
      </c>
      <c r="G68" s="95" t="s">
        <v>3421</v>
      </c>
      <c r="H68" s="95" t="s">
        <v>3422</v>
      </c>
      <c r="I68" s="96" t="s">
        <v>3423</v>
      </c>
    </row>
    <row r="69" spans="1:9">
      <c r="A69" s="95" t="s">
        <v>795</v>
      </c>
      <c r="B69" s="95" t="s">
        <v>3426</v>
      </c>
      <c r="C69" s="95" t="s">
        <v>3427</v>
      </c>
      <c r="D69" s="95" t="s">
        <v>3418</v>
      </c>
      <c r="E69" s="95" t="s">
        <v>3419</v>
      </c>
      <c r="F69" s="95" t="s">
        <v>3420</v>
      </c>
      <c r="G69" s="95" t="s">
        <v>3421</v>
      </c>
      <c r="H69" s="95" t="s">
        <v>3422</v>
      </c>
      <c r="I69" s="96" t="s">
        <v>3423</v>
      </c>
    </row>
    <row r="70" spans="1:9">
      <c r="A70" s="95" t="s">
        <v>795</v>
      </c>
      <c r="B70" s="95" t="s">
        <v>3428</v>
      </c>
      <c r="C70" s="95" t="s">
        <v>3429</v>
      </c>
      <c r="D70" s="95" t="s">
        <v>3418</v>
      </c>
      <c r="E70" s="95" t="s">
        <v>3419</v>
      </c>
      <c r="F70" s="95" t="s">
        <v>3420</v>
      </c>
      <c r="G70" s="95" t="s">
        <v>3421</v>
      </c>
      <c r="H70" s="95" t="s">
        <v>3422</v>
      </c>
      <c r="I70" s="96" t="s">
        <v>3423</v>
      </c>
    </row>
    <row r="71" spans="1:9">
      <c r="A71" s="95" t="s">
        <v>795</v>
      </c>
      <c r="B71" s="95" t="s">
        <v>3430</v>
      </c>
      <c r="C71" s="95" t="s">
        <v>3431</v>
      </c>
      <c r="D71" s="95" t="s">
        <v>3418</v>
      </c>
      <c r="E71" s="95" t="s">
        <v>3419</v>
      </c>
      <c r="F71" s="95" t="s">
        <v>3420</v>
      </c>
      <c r="G71" s="95" t="s">
        <v>3421</v>
      </c>
      <c r="H71" s="95" t="s">
        <v>3422</v>
      </c>
      <c r="I71" s="96" t="s">
        <v>3423</v>
      </c>
    </row>
    <row r="72" spans="1:9">
      <c r="A72" s="95" t="s">
        <v>795</v>
      </c>
      <c r="B72" s="95" t="s">
        <v>3432</v>
      </c>
      <c r="C72" s="95" t="s">
        <v>3433</v>
      </c>
      <c r="D72" s="95" t="s">
        <v>3418</v>
      </c>
      <c r="E72" s="95" t="s">
        <v>3419</v>
      </c>
      <c r="F72" s="95" t="s">
        <v>3420</v>
      </c>
      <c r="G72" s="95" t="s">
        <v>3421</v>
      </c>
      <c r="H72" s="95" t="s">
        <v>3422</v>
      </c>
      <c r="I72" s="96" t="s">
        <v>3423</v>
      </c>
    </row>
    <row r="73" spans="1:9">
      <c r="A73" s="95" t="s">
        <v>795</v>
      </c>
      <c r="B73" s="95" t="s">
        <v>3434</v>
      </c>
      <c r="C73" s="95" t="s">
        <v>3435</v>
      </c>
      <c r="D73" s="95" t="s">
        <v>3418</v>
      </c>
      <c r="E73" s="95" t="s">
        <v>3419</v>
      </c>
      <c r="F73" s="95" t="s">
        <v>3420</v>
      </c>
      <c r="G73" s="95" t="s">
        <v>3421</v>
      </c>
      <c r="H73" s="95" t="s">
        <v>3422</v>
      </c>
      <c r="I73" s="96" t="s">
        <v>3423</v>
      </c>
    </row>
    <row r="74" spans="1:9">
      <c r="A74" s="95" t="s">
        <v>795</v>
      </c>
      <c r="B74" s="95" t="s">
        <v>3436</v>
      </c>
      <c r="C74" s="95" t="s">
        <v>3437</v>
      </c>
      <c r="D74" s="95" t="s">
        <v>3418</v>
      </c>
      <c r="E74" s="95" t="s">
        <v>3419</v>
      </c>
      <c r="F74" s="95" t="s">
        <v>3420</v>
      </c>
      <c r="G74" s="95" t="s">
        <v>3421</v>
      </c>
      <c r="H74" s="95" t="s">
        <v>3422</v>
      </c>
      <c r="I74" s="96" t="s">
        <v>3423</v>
      </c>
    </row>
    <row r="75" spans="1:9">
      <c r="A75" s="95" t="s">
        <v>795</v>
      </c>
      <c r="B75" s="95" t="s">
        <v>3438</v>
      </c>
      <c r="C75" s="95" t="s">
        <v>3439</v>
      </c>
      <c r="D75" s="95" t="s">
        <v>3418</v>
      </c>
      <c r="E75" s="95" t="s">
        <v>3419</v>
      </c>
      <c r="F75" s="95" t="s">
        <v>3420</v>
      </c>
      <c r="G75" s="95" t="s">
        <v>3421</v>
      </c>
      <c r="H75" s="95" t="s">
        <v>3422</v>
      </c>
      <c r="I75" s="96" t="s">
        <v>3423</v>
      </c>
    </row>
    <row r="76" spans="1:9">
      <c r="A76" s="95" t="s">
        <v>795</v>
      </c>
      <c r="B76" s="95" t="s">
        <v>3440</v>
      </c>
      <c r="C76" s="95" t="s">
        <v>3441</v>
      </c>
      <c r="D76" s="95" t="s">
        <v>3418</v>
      </c>
      <c r="E76" s="95" t="s">
        <v>3419</v>
      </c>
      <c r="F76" s="95" t="s">
        <v>3420</v>
      </c>
      <c r="G76" s="95" t="s">
        <v>3421</v>
      </c>
      <c r="H76" s="95" t="s">
        <v>3422</v>
      </c>
      <c r="I76" s="96" t="s">
        <v>3423</v>
      </c>
    </row>
    <row r="77" spans="1:9">
      <c r="A77" s="95" t="s">
        <v>795</v>
      </c>
      <c r="B77" s="95" t="s">
        <v>3442</v>
      </c>
      <c r="C77" s="95" t="s">
        <v>3443</v>
      </c>
      <c r="D77" s="95" t="s">
        <v>3418</v>
      </c>
      <c r="E77" s="95" t="s">
        <v>3419</v>
      </c>
      <c r="F77" s="95" t="s">
        <v>3420</v>
      </c>
      <c r="G77" s="95" t="s">
        <v>3421</v>
      </c>
      <c r="H77" s="95" t="s">
        <v>3422</v>
      </c>
      <c r="I77" s="96" t="s">
        <v>3423</v>
      </c>
    </row>
    <row r="78" spans="1:9">
      <c r="A78" s="95" t="s">
        <v>795</v>
      </c>
      <c r="B78" s="95" t="s">
        <v>3444</v>
      </c>
      <c r="C78" s="95" t="s">
        <v>3445</v>
      </c>
      <c r="D78" s="95" t="s">
        <v>3418</v>
      </c>
      <c r="E78" s="95" t="s">
        <v>3419</v>
      </c>
      <c r="F78" s="95" t="s">
        <v>3420</v>
      </c>
      <c r="G78" s="95" t="s">
        <v>3421</v>
      </c>
      <c r="H78" s="95" t="s">
        <v>3422</v>
      </c>
      <c r="I78" s="96" t="s">
        <v>3423</v>
      </c>
    </row>
    <row r="79" spans="1:9">
      <c r="A79" s="95" t="s">
        <v>795</v>
      </c>
      <c r="B79" s="95" t="s">
        <v>3446</v>
      </c>
      <c r="C79" s="95" t="s">
        <v>3447</v>
      </c>
      <c r="D79" s="95" t="s">
        <v>3418</v>
      </c>
      <c r="E79" s="95" t="s">
        <v>3419</v>
      </c>
      <c r="F79" s="95" t="s">
        <v>3420</v>
      </c>
      <c r="G79" s="95" t="s">
        <v>3421</v>
      </c>
      <c r="H79" s="95" t="s">
        <v>3422</v>
      </c>
      <c r="I79" s="96" t="s">
        <v>3423</v>
      </c>
    </row>
    <row r="80" spans="1:9">
      <c r="A80" s="95" t="s">
        <v>777</v>
      </c>
      <c r="B80" s="95" t="s">
        <v>3448</v>
      </c>
      <c r="C80" s="95" t="s">
        <v>3449</v>
      </c>
      <c r="D80" s="95" t="s">
        <v>3418</v>
      </c>
      <c r="E80" s="95" t="s">
        <v>3419</v>
      </c>
      <c r="F80" s="95" t="s">
        <v>3420</v>
      </c>
      <c r="G80" s="95" t="s">
        <v>3421</v>
      </c>
      <c r="H80" s="95" t="s">
        <v>3422</v>
      </c>
      <c r="I80" s="96" t="s">
        <v>3423</v>
      </c>
    </row>
    <row r="81" spans="1:9">
      <c r="A81" s="95" t="s">
        <v>777</v>
      </c>
      <c r="B81" s="95" t="s">
        <v>3450</v>
      </c>
      <c r="C81" s="95" t="s">
        <v>3449</v>
      </c>
      <c r="D81" s="95" t="s">
        <v>3418</v>
      </c>
      <c r="E81" s="95" t="s">
        <v>3419</v>
      </c>
      <c r="F81" s="95" t="s">
        <v>3420</v>
      </c>
      <c r="G81" s="95" t="s">
        <v>3421</v>
      </c>
      <c r="H81" s="95" t="s">
        <v>3422</v>
      </c>
      <c r="I81" s="96" t="s">
        <v>3423</v>
      </c>
    </row>
    <row r="82" spans="1:9">
      <c r="A82" s="95" t="s">
        <v>777</v>
      </c>
      <c r="B82" s="95" t="s">
        <v>3451</v>
      </c>
      <c r="C82" s="95" t="s">
        <v>3449</v>
      </c>
      <c r="D82" s="95" t="s">
        <v>3418</v>
      </c>
      <c r="E82" s="95" t="s">
        <v>3419</v>
      </c>
      <c r="F82" s="95" t="s">
        <v>3420</v>
      </c>
      <c r="G82" s="95" t="s">
        <v>3421</v>
      </c>
      <c r="H82" s="95" t="s">
        <v>3422</v>
      </c>
      <c r="I82" s="96" t="s">
        <v>3423</v>
      </c>
    </row>
    <row r="83" spans="1:9">
      <c r="A83" s="95" t="s">
        <v>780</v>
      </c>
      <c r="B83" s="95" t="s">
        <v>3452</v>
      </c>
      <c r="C83" s="95" t="s">
        <v>3453</v>
      </c>
      <c r="D83" s="95" t="s">
        <v>3418</v>
      </c>
      <c r="E83" s="95" t="s">
        <v>3419</v>
      </c>
      <c r="F83" s="95" t="s">
        <v>3420</v>
      </c>
      <c r="G83" s="95" t="s">
        <v>3421</v>
      </c>
      <c r="H83" s="95" t="s">
        <v>3422</v>
      </c>
      <c r="I83" s="96" t="s">
        <v>3423</v>
      </c>
    </row>
    <row r="84" spans="1:9">
      <c r="A84" s="95" t="s">
        <v>780</v>
      </c>
      <c r="B84" s="95" t="s">
        <v>3454</v>
      </c>
      <c r="C84" s="95" t="s">
        <v>3455</v>
      </c>
      <c r="D84" s="95" t="s">
        <v>3418</v>
      </c>
      <c r="E84" s="95" t="s">
        <v>3419</v>
      </c>
      <c r="F84" s="95" t="s">
        <v>3420</v>
      </c>
      <c r="G84" s="95" t="s">
        <v>3421</v>
      </c>
      <c r="H84" s="95" t="s">
        <v>3422</v>
      </c>
      <c r="I84" s="96" t="s">
        <v>3423</v>
      </c>
    </row>
    <row r="85" spans="1:9">
      <c r="A85" s="95" t="s">
        <v>780</v>
      </c>
      <c r="B85" s="95" t="s">
        <v>3456</v>
      </c>
      <c r="C85" s="95" t="s">
        <v>3457</v>
      </c>
      <c r="D85" s="95" t="s">
        <v>3418</v>
      </c>
      <c r="E85" s="95" t="s">
        <v>3419</v>
      </c>
      <c r="F85" s="95" t="s">
        <v>3420</v>
      </c>
      <c r="G85" s="95" t="s">
        <v>3421</v>
      </c>
      <c r="H85" s="95" t="s">
        <v>3422</v>
      </c>
      <c r="I85" s="96" t="s">
        <v>3423</v>
      </c>
    </row>
    <row r="86" spans="1:9">
      <c r="A86" s="95" t="s">
        <v>780</v>
      </c>
      <c r="B86" s="95" t="s">
        <v>3458</v>
      </c>
      <c r="C86" s="95" t="s">
        <v>3459</v>
      </c>
      <c r="D86" s="95" t="s">
        <v>3418</v>
      </c>
      <c r="E86" s="95" t="s">
        <v>3419</v>
      </c>
      <c r="F86" s="95" t="s">
        <v>3420</v>
      </c>
      <c r="G86" s="95" t="s">
        <v>3421</v>
      </c>
      <c r="H86" s="95" t="s">
        <v>3422</v>
      </c>
      <c r="I86" s="96" t="s">
        <v>3423</v>
      </c>
    </row>
    <row r="87" spans="1:9">
      <c r="A87" s="95" t="s">
        <v>780</v>
      </c>
      <c r="B87" s="95" t="s">
        <v>3460</v>
      </c>
      <c r="C87" s="95" t="s">
        <v>3461</v>
      </c>
      <c r="D87" s="95" t="s">
        <v>3418</v>
      </c>
      <c r="E87" s="95" t="s">
        <v>3419</v>
      </c>
      <c r="F87" s="95" t="s">
        <v>3420</v>
      </c>
      <c r="G87" s="95" t="s">
        <v>3421</v>
      </c>
      <c r="H87" s="95" t="s">
        <v>3422</v>
      </c>
      <c r="I87" s="96" t="s">
        <v>3423</v>
      </c>
    </row>
    <row r="88" spans="1:9">
      <c r="A88" s="95" t="s">
        <v>780</v>
      </c>
      <c r="B88" s="95" t="s">
        <v>3462</v>
      </c>
      <c r="C88" s="95" t="s">
        <v>3463</v>
      </c>
      <c r="D88" s="95" t="s">
        <v>3418</v>
      </c>
      <c r="E88" s="95" t="s">
        <v>3419</v>
      </c>
      <c r="F88" s="95" t="s">
        <v>3420</v>
      </c>
      <c r="G88" s="95" t="s">
        <v>3421</v>
      </c>
      <c r="H88" s="95" t="s">
        <v>3422</v>
      </c>
      <c r="I88" s="96" t="s">
        <v>3423</v>
      </c>
    </row>
    <row r="89" spans="1:9">
      <c r="A89" s="95" t="s">
        <v>780</v>
      </c>
      <c r="B89" s="95" t="s">
        <v>3464</v>
      </c>
      <c r="C89" s="95" t="s">
        <v>3465</v>
      </c>
      <c r="D89" s="95" t="s">
        <v>3418</v>
      </c>
      <c r="E89" s="95" t="s">
        <v>3419</v>
      </c>
      <c r="F89" s="95" t="s">
        <v>3420</v>
      </c>
      <c r="G89" s="95" t="s">
        <v>3421</v>
      </c>
      <c r="H89" s="95" t="s">
        <v>3422</v>
      </c>
      <c r="I89" s="96" t="s">
        <v>3423</v>
      </c>
    </row>
    <row r="90" spans="1:9">
      <c r="A90" s="95" t="s">
        <v>780</v>
      </c>
      <c r="B90" s="95" t="s">
        <v>3466</v>
      </c>
      <c r="C90" s="95" t="s">
        <v>3467</v>
      </c>
      <c r="D90" s="95" t="s">
        <v>3418</v>
      </c>
      <c r="E90" s="95" t="s">
        <v>3419</v>
      </c>
      <c r="F90" s="95" t="s">
        <v>3420</v>
      </c>
      <c r="G90" s="95" t="s">
        <v>3421</v>
      </c>
      <c r="H90" s="95" t="s">
        <v>3422</v>
      </c>
      <c r="I90" s="96" t="s">
        <v>3423</v>
      </c>
    </row>
    <row r="91" spans="1:9">
      <c r="A91" s="95" t="s">
        <v>780</v>
      </c>
      <c r="B91" s="95" t="s">
        <v>3468</v>
      </c>
      <c r="C91" s="95" t="s">
        <v>3469</v>
      </c>
      <c r="D91" s="95" t="s">
        <v>3418</v>
      </c>
      <c r="E91" s="95" t="s">
        <v>3419</v>
      </c>
      <c r="F91" s="95" t="s">
        <v>3420</v>
      </c>
      <c r="G91" s="95" t="s">
        <v>3421</v>
      </c>
      <c r="H91" s="95" t="s">
        <v>3422</v>
      </c>
      <c r="I91" s="96" t="s">
        <v>3423</v>
      </c>
    </row>
    <row r="92" spans="1:9">
      <c r="A92" s="95" t="s">
        <v>780</v>
      </c>
      <c r="B92" s="95" t="s">
        <v>3470</v>
      </c>
      <c r="C92" s="95" t="s">
        <v>3471</v>
      </c>
      <c r="D92" s="95" t="s">
        <v>3418</v>
      </c>
      <c r="E92" s="95" t="s">
        <v>3419</v>
      </c>
      <c r="F92" s="95" t="s">
        <v>3420</v>
      </c>
      <c r="G92" s="95" t="s">
        <v>3421</v>
      </c>
      <c r="H92" s="95" t="s">
        <v>3422</v>
      </c>
      <c r="I92" s="96" t="s">
        <v>3423</v>
      </c>
    </row>
    <row r="93" spans="1:9">
      <c r="A93" s="95" t="s">
        <v>780</v>
      </c>
      <c r="B93" s="95" t="s">
        <v>3472</v>
      </c>
      <c r="C93" s="95" t="s">
        <v>3473</v>
      </c>
      <c r="D93" s="95" t="s">
        <v>3418</v>
      </c>
      <c r="E93" s="95" t="s">
        <v>3419</v>
      </c>
      <c r="F93" s="95" t="s">
        <v>3420</v>
      </c>
      <c r="G93" s="95" t="s">
        <v>3421</v>
      </c>
      <c r="H93" s="95" t="s">
        <v>3422</v>
      </c>
      <c r="I93" s="96" t="s">
        <v>3423</v>
      </c>
    </row>
    <row r="94" spans="1:9">
      <c r="A94" s="95" t="s">
        <v>780</v>
      </c>
      <c r="B94" s="95" t="s">
        <v>3474</v>
      </c>
      <c r="C94" s="95" t="s">
        <v>3475</v>
      </c>
      <c r="D94" s="95" t="s">
        <v>3418</v>
      </c>
      <c r="E94" s="95" t="s">
        <v>3419</v>
      </c>
      <c r="F94" s="95" t="s">
        <v>3420</v>
      </c>
      <c r="G94" s="95" t="s">
        <v>3421</v>
      </c>
      <c r="H94" s="95" t="s">
        <v>3422</v>
      </c>
      <c r="I94" s="96" t="s">
        <v>3423</v>
      </c>
    </row>
    <row r="95" spans="1:9">
      <c r="A95" s="95" t="s">
        <v>780</v>
      </c>
      <c r="B95" s="95" t="s">
        <v>3476</v>
      </c>
      <c r="C95" s="95" t="s">
        <v>3477</v>
      </c>
      <c r="D95" s="95" t="s">
        <v>3418</v>
      </c>
      <c r="E95" s="95" t="s">
        <v>3419</v>
      </c>
      <c r="F95" s="95" t="s">
        <v>3420</v>
      </c>
      <c r="G95" s="95" t="s">
        <v>3421</v>
      </c>
      <c r="H95" s="95" t="s">
        <v>3422</v>
      </c>
      <c r="I95" s="96" t="s">
        <v>3423</v>
      </c>
    </row>
    <row r="96" spans="1:9">
      <c r="A96" s="95" t="s">
        <v>782</v>
      </c>
      <c r="B96" s="95" t="s">
        <v>3478</v>
      </c>
      <c r="C96" s="95" t="s">
        <v>3479</v>
      </c>
      <c r="D96" s="95" t="s">
        <v>3418</v>
      </c>
      <c r="E96" s="95" t="s">
        <v>3419</v>
      </c>
      <c r="F96" s="95" t="s">
        <v>3420</v>
      </c>
      <c r="G96" s="95" t="s">
        <v>3421</v>
      </c>
      <c r="H96" s="95" t="s">
        <v>3422</v>
      </c>
      <c r="I96" s="96" t="s">
        <v>3423</v>
      </c>
    </row>
    <row r="97" spans="1:9">
      <c r="A97" s="95" t="s">
        <v>782</v>
      </c>
      <c r="B97" s="95" t="s">
        <v>3480</v>
      </c>
      <c r="C97" s="95" t="s">
        <v>3481</v>
      </c>
      <c r="D97" s="95" t="s">
        <v>3418</v>
      </c>
      <c r="E97" s="95" t="s">
        <v>3419</v>
      </c>
      <c r="F97" s="95" t="s">
        <v>3420</v>
      </c>
      <c r="G97" s="95" t="s">
        <v>3421</v>
      </c>
      <c r="H97" s="95" t="s">
        <v>3422</v>
      </c>
      <c r="I97" s="96" t="s">
        <v>3423</v>
      </c>
    </row>
    <row r="98" spans="1:9">
      <c r="A98" s="95" t="s">
        <v>782</v>
      </c>
      <c r="B98" s="95" t="s">
        <v>3482</v>
      </c>
      <c r="C98" s="95" t="s">
        <v>3483</v>
      </c>
      <c r="D98" s="95" t="s">
        <v>1679</v>
      </c>
      <c r="E98" s="95" t="s">
        <v>1088</v>
      </c>
      <c r="F98" s="95" t="s">
        <v>3484</v>
      </c>
      <c r="G98" s="95" t="s">
        <v>3485</v>
      </c>
      <c r="H98" s="95" t="s">
        <v>3486</v>
      </c>
      <c r="I98" s="96" t="s">
        <v>3487</v>
      </c>
    </row>
    <row r="99" spans="1:9">
      <c r="A99" s="95" t="s">
        <v>782</v>
      </c>
      <c r="B99" s="95" t="s">
        <v>3488</v>
      </c>
      <c r="C99" s="95" t="s">
        <v>3489</v>
      </c>
      <c r="D99" s="95" t="s">
        <v>1679</v>
      </c>
      <c r="E99" s="95" t="s">
        <v>1088</v>
      </c>
      <c r="F99" s="95" t="s">
        <v>3484</v>
      </c>
      <c r="G99" s="95" t="s">
        <v>3485</v>
      </c>
      <c r="H99" s="95" t="s">
        <v>3486</v>
      </c>
      <c r="I99" s="96" t="s">
        <v>3487</v>
      </c>
    </row>
    <row r="100" spans="1:9">
      <c r="A100" s="95" t="s">
        <v>782</v>
      </c>
      <c r="B100" s="95" t="s">
        <v>3490</v>
      </c>
      <c r="C100" s="95" t="s">
        <v>3491</v>
      </c>
      <c r="D100" s="95" t="s">
        <v>1679</v>
      </c>
      <c r="E100" s="95" t="s">
        <v>1088</v>
      </c>
      <c r="F100" s="95" t="s">
        <v>3484</v>
      </c>
      <c r="G100" s="95" t="s">
        <v>3485</v>
      </c>
      <c r="H100" s="95" t="s">
        <v>3486</v>
      </c>
      <c r="I100" s="96" t="s">
        <v>3487</v>
      </c>
    </row>
    <row r="101" spans="1:9">
      <c r="A101" s="95" t="s">
        <v>782</v>
      </c>
      <c r="B101" s="95" t="s">
        <v>3492</v>
      </c>
      <c r="C101" s="95" t="s">
        <v>3493</v>
      </c>
      <c r="D101" s="95" t="s">
        <v>3418</v>
      </c>
      <c r="E101" s="95" t="s">
        <v>3419</v>
      </c>
      <c r="F101" s="95" t="s">
        <v>3420</v>
      </c>
      <c r="G101" s="95" t="s">
        <v>3421</v>
      </c>
      <c r="H101" s="95" t="s">
        <v>3422</v>
      </c>
      <c r="I101" s="96" t="s">
        <v>3423</v>
      </c>
    </row>
    <row r="102" spans="1:9">
      <c r="A102" s="95" t="s">
        <v>782</v>
      </c>
      <c r="B102" s="95" t="s">
        <v>3494</v>
      </c>
      <c r="C102" s="95" t="s">
        <v>3495</v>
      </c>
      <c r="D102" s="95" t="s">
        <v>1679</v>
      </c>
      <c r="E102" s="95" t="s">
        <v>1088</v>
      </c>
      <c r="F102" s="95" t="s">
        <v>3484</v>
      </c>
      <c r="G102" s="95" t="s">
        <v>3485</v>
      </c>
      <c r="H102" s="95" t="s">
        <v>3486</v>
      </c>
      <c r="I102" s="96" t="s">
        <v>3487</v>
      </c>
    </row>
    <row r="103" spans="1:9">
      <c r="A103" s="95" t="s">
        <v>782</v>
      </c>
      <c r="B103" s="95" t="s">
        <v>3496</v>
      </c>
      <c r="C103" s="95" t="s">
        <v>3497</v>
      </c>
      <c r="D103" s="95" t="s">
        <v>1679</v>
      </c>
      <c r="E103" s="95" t="s">
        <v>1088</v>
      </c>
      <c r="F103" s="95" t="s">
        <v>3484</v>
      </c>
      <c r="G103" s="95" t="s">
        <v>3485</v>
      </c>
      <c r="H103" s="95" t="s">
        <v>3486</v>
      </c>
      <c r="I103" s="96" t="s">
        <v>3487</v>
      </c>
    </row>
    <row r="104" spans="1:9">
      <c r="A104" s="95" t="s">
        <v>782</v>
      </c>
      <c r="B104" s="95" t="s">
        <v>3498</v>
      </c>
      <c r="C104" s="95" t="s">
        <v>3499</v>
      </c>
      <c r="D104" s="95" t="s">
        <v>3418</v>
      </c>
      <c r="E104" s="95" t="s">
        <v>3419</v>
      </c>
      <c r="F104" s="95" t="s">
        <v>3420</v>
      </c>
      <c r="G104" s="95" t="s">
        <v>3421</v>
      </c>
      <c r="H104" s="95" t="s">
        <v>3422</v>
      </c>
      <c r="I104" s="96" t="s">
        <v>3423</v>
      </c>
    </row>
    <row r="105" spans="1:9">
      <c r="A105" s="95" t="s">
        <v>782</v>
      </c>
      <c r="B105" s="95" t="s">
        <v>3500</v>
      </c>
      <c r="C105" s="95" t="s">
        <v>3501</v>
      </c>
      <c r="D105" s="95" t="s">
        <v>1679</v>
      </c>
      <c r="E105" s="95" t="s">
        <v>1088</v>
      </c>
      <c r="F105" s="95" t="s">
        <v>3484</v>
      </c>
      <c r="G105" s="95" t="s">
        <v>3485</v>
      </c>
      <c r="H105" s="95" t="s">
        <v>3486</v>
      </c>
      <c r="I105" s="96" t="s">
        <v>3487</v>
      </c>
    </row>
    <row r="106" spans="1:9">
      <c r="A106" s="95" t="s">
        <v>782</v>
      </c>
      <c r="B106" s="95" t="s">
        <v>3502</v>
      </c>
      <c r="C106" s="95" t="s">
        <v>3503</v>
      </c>
      <c r="D106" s="95" t="s">
        <v>1679</v>
      </c>
      <c r="E106" s="95" t="s">
        <v>1088</v>
      </c>
      <c r="F106" s="95" t="s">
        <v>3484</v>
      </c>
      <c r="G106" s="95" t="s">
        <v>3485</v>
      </c>
      <c r="H106" s="95" t="s">
        <v>3486</v>
      </c>
      <c r="I106" s="96" t="s">
        <v>3487</v>
      </c>
    </row>
    <row r="107" spans="1:9">
      <c r="A107" s="95" t="s">
        <v>782</v>
      </c>
      <c r="B107" s="95" t="s">
        <v>3504</v>
      </c>
      <c r="C107" s="95" t="s">
        <v>3505</v>
      </c>
      <c r="D107" s="95" t="s">
        <v>1679</v>
      </c>
      <c r="E107" s="95" t="s">
        <v>1088</v>
      </c>
      <c r="F107" s="95" t="s">
        <v>3484</v>
      </c>
      <c r="G107" s="95" t="s">
        <v>3485</v>
      </c>
      <c r="H107" s="95" t="s">
        <v>3486</v>
      </c>
      <c r="I107" s="96" t="s">
        <v>3487</v>
      </c>
    </row>
    <row r="108" spans="1:9">
      <c r="A108" s="95" t="s">
        <v>782</v>
      </c>
      <c r="B108" s="95" t="s">
        <v>3506</v>
      </c>
      <c r="C108" s="95" t="s">
        <v>3507</v>
      </c>
      <c r="D108" s="95" t="s">
        <v>1679</v>
      </c>
      <c r="E108" s="95" t="s">
        <v>1088</v>
      </c>
      <c r="F108" s="95" t="s">
        <v>3484</v>
      </c>
      <c r="G108" s="95" t="s">
        <v>3485</v>
      </c>
      <c r="H108" s="95" t="s">
        <v>3486</v>
      </c>
      <c r="I108" s="96" t="s">
        <v>3487</v>
      </c>
    </row>
    <row r="109" spans="1:9">
      <c r="A109" s="95" t="s">
        <v>782</v>
      </c>
      <c r="B109" s="95" t="s">
        <v>3508</v>
      </c>
      <c r="C109" s="95" t="s">
        <v>3509</v>
      </c>
      <c r="D109" s="95" t="s">
        <v>1679</v>
      </c>
      <c r="E109" s="95" t="s">
        <v>1088</v>
      </c>
      <c r="F109" s="95" t="s">
        <v>3484</v>
      </c>
      <c r="G109" s="95" t="s">
        <v>3485</v>
      </c>
      <c r="H109" s="95" t="s">
        <v>3486</v>
      </c>
      <c r="I109" s="96" t="s">
        <v>3487</v>
      </c>
    </row>
    <row r="110" spans="1:9">
      <c r="A110" s="95" t="s">
        <v>782</v>
      </c>
      <c r="B110" s="95" t="s">
        <v>3510</v>
      </c>
      <c r="C110" s="95" t="s">
        <v>3511</v>
      </c>
      <c r="D110" s="95" t="s">
        <v>1679</v>
      </c>
      <c r="E110" s="95" t="s">
        <v>1088</v>
      </c>
      <c r="F110" s="95" t="s">
        <v>3484</v>
      </c>
      <c r="G110" s="95" t="s">
        <v>3485</v>
      </c>
      <c r="H110" s="95" t="s">
        <v>3486</v>
      </c>
      <c r="I110" s="96" t="s">
        <v>3487</v>
      </c>
    </row>
    <row r="111" spans="1:9">
      <c r="A111" s="95" t="s">
        <v>782</v>
      </c>
      <c r="B111" s="95" t="s">
        <v>3512</v>
      </c>
      <c r="C111" s="95" t="s">
        <v>3513</v>
      </c>
      <c r="D111" s="95" t="s">
        <v>1679</v>
      </c>
      <c r="E111" s="95" t="s">
        <v>1088</v>
      </c>
      <c r="F111" s="95" t="s">
        <v>3484</v>
      </c>
      <c r="G111" s="95" t="s">
        <v>3485</v>
      </c>
      <c r="H111" s="95" t="s">
        <v>3486</v>
      </c>
      <c r="I111" s="96" t="s">
        <v>3487</v>
      </c>
    </row>
    <row r="112" spans="1:9">
      <c r="A112" s="95" t="s">
        <v>782</v>
      </c>
      <c r="B112" s="95" t="s">
        <v>3514</v>
      </c>
      <c r="C112" s="95" t="s">
        <v>3515</v>
      </c>
      <c r="D112" s="95" t="s">
        <v>1679</v>
      </c>
      <c r="E112" s="95" t="s">
        <v>1088</v>
      </c>
      <c r="F112" s="95" t="s">
        <v>3484</v>
      </c>
      <c r="G112" s="95" t="s">
        <v>3485</v>
      </c>
      <c r="H112" s="95" t="s">
        <v>3486</v>
      </c>
      <c r="I112" s="96" t="s">
        <v>3487</v>
      </c>
    </row>
    <row r="113" spans="1:9">
      <c r="A113" s="95" t="s">
        <v>782</v>
      </c>
      <c r="B113" s="95" t="s">
        <v>3516</v>
      </c>
      <c r="C113" s="95" t="s">
        <v>3517</v>
      </c>
      <c r="D113" s="95" t="s">
        <v>1679</v>
      </c>
      <c r="E113" s="95" t="s">
        <v>1088</v>
      </c>
      <c r="F113" s="95" t="s">
        <v>3484</v>
      </c>
      <c r="G113" s="95" t="s">
        <v>3485</v>
      </c>
      <c r="H113" s="95" t="s">
        <v>3486</v>
      </c>
      <c r="I113" s="96" t="s">
        <v>3487</v>
      </c>
    </row>
    <row r="114" spans="1:9">
      <c r="A114" s="95" t="s">
        <v>773</v>
      </c>
      <c r="B114" s="95" t="s">
        <v>3518</v>
      </c>
      <c r="C114" s="95" t="s">
        <v>3519</v>
      </c>
      <c r="D114" s="95" t="s">
        <v>1679</v>
      </c>
      <c r="E114" s="95" t="s">
        <v>1088</v>
      </c>
      <c r="F114" s="95" t="s">
        <v>3484</v>
      </c>
      <c r="G114" s="95" t="s">
        <v>3485</v>
      </c>
      <c r="H114" s="95" t="s">
        <v>3486</v>
      </c>
      <c r="I114" s="96" t="s">
        <v>3487</v>
      </c>
    </row>
    <row r="115" spans="1:9">
      <c r="A115" s="95" t="s">
        <v>773</v>
      </c>
      <c r="B115" s="95" t="s">
        <v>3520</v>
      </c>
      <c r="C115" s="95" t="s">
        <v>3521</v>
      </c>
      <c r="D115" s="95" t="s">
        <v>1679</v>
      </c>
      <c r="E115" s="95" t="s">
        <v>1088</v>
      </c>
      <c r="F115" s="95" t="s">
        <v>3484</v>
      </c>
      <c r="G115" s="95" t="s">
        <v>3485</v>
      </c>
      <c r="H115" s="95" t="s">
        <v>3486</v>
      </c>
      <c r="I115" s="96" t="s">
        <v>3487</v>
      </c>
    </row>
    <row r="116" spans="1:9">
      <c r="A116" s="95" t="s">
        <v>773</v>
      </c>
      <c r="B116" s="95" t="s">
        <v>3522</v>
      </c>
      <c r="C116" s="95" t="s">
        <v>3523</v>
      </c>
      <c r="D116" s="95" t="s">
        <v>1679</v>
      </c>
      <c r="E116" s="95" t="s">
        <v>1088</v>
      </c>
      <c r="F116" s="95" t="s">
        <v>3484</v>
      </c>
      <c r="G116" s="95" t="s">
        <v>3485</v>
      </c>
      <c r="H116" s="95" t="s">
        <v>3486</v>
      </c>
      <c r="I116" s="96" t="s">
        <v>3487</v>
      </c>
    </row>
    <row r="117" spans="1:9">
      <c r="A117" s="95" t="s">
        <v>773</v>
      </c>
      <c r="B117" s="95" t="s">
        <v>3524</v>
      </c>
      <c r="C117" s="95" t="s">
        <v>3525</v>
      </c>
      <c r="D117" s="95" t="s">
        <v>1679</v>
      </c>
      <c r="E117" s="95" t="s">
        <v>1088</v>
      </c>
      <c r="F117" s="95" t="s">
        <v>3484</v>
      </c>
      <c r="G117" s="95" t="s">
        <v>3485</v>
      </c>
      <c r="H117" s="95" t="s">
        <v>3486</v>
      </c>
      <c r="I117" s="96" t="s">
        <v>3487</v>
      </c>
    </row>
    <row r="118" spans="1:9">
      <c r="A118" s="95" t="s">
        <v>773</v>
      </c>
      <c r="B118" s="95" t="s">
        <v>3526</v>
      </c>
      <c r="C118" s="95" t="s">
        <v>3527</v>
      </c>
      <c r="D118" s="95" t="s">
        <v>1679</v>
      </c>
      <c r="E118" s="95" t="s">
        <v>1088</v>
      </c>
      <c r="F118" s="95" t="s">
        <v>3484</v>
      </c>
      <c r="G118" s="95" t="s">
        <v>3485</v>
      </c>
      <c r="H118" s="95" t="s">
        <v>3486</v>
      </c>
      <c r="I118" s="96" t="s">
        <v>3487</v>
      </c>
    </row>
    <row r="119" spans="1:9">
      <c r="A119" s="95" t="s">
        <v>773</v>
      </c>
      <c r="B119" s="95" t="s">
        <v>3528</v>
      </c>
      <c r="C119" s="95" t="s">
        <v>3529</v>
      </c>
      <c r="D119" s="95" t="s">
        <v>1679</v>
      </c>
      <c r="E119" s="95" t="s">
        <v>1088</v>
      </c>
      <c r="F119" s="95" t="s">
        <v>3484</v>
      </c>
      <c r="G119" s="95" t="s">
        <v>3485</v>
      </c>
      <c r="H119" s="95" t="s">
        <v>3486</v>
      </c>
      <c r="I119" s="96" t="s">
        <v>3487</v>
      </c>
    </row>
    <row r="120" spans="1:9">
      <c r="A120" s="95" t="s">
        <v>773</v>
      </c>
      <c r="B120" s="95" t="s">
        <v>3530</v>
      </c>
      <c r="C120" s="95" t="s">
        <v>3531</v>
      </c>
      <c r="D120" s="95" t="s">
        <v>1679</v>
      </c>
      <c r="E120" s="95" t="s">
        <v>1088</v>
      </c>
      <c r="F120" s="95" t="s">
        <v>3484</v>
      </c>
      <c r="G120" s="95" t="s">
        <v>3485</v>
      </c>
      <c r="H120" s="95" t="s">
        <v>3486</v>
      </c>
      <c r="I120" s="96" t="s">
        <v>3487</v>
      </c>
    </row>
    <row r="121" spans="1:9">
      <c r="A121" s="95" t="s">
        <v>773</v>
      </c>
      <c r="B121" s="95" t="s">
        <v>3532</v>
      </c>
      <c r="C121" s="95" t="s">
        <v>3533</v>
      </c>
      <c r="D121" s="95" t="s">
        <v>1679</v>
      </c>
      <c r="E121" s="95" t="s">
        <v>1088</v>
      </c>
      <c r="F121" s="95" t="s">
        <v>3484</v>
      </c>
      <c r="G121" s="95" t="s">
        <v>3485</v>
      </c>
      <c r="H121" s="95" t="s">
        <v>3486</v>
      </c>
      <c r="I121" s="96" t="s">
        <v>3487</v>
      </c>
    </row>
    <row r="122" spans="1:9">
      <c r="A122" s="95" t="s">
        <v>773</v>
      </c>
      <c r="B122" s="95" t="s">
        <v>3534</v>
      </c>
      <c r="C122" s="95" t="s">
        <v>3535</v>
      </c>
      <c r="D122" s="95" t="s">
        <v>1679</v>
      </c>
      <c r="E122" s="95" t="s">
        <v>1088</v>
      </c>
      <c r="F122" s="95" t="s">
        <v>3484</v>
      </c>
      <c r="G122" s="95" t="s">
        <v>3485</v>
      </c>
      <c r="H122" s="95" t="s">
        <v>3486</v>
      </c>
      <c r="I122" s="96" t="s">
        <v>3487</v>
      </c>
    </row>
    <row r="123" spans="1:9">
      <c r="A123" s="95" t="s">
        <v>773</v>
      </c>
      <c r="B123" s="95" t="s">
        <v>3536</v>
      </c>
      <c r="C123" s="95" t="s">
        <v>3537</v>
      </c>
      <c r="D123" s="95" t="s">
        <v>1679</v>
      </c>
      <c r="E123" s="95" t="s">
        <v>1088</v>
      </c>
      <c r="F123" s="95" t="s">
        <v>3484</v>
      </c>
      <c r="G123" s="95" t="s">
        <v>3485</v>
      </c>
      <c r="H123" s="95" t="s">
        <v>3486</v>
      </c>
      <c r="I123" s="96" t="s">
        <v>3487</v>
      </c>
    </row>
    <row r="124" spans="1:9">
      <c r="A124" s="95" t="s">
        <v>773</v>
      </c>
      <c r="B124" s="95" t="s">
        <v>3538</v>
      </c>
      <c r="C124" s="95" t="s">
        <v>3539</v>
      </c>
      <c r="D124" s="95" t="s">
        <v>1679</v>
      </c>
      <c r="E124" s="95" t="s">
        <v>1088</v>
      </c>
      <c r="F124" s="95" t="s">
        <v>3484</v>
      </c>
      <c r="G124" s="95" t="s">
        <v>3485</v>
      </c>
      <c r="H124" s="95" t="s">
        <v>3486</v>
      </c>
      <c r="I124" s="96" t="s">
        <v>3487</v>
      </c>
    </row>
    <row r="125" spans="1:9">
      <c r="A125" s="95" t="s">
        <v>773</v>
      </c>
      <c r="B125" s="95" t="s">
        <v>3540</v>
      </c>
      <c r="C125" s="95" t="s">
        <v>3541</v>
      </c>
      <c r="D125" s="95" t="s">
        <v>1679</v>
      </c>
      <c r="E125" s="95" t="s">
        <v>1088</v>
      </c>
      <c r="F125" s="95" t="s">
        <v>3484</v>
      </c>
      <c r="G125" s="95" t="s">
        <v>3485</v>
      </c>
      <c r="H125" s="95" t="s">
        <v>3486</v>
      </c>
      <c r="I125" s="96" t="s">
        <v>3487</v>
      </c>
    </row>
    <row r="126" spans="1:9">
      <c r="A126" s="95" t="s">
        <v>773</v>
      </c>
      <c r="B126" s="95" t="s">
        <v>3542</v>
      </c>
      <c r="C126" s="95" t="s">
        <v>3543</v>
      </c>
      <c r="D126" s="95" t="s">
        <v>1679</v>
      </c>
      <c r="E126" s="95" t="s">
        <v>1088</v>
      </c>
      <c r="F126" s="95" t="s">
        <v>3484</v>
      </c>
      <c r="G126" s="95" t="s">
        <v>3485</v>
      </c>
      <c r="H126" s="95" t="s">
        <v>3486</v>
      </c>
      <c r="I126" s="96" t="s">
        <v>3487</v>
      </c>
    </row>
    <row r="127" spans="1:9">
      <c r="A127" s="95" t="s">
        <v>773</v>
      </c>
      <c r="B127" s="95" t="s">
        <v>3544</v>
      </c>
      <c r="C127" s="95" t="s">
        <v>3545</v>
      </c>
      <c r="D127" s="95" t="s">
        <v>1679</v>
      </c>
      <c r="E127" s="95" t="s">
        <v>1088</v>
      </c>
      <c r="F127" s="95" t="s">
        <v>3484</v>
      </c>
      <c r="G127" s="95" t="s">
        <v>3485</v>
      </c>
      <c r="H127" s="95" t="s">
        <v>3486</v>
      </c>
      <c r="I127" s="96" t="s">
        <v>3487</v>
      </c>
    </row>
    <row r="128" spans="1:9">
      <c r="A128" s="95" t="s">
        <v>773</v>
      </c>
      <c r="B128" s="95" t="s">
        <v>3546</v>
      </c>
      <c r="C128" s="95" t="s">
        <v>3547</v>
      </c>
      <c r="D128" s="95" t="s">
        <v>1679</v>
      </c>
      <c r="E128" s="95" t="s">
        <v>1088</v>
      </c>
      <c r="F128" s="95" t="s">
        <v>3484</v>
      </c>
      <c r="G128" s="95" t="s">
        <v>3485</v>
      </c>
      <c r="H128" s="95" t="s">
        <v>3486</v>
      </c>
      <c r="I128" s="96" t="s">
        <v>3487</v>
      </c>
    </row>
    <row r="129" spans="1:9">
      <c r="A129" s="95" t="s">
        <v>773</v>
      </c>
      <c r="B129" s="95" t="s">
        <v>3548</v>
      </c>
      <c r="C129" s="95" t="s">
        <v>3549</v>
      </c>
      <c r="D129" s="95" t="s">
        <v>1679</v>
      </c>
      <c r="E129" s="95" t="s">
        <v>1088</v>
      </c>
      <c r="F129" s="95" t="s">
        <v>3484</v>
      </c>
      <c r="G129" s="95" t="s">
        <v>3485</v>
      </c>
      <c r="H129" s="95" t="s">
        <v>3486</v>
      </c>
      <c r="I129" s="96" t="s">
        <v>3487</v>
      </c>
    </row>
    <row r="130" spans="1:9">
      <c r="A130" s="95" t="s">
        <v>773</v>
      </c>
      <c r="B130" s="95" t="s">
        <v>3550</v>
      </c>
      <c r="C130" s="95" t="s">
        <v>3551</v>
      </c>
      <c r="D130" s="95" t="s">
        <v>1679</v>
      </c>
      <c r="E130" s="95" t="s">
        <v>1088</v>
      </c>
      <c r="F130" s="95" t="s">
        <v>3484</v>
      </c>
      <c r="G130" s="95" t="s">
        <v>3485</v>
      </c>
      <c r="H130" s="95" t="s">
        <v>3486</v>
      </c>
      <c r="I130" s="96" t="s">
        <v>3487</v>
      </c>
    </row>
    <row r="131" spans="1:9">
      <c r="A131" s="95" t="s">
        <v>773</v>
      </c>
      <c r="B131" s="95" t="s">
        <v>3552</v>
      </c>
      <c r="C131" s="95" t="s">
        <v>3553</v>
      </c>
      <c r="D131" s="95" t="s">
        <v>1679</v>
      </c>
      <c r="E131" s="95" t="s">
        <v>1088</v>
      </c>
      <c r="F131" s="95" t="s">
        <v>3484</v>
      </c>
      <c r="G131" s="95" t="s">
        <v>3485</v>
      </c>
      <c r="H131" s="95" t="s">
        <v>3486</v>
      </c>
      <c r="I131" s="96" t="s">
        <v>3487</v>
      </c>
    </row>
    <row r="132" spans="1:9">
      <c r="A132" s="95" t="s">
        <v>773</v>
      </c>
      <c r="B132" s="95" t="s">
        <v>3554</v>
      </c>
      <c r="C132" s="95" t="s">
        <v>3555</v>
      </c>
      <c r="D132" s="95" t="s">
        <v>1679</v>
      </c>
      <c r="E132" s="95" t="s">
        <v>1088</v>
      </c>
      <c r="F132" s="95" t="s">
        <v>3484</v>
      </c>
      <c r="G132" s="95" t="s">
        <v>3485</v>
      </c>
      <c r="H132" s="95" t="s">
        <v>3486</v>
      </c>
      <c r="I132" s="96" t="s">
        <v>3487</v>
      </c>
    </row>
    <row r="133" spans="1:9">
      <c r="A133" s="95" t="s">
        <v>773</v>
      </c>
      <c r="B133" s="95" t="s">
        <v>3556</v>
      </c>
      <c r="C133" s="95" t="s">
        <v>3557</v>
      </c>
      <c r="D133" s="95" t="s">
        <v>1679</v>
      </c>
      <c r="E133" s="95" t="s">
        <v>1088</v>
      </c>
      <c r="F133" s="95" t="s">
        <v>3484</v>
      </c>
      <c r="G133" s="95" t="s">
        <v>3485</v>
      </c>
      <c r="H133" s="95" t="s">
        <v>3486</v>
      </c>
      <c r="I133" s="96" t="s">
        <v>3487</v>
      </c>
    </row>
    <row r="134" spans="1:9">
      <c r="A134" s="95" t="s">
        <v>773</v>
      </c>
      <c r="B134" s="95" t="s">
        <v>3558</v>
      </c>
      <c r="C134" s="95" t="s">
        <v>3559</v>
      </c>
      <c r="D134" s="95" t="s">
        <v>1679</v>
      </c>
      <c r="E134" s="95" t="s">
        <v>1088</v>
      </c>
      <c r="F134" s="95" t="s">
        <v>3484</v>
      </c>
      <c r="G134" s="95" t="s">
        <v>3485</v>
      </c>
      <c r="H134" s="95" t="s">
        <v>3486</v>
      </c>
      <c r="I134" s="96" t="s">
        <v>3487</v>
      </c>
    </row>
    <row r="135" spans="1:9">
      <c r="A135" s="95" t="s">
        <v>773</v>
      </c>
      <c r="B135" s="95" t="s">
        <v>3560</v>
      </c>
      <c r="C135" s="95" t="s">
        <v>3561</v>
      </c>
      <c r="D135" s="95" t="s">
        <v>1679</v>
      </c>
      <c r="E135" s="95" t="s">
        <v>1088</v>
      </c>
      <c r="F135" s="95" t="s">
        <v>3484</v>
      </c>
      <c r="G135" s="95" t="s">
        <v>3485</v>
      </c>
      <c r="H135" s="95" t="s">
        <v>3486</v>
      </c>
      <c r="I135" s="96" t="s">
        <v>3487</v>
      </c>
    </row>
    <row r="136" spans="1:9">
      <c r="A136" s="95" t="s">
        <v>773</v>
      </c>
      <c r="B136" s="95" t="s">
        <v>3562</v>
      </c>
      <c r="C136" s="95" t="s">
        <v>3563</v>
      </c>
      <c r="D136" s="95" t="s">
        <v>1679</v>
      </c>
      <c r="E136" s="95" t="s">
        <v>1088</v>
      </c>
      <c r="F136" s="95" t="s">
        <v>3484</v>
      </c>
      <c r="G136" s="95" t="s">
        <v>3485</v>
      </c>
      <c r="H136" s="95" t="s">
        <v>3486</v>
      </c>
      <c r="I136" s="96" t="s">
        <v>3487</v>
      </c>
    </row>
    <row r="137" spans="1:9">
      <c r="A137" s="95" t="s">
        <v>773</v>
      </c>
      <c r="B137" s="95" t="s">
        <v>3564</v>
      </c>
      <c r="C137" s="95" t="s">
        <v>3565</v>
      </c>
      <c r="D137" s="95" t="s">
        <v>1679</v>
      </c>
      <c r="E137" s="95" t="s">
        <v>1088</v>
      </c>
      <c r="F137" s="95" t="s">
        <v>3484</v>
      </c>
      <c r="G137" s="95" t="s">
        <v>3485</v>
      </c>
      <c r="H137" s="95" t="s">
        <v>3486</v>
      </c>
      <c r="I137" s="96" t="s">
        <v>3487</v>
      </c>
    </row>
    <row r="138" spans="1:9">
      <c r="A138" s="95" t="s">
        <v>773</v>
      </c>
      <c r="B138" s="95" t="s">
        <v>3566</v>
      </c>
      <c r="C138" s="95" t="s">
        <v>3567</v>
      </c>
      <c r="D138" s="95" t="s">
        <v>1679</v>
      </c>
      <c r="E138" s="95" t="s">
        <v>1088</v>
      </c>
      <c r="F138" s="95" t="s">
        <v>3484</v>
      </c>
      <c r="G138" s="95" t="s">
        <v>3485</v>
      </c>
      <c r="H138" s="95" t="s">
        <v>3486</v>
      </c>
      <c r="I138" s="96" t="s">
        <v>3487</v>
      </c>
    </row>
    <row r="139" spans="1:9">
      <c r="A139" s="95" t="s">
        <v>773</v>
      </c>
      <c r="B139" s="95" t="s">
        <v>3568</v>
      </c>
      <c r="C139" s="95" t="s">
        <v>3569</v>
      </c>
      <c r="D139" s="95" t="s">
        <v>1679</v>
      </c>
      <c r="E139" s="95" t="s">
        <v>1088</v>
      </c>
      <c r="F139" s="95" t="s">
        <v>3484</v>
      </c>
      <c r="G139" s="95" t="s">
        <v>3485</v>
      </c>
      <c r="H139" s="95" t="s">
        <v>3486</v>
      </c>
      <c r="I139" s="96" t="s">
        <v>3487</v>
      </c>
    </row>
    <row r="140" spans="1:9">
      <c r="A140" s="95" t="s">
        <v>773</v>
      </c>
      <c r="B140" s="95" t="s">
        <v>3570</v>
      </c>
      <c r="C140" s="95" t="s">
        <v>3571</v>
      </c>
      <c r="D140" s="95" t="s">
        <v>1679</v>
      </c>
      <c r="E140" s="95" t="s">
        <v>1088</v>
      </c>
      <c r="F140" s="95" t="s">
        <v>3484</v>
      </c>
      <c r="G140" s="95" t="s">
        <v>3485</v>
      </c>
      <c r="H140" s="95" t="s">
        <v>3486</v>
      </c>
      <c r="I140" s="96" t="s">
        <v>3487</v>
      </c>
    </row>
    <row r="141" spans="1:9">
      <c r="A141" s="95" t="s">
        <v>773</v>
      </c>
      <c r="B141" s="95" t="s">
        <v>3572</v>
      </c>
      <c r="C141" s="95" t="s">
        <v>3573</v>
      </c>
      <c r="D141" s="95" t="s">
        <v>1679</v>
      </c>
      <c r="E141" s="95" t="s">
        <v>1088</v>
      </c>
      <c r="F141" s="95" t="s">
        <v>3484</v>
      </c>
      <c r="G141" s="95" t="s">
        <v>3485</v>
      </c>
      <c r="H141" s="95" t="s">
        <v>3486</v>
      </c>
      <c r="I141" s="96" t="s">
        <v>3487</v>
      </c>
    </row>
    <row r="142" spans="1:9">
      <c r="A142" s="95" t="s">
        <v>773</v>
      </c>
      <c r="B142" s="95" t="s">
        <v>3574</v>
      </c>
      <c r="C142" s="95" t="s">
        <v>3575</v>
      </c>
      <c r="D142" s="95" t="s">
        <v>1679</v>
      </c>
      <c r="E142" s="95" t="s">
        <v>1088</v>
      </c>
      <c r="F142" s="95" t="s">
        <v>3484</v>
      </c>
      <c r="G142" s="95" t="s">
        <v>3485</v>
      </c>
      <c r="H142" s="95" t="s">
        <v>3486</v>
      </c>
      <c r="I142" s="96" t="s">
        <v>3487</v>
      </c>
    </row>
    <row r="143" spans="1:9">
      <c r="A143" s="95" t="s">
        <v>788</v>
      </c>
      <c r="B143" s="95" t="s">
        <v>3576</v>
      </c>
      <c r="C143" s="95" t="s">
        <v>3577</v>
      </c>
      <c r="D143" s="95" t="s">
        <v>1679</v>
      </c>
      <c r="E143" s="95" t="s">
        <v>1088</v>
      </c>
      <c r="F143" s="95" t="s">
        <v>3484</v>
      </c>
      <c r="G143" s="95" t="s">
        <v>3485</v>
      </c>
      <c r="H143" s="95" t="s">
        <v>3486</v>
      </c>
      <c r="I143" s="96" t="s">
        <v>3487</v>
      </c>
    </row>
    <row r="144" spans="1:9">
      <c r="A144" s="95" t="s">
        <v>788</v>
      </c>
      <c r="B144" s="95" t="s">
        <v>3578</v>
      </c>
      <c r="C144" s="95" t="s">
        <v>3579</v>
      </c>
      <c r="D144" s="95" t="s">
        <v>1679</v>
      </c>
      <c r="E144" s="95" t="s">
        <v>1088</v>
      </c>
      <c r="F144" s="95" t="s">
        <v>3484</v>
      </c>
      <c r="G144" s="95" t="s">
        <v>3485</v>
      </c>
      <c r="H144" s="95" t="s">
        <v>3486</v>
      </c>
      <c r="I144" s="96" t="s">
        <v>3487</v>
      </c>
    </row>
    <row r="145" spans="1:9">
      <c r="A145" s="95" t="s">
        <v>788</v>
      </c>
      <c r="B145" s="95" t="s">
        <v>3580</v>
      </c>
      <c r="C145" s="95" t="s">
        <v>3581</v>
      </c>
      <c r="D145" s="95" t="s">
        <v>1679</v>
      </c>
      <c r="E145" s="95" t="s">
        <v>1088</v>
      </c>
      <c r="F145" s="95" t="s">
        <v>3484</v>
      </c>
      <c r="G145" s="95" t="s">
        <v>3485</v>
      </c>
      <c r="H145" s="95" t="s">
        <v>3486</v>
      </c>
      <c r="I145" s="96" t="s">
        <v>3487</v>
      </c>
    </row>
    <row r="146" spans="1:9">
      <c r="A146" s="95" t="s">
        <v>788</v>
      </c>
      <c r="B146" s="95" t="s">
        <v>3582</v>
      </c>
      <c r="C146" s="95" t="s">
        <v>3583</v>
      </c>
      <c r="D146" s="95" t="s">
        <v>1679</v>
      </c>
      <c r="E146" s="95" t="s">
        <v>1088</v>
      </c>
      <c r="F146" s="95" t="s">
        <v>3484</v>
      </c>
      <c r="G146" s="95" t="s">
        <v>3485</v>
      </c>
      <c r="H146" s="95" t="s">
        <v>3486</v>
      </c>
      <c r="I146" s="96" t="s">
        <v>3487</v>
      </c>
    </row>
    <row r="147" spans="1:9">
      <c r="A147" s="95" t="s">
        <v>788</v>
      </c>
      <c r="B147" s="95" t="s">
        <v>3584</v>
      </c>
      <c r="C147" s="95" t="s">
        <v>3585</v>
      </c>
      <c r="D147" s="95" t="s">
        <v>1679</v>
      </c>
      <c r="E147" s="95" t="s">
        <v>1088</v>
      </c>
      <c r="F147" s="95" t="s">
        <v>3484</v>
      </c>
      <c r="G147" s="95" t="s">
        <v>3485</v>
      </c>
      <c r="H147" s="95" t="s">
        <v>3486</v>
      </c>
      <c r="I147" s="96" t="s">
        <v>3487</v>
      </c>
    </row>
    <row r="148" spans="1:9">
      <c r="A148" s="95" t="s">
        <v>788</v>
      </c>
      <c r="B148" s="95" t="s">
        <v>3586</v>
      </c>
      <c r="C148" s="95" t="s">
        <v>3587</v>
      </c>
      <c r="D148" s="95" t="s">
        <v>1679</v>
      </c>
      <c r="E148" s="95" t="s">
        <v>1088</v>
      </c>
      <c r="F148" s="95" t="s">
        <v>3484</v>
      </c>
      <c r="G148" s="95" t="s">
        <v>3485</v>
      </c>
      <c r="H148" s="95" t="s">
        <v>3486</v>
      </c>
      <c r="I148" s="96" t="s">
        <v>3487</v>
      </c>
    </row>
    <row r="149" spans="1:9">
      <c r="A149" s="95" t="s">
        <v>788</v>
      </c>
      <c r="B149" s="95" t="s">
        <v>3588</v>
      </c>
      <c r="C149" s="95" t="s">
        <v>3589</v>
      </c>
      <c r="D149" s="95" t="s">
        <v>1679</v>
      </c>
      <c r="E149" s="95" t="s">
        <v>1088</v>
      </c>
      <c r="F149" s="95" t="s">
        <v>3484</v>
      </c>
      <c r="G149" s="95" t="s">
        <v>3485</v>
      </c>
      <c r="H149" s="95" t="s">
        <v>3486</v>
      </c>
      <c r="I149" s="96" t="s">
        <v>3487</v>
      </c>
    </row>
    <row r="150" spans="1:9">
      <c r="A150" s="95" t="s">
        <v>788</v>
      </c>
      <c r="B150" s="95" t="s">
        <v>3590</v>
      </c>
      <c r="C150" s="95" t="s">
        <v>3591</v>
      </c>
      <c r="D150" s="95" t="s">
        <v>1679</v>
      </c>
      <c r="E150" s="95" t="s">
        <v>1088</v>
      </c>
      <c r="F150" s="95" t="s">
        <v>3484</v>
      </c>
      <c r="G150" s="95" t="s">
        <v>3485</v>
      </c>
      <c r="H150" s="95" t="s">
        <v>3486</v>
      </c>
      <c r="I150" s="96" t="s">
        <v>3487</v>
      </c>
    </row>
    <row r="151" spans="1:9">
      <c r="A151" s="95" t="s">
        <v>788</v>
      </c>
      <c r="B151" s="95" t="s">
        <v>3592</v>
      </c>
      <c r="C151" s="95" t="s">
        <v>3593</v>
      </c>
      <c r="D151" s="95" t="s">
        <v>1679</v>
      </c>
      <c r="E151" s="95" t="s">
        <v>1088</v>
      </c>
      <c r="F151" s="95" t="s">
        <v>3484</v>
      </c>
      <c r="G151" s="95" t="s">
        <v>3485</v>
      </c>
      <c r="H151" s="95" t="s">
        <v>3486</v>
      </c>
      <c r="I151" s="96" t="s">
        <v>3487</v>
      </c>
    </row>
    <row r="152" spans="1:9">
      <c r="A152" s="95" t="s">
        <v>788</v>
      </c>
      <c r="B152" s="95" t="s">
        <v>3594</v>
      </c>
      <c r="C152" s="95" t="s">
        <v>3595</v>
      </c>
      <c r="D152" s="95" t="s">
        <v>1679</v>
      </c>
      <c r="E152" s="95" t="s">
        <v>1088</v>
      </c>
      <c r="F152" s="95" t="s">
        <v>3484</v>
      </c>
      <c r="G152" s="95" t="s">
        <v>3485</v>
      </c>
      <c r="H152" s="95" t="s">
        <v>3486</v>
      </c>
      <c r="I152" s="96" t="s">
        <v>3487</v>
      </c>
    </row>
    <row r="153" spans="1:9">
      <c r="A153" s="95" t="s">
        <v>788</v>
      </c>
      <c r="B153" s="95" t="s">
        <v>3596</v>
      </c>
      <c r="C153" s="95" t="s">
        <v>3597</v>
      </c>
      <c r="D153" s="95" t="s">
        <v>1679</v>
      </c>
      <c r="E153" s="95" t="s">
        <v>1088</v>
      </c>
      <c r="F153" s="95" t="s">
        <v>3484</v>
      </c>
      <c r="G153" s="95" t="s">
        <v>3485</v>
      </c>
      <c r="H153" s="95" t="s">
        <v>3486</v>
      </c>
      <c r="I153" s="96" t="s">
        <v>3487</v>
      </c>
    </row>
    <row r="154" spans="1:9">
      <c r="A154" s="95" t="s">
        <v>788</v>
      </c>
      <c r="B154" s="95" t="s">
        <v>3598</v>
      </c>
      <c r="C154" s="95" t="s">
        <v>3599</v>
      </c>
      <c r="D154" s="95" t="s">
        <v>1679</v>
      </c>
      <c r="E154" s="95" t="s">
        <v>1088</v>
      </c>
      <c r="F154" s="95" t="s">
        <v>3484</v>
      </c>
      <c r="G154" s="95" t="s">
        <v>3485</v>
      </c>
      <c r="H154" s="95" t="s">
        <v>3486</v>
      </c>
      <c r="I154" s="96" t="s">
        <v>3487</v>
      </c>
    </row>
    <row r="155" spans="1:9">
      <c r="A155" s="95" t="s">
        <v>788</v>
      </c>
      <c r="B155" s="95" t="s">
        <v>3600</v>
      </c>
      <c r="C155" s="95" t="s">
        <v>3601</v>
      </c>
      <c r="D155" s="95" t="s">
        <v>1679</v>
      </c>
      <c r="E155" s="95" t="s">
        <v>1088</v>
      </c>
      <c r="F155" s="95" t="s">
        <v>3484</v>
      </c>
      <c r="G155" s="95" t="s">
        <v>3485</v>
      </c>
      <c r="H155" s="95" t="s">
        <v>3486</v>
      </c>
      <c r="I155" s="96" t="s">
        <v>3487</v>
      </c>
    </row>
    <row r="156" spans="1:9">
      <c r="A156" s="95" t="s">
        <v>788</v>
      </c>
      <c r="B156" s="95" t="s">
        <v>3602</v>
      </c>
      <c r="C156" s="95" t="s">
        <v>3603</v>
      </c>
      <c r="D156" s="95" t="s">
        <v>1679</v>
      </c>
      <c r="E156" s="95" t="s">
        <v>1088</v>
      </c>
      <c r="F156" s="95" t="s">
        <v>3484</v>
      </c>
      <c r="G156" s="95" t="s">
        <v>3485</v>
      </c>
      <c r="H156" s="95" t="s">
        <v>3486</v>
      </c>
      <c r="I156" s="96" t="s">
        <v>3487</v>
      </c>
    </row>
    <row r="157" spans="1:9">
      <c r="A157" s="95" t="s">
        <v>788</v>
      </c>
      <c r="B157" s="95" t="s">
        <v>3604</v>
      </c>
      <c r="C157" s="95" t="s">
        <v>3605</v>
      </c>
      <c r="D157" s="95" t="s">
        <v>1679</v>
      </c>
      <c r="E157" s="95" t="s">
        <v>1088</v>
      </c>
      <c r="F157" s="95" t="s">
        <v>3484</v>
      </c>
      <c r="G157" s="95" t="s">
        <v>3485</v>
      </c>
      <c r="H157" s="95" t="s">
        <v>3486</v>
      </c>
      <c r="I157" s="96" t="s">
        <v>3487</v>
      </c>
    </row>
    <row r="158" spans="1:9">
      <c r="A158" s="95" t="s">
        <v>788</v>
      </c>
      <c r="B158" s="95" t="s">
        <v>3606</v>
      </c>
      <c r="C158" s="95" t="s">
        <v>3607</v>
      </c>
      <c r="D158" s="95" t="s">
        <v>1679</v>
      </c>
      <c r="E158" s="95" t="s">
        <v>1088</v>
      </c>
      <c r="F158" s="95" t="s">
        <v>3484</v>
      </c>
      <c r="G158" s="95" t="s">
        <v>3485</v>
      </c>
      <c r="H158" s="95" t="s">
        <v>3486</v>
      </c>
      <c r="I158" s="96" t="s">
        <v>3487</v>
      </c>
    </row>
    <row r="159" spans="1:9">
      <c r="A159" s="95" t="s">
        <v>788</v>
      </c>
      <c r="B159" s="95" t="s">
        <v>3608</v>
      </c>
      <c r="C159" s="95" t="s">
        <v>3609</v>
      </c>
      <c r="D159" s="95" t="s">
        <v>1679</v>
      </c>
      <c r="E159" s="95" t="s">
        <v>1088</v>
      </c>
      <c r="F159" s="95" t="s">
        <v>3484</v>
      </c>
      <c r="G159" s="95" t="s">
        <v>3485</v>
      </c>
      <c r="H159" s="95" t="s">
        <v>3486</v>
      </c>
      <c r="I159" s="96" t="s">
        <v>3487</v>
      </c>
    </row>
    <row r="160" spans="1:9">
      <c r="A160" s="95" t="s">
        <v>788</v>
      </c>
      <c r="B160" s="95" t="s">
        <v>3610</v>
      </c>
      <c r="C160" s="95" t="s">
        <v>3611</v>
      </c>
      <c r="D160" s="95" t="s">
        <v>1679</v>
      </c>
      <c r="E160" s="95" t="s">
        <v>1088</v>
      </c>
      <c r="F160" s="95" t="s">
        <v>3484</v>
      </c>
      <c r="G160" s="95" t="s">
        <v>3485</v>
      </c>
      <c r="H160" s="95" t="s">
        <v>3486</v>
      </c>
      <c r="I160" s="96" t="s">
        <v>3487</v>
      </c>
    </row>
    <row r="161" spans="1:9">
      <c r="A161" s="95" t="s">
        <v>788</v>
      </c>
      <c r="B161" s="95" t="s">
        <v>3612</v>
      </c>
      <c r="C161" s="95" t="s">
        <v>3613</v>
      </c>
      <c r="D161" s="95" t="s">
        <v>1679</v>
      </c>
      <c r="E161" s="95" t="s">
        <v>1088</v>
      </c>
      <c r="F161" s="95" t="s">
        <v>3484</v>
      </c>
      <c r="G161" s="95" t="s">
        <v>3485</v>
      </c>
      <c r="H161" s="95" t="s">
        <v>3486</v>
      </c>
      <c r="I161" s="96" t="s">
        <v>3487</v>
      </c>
    </row>
    <row r="162" spans="1:9">
      <c r="A162" s="95" t="s">
        <v>788</v>
      </c>
      <c r="B162" s="95" t="s">
        <v>3614</v>
      </c>
      <c r="C162" s="95" t="s">
        <v>3615</v>
      </c>
      <c r="D162" s="95" t="s">
        <v>1679</v>
      </c>
      <c r="E162" s="95" t="s">
        <v>1088</v>
      </c>
      <c r="F162" s="95" t="s">
        <v>3484</v>
      </c>
      <c r="G162" s="95" t="s">
        <v>3485</v>
      </c>
      <c r="H162" s="95" t="s">
        <v>3486</v>
      </c>
      <c r="I162" s="96" t="s">
        <v>3487</v>
      </c>
    </row>
    <row r="163" spans="1:9">
      <c r="A163" s="95" t="s">
        <v>788</v>
      </c>
      <c r="B163" s="95" t="s">
        <v>3616</v>
      </c>
      <c r="C163" s="95" t="s">
        <v>3617</v>
      </c>
      <c r="D163" s="95" t="s">
        <v>1679</v>
      </c>
      <c r="E163" s="95" t="s">
        <v>1088</v>
      </c>
      <c r="F163" s="95" t="s">
        <v>3484</v>
      </c>
      <c r="G163" s="95" t="s">
        <v>3485</v>
      </c>
      <c r="H163" s="95" t="s">
        <v>3486</v>
      </c>
      <c r="I163" s="96" t="s">
        <v>3487</v>
      </c>
    </row>
    <row r="164" spans="1:9">
      <c r="A164" s="95" t="s">
        <v>788</v>
      </c>
      <c r="B164" s="95" t="s">
        <v>3618</v>
      </c>
      <c r="C164" s="95" t="s">
        <v>3619</v>
      </c>
      <c r="D164" s="95" t="s">
        <v>1679</v>
      </c>
      <c r="E164" s="95" t="s">
        <v>1088</v>
      </c>
      <c r="F164" s="95" t="s">
        <v>3484</v>
      </c>
      <c r="G164" s="95" t="s">
        <v>3485</v>
      </c>
      <c r="H164" s="95" t="s">
        <v>3486</v>
      </c>
      <c r="I164" s="96" t="s">
        <v>3487</v>
      </c>
    </row>
    <row r="165" spans="1:9">
      <c r="A165" s="95" t="s">
        <v>788</v>
      </c>
      <c r="B165" s="95" t="s">
        <v>3620</v>
      </c>
      <c r="C165" s="95" t="s">
        <v>3621</v>
      </c>
      <c r="D165" s="95" t="s">
        <v>1679</v>
      </c>
      <c r="E165" s="95" t="s">
        <v>1088</v>
      </c>
      <c r="F165" s="95" t="s">
        <v>3484</v>
      </c>
      <c r="G165" s="95" t="s">
        <v>3485</v>
      </c>
      <c r="H165" s="95" t="s">
        <v>3486</v>
      </c>
      <c r="I165" s="96" t="s">
        <v>3487</v>
      </c>
    </row>
    <row r="166" spans="1:9">
      <c r="A166" s="95" t="s">
        <v>788</v>
      </c>
      <c r="B166" s="95" t="s">
        <v>3622</v>
      </c>
      <c r="C166" s="95" t="s">
        <v>3623</v>
      </c>
      <c r="D166" s="95" t="s">
        <v>1679</v>
      </c>
      <c r="E166" s="95" t="s">
        <v>1088</v>
      </c>
      <c r="F166" s="95" t="s">
        <v>3484</v>
      </c>
      <c r="G166" s="95" t="s">
        <v>3485</v>
      </c>
      <c r="H166" s="95" t="s">
        <v>3486</v>
      </c>
      <c r="I166" s="96" t="s">
        <v>3487</v>
      </c>
    </row>
    <row r="167" spans="1:9">
      <c r="A167" s="95" t="s">
        <v>788</v>
      </c>
      <c r="B167" s="95" t="s">
        <v>3624</v>
      </c>
      <c r="C167" s="95" t="s">
        <v>3625</v>
      </c>
      <c r="D167" s="95" t="s">
        <v>1679</v>
      </c>
      <c r="E167" s="95" t="s">
        <v>1088</v>
      </c>
      <c r="F167" s="95" t="s">
        <v>3484</v>
      </c>
      <c r="G167" s="95" t="s">
        <v>3485</v>
      </c>
      <c r="H167" s="95" t="s">
        <v>3486</v>
      </c>
      <c r="I167" s="96" t="s">
        <v>3487</v>
      </c>
    </row>
    <row r="168" spans="1:9">
      <c r="A168" s="95" t="s">
        <v>788</v>
      </c>
      <c r="B168" s="95" t="s">
        <v>3626</v>
      </c>
      <c r="C168" s="95" t="s">
        <v>3627</v>
      </c>
      <c r="D168" s="95" t="s">
        <v>1679</v>
      </c>
      <c r="E168" s="95" t="s">
        <v>1088</v>
      </c>
      <c r="F168" s="95" t="s">
        <v>3484</v>
      </c>
      <c r="G168" s="95" t="s">
        <v>3485</v>
      </c>
      <c r="H168" s="95" t="s">
        <v>3486</v>
      </c>
      <c r="I168" s="96" t="s">
        <v>3487</v>
      </c>
    </row>
    <row r="169" spans="1:9">
      <c r="A169" s="95" t="s">
        <v>791</v>
      </c>
      <c r="B169" s="95" t="s">
        <v>3628</v>
      </c>
      <c r="C169" s="95" t="s">
        <v>3629</v>
      </c>
      <c r="D169" s="95" t="s">
        <v>1679</v>
      </c>
      <c r="E169" s="95" t="s">
        <v>1088</v>
      </c>
      <c r="F169" s="95" t="s">
        <v>3484</v>
      </c>
      <c r="G169" s="95" t="s">
        <v>3485</v>
      </c>
      <c r="H169" s="95" t="s">
        <v>3486</v>
      </c>
      <c r="I169" s="96" t="s">
        <v>3487</v>
      </c>
    </row>
    <row r="170" spans="1:9">
      <c r="A170" s="95" t="s">
        <v>791</v>
      </c>
      <c r="B170" s="95" t="s">
        <v>3630</v>
      </c>
      <c r="C170" s="95" t="s">
        <v>3631</v>
      </c>
      <c r="D170" s="95" t="s">
        <v>1679</v>
      </c>
      <c r="E170" s="95" t="s">
        <v>1088</v>
      </c>
      <c r="F170" s="95" t="s">
        <v>3484</v>
      </c>
      <c r="G170" s="95" t="s">
        <v>3485</v>
      </c>
      <c r="H170" s="95" t="s">
        <v>3486</v>
      </c>
      <c r="I170" s="96" t="s">
        <v>3487</v>
      </c>
    </row>
    <row r="171" spans="1:9">
      <c r="A171" s="95" t="s">
        <v>791</v>
      </c>
      <c r="B171" s="95" t="s">
        <v>3632</v>
      </c>
      <c r="C171" s="95" t="s">
        <v>3633</v>
      </c>
      <c r="D171" s="95" t="s">
        <v>1679</v>
      </c>
      <c r="E171" s="95" t="s">
        <v>1088</v>
      </c>
      <c r="F171" s="95" t="s">
        <v>3484</v>
      </c>
      <c r="G171" s="95" t="s">
        <v>3485</v>
      </c>
      <c r="H171" s="95" t="s">
        <v>3486</v>
      </c>
      <c r="I171" s="96" t="s">
        <v>3487</v>
      </c>
    </row>
    <row r="172" spans="1:9">
      <c r="A172" s="95" t="s">
        <v>791</v>
      </c>
      <c r="B172" s="95" t="s">
        <v>3634</v>
      </c>
      <c r="C172" s="95" t="s">
        <v>3635</v>
      </c>
      <c r="D172" s="95" t="s">
        <v>1679</v>
      </c>
      <c r="E172" s="95" t="s">
        <v>1088</v>
      </c>
      <c r="F172" s="95" t="s">
        <v>3484</v>
      </c>
      <c r="G172" s="95" t="s">
        <v>3485</v>
      </c>
      <c r="H172" s="95" t="s">
        <v>3486</v>
      </c>
      <c r="I172" s="96" t="s">
        <v>3487</v>
      </c>
    </row>
    <row r="173" spans="1:9">
      <c r="A173" s="95" t="s">
        <v>791</v>
      </c>
      <c r="B173" s="95" t="s">
        <v>3636</v>
      </c>
      <c r="C173" s="95" t="s">
        <v>3637</v>
      </c>
      <c r="D173" s="95" t="s">
        <v>1679</v>
      </c>
      <c r="E173" s="95" t="s">
        <v>1088</v>
      </c>
      <c r="F173" s="95" t="s">
        <v>3484</v>
      </c>
      <c r="G173" s="95" t="s">
        <v>3485</v>
      </c>
      <c r="H173" s="95" t="s">
        <v>3486</v>
      </c>
      <c r="I173" s="96" t="s">
        <v>3487</v>
      </c>
    </row>
    <row r="174" spans="1:9">
      <c r="A174" s="95" t="s">
        <v>791</v>
      </c>
      <c r="B174" s="95" t="s">
        <v>3638</v>
      </c>
      <c r="C174" s="95" t="s">
        <v>3639</v>
      </c>
      <c r="D174" s="95" t="s">
        <v>1679</v>
      </c>
      <c r="E174" s="95" t="s">
        <v>1088</v>
      </c>
      <c r="F174" s="95" t="s">
        <v>3484</v>
      </c>
      <c r="G174" s="95" t="s">
        <v>3485</v>
      </c>
      <c r="H174" s="95" t="s">
        <v>3486</v>
      </c>
      <c r="I174" s="96" t="s">
        <v>3487</v>
      </c>
    </row>
    <row r="175" spans="1:9">
      <c r="A175" s="95" t="s">
        <v>791</v>
      </c>
      <c r="B175" s="95" t="s">
        <v>3640</v>
      </c>
      <c r="C175" s="95" t="s">
        <v>3641</v>
      </c>
      <c r="D175" s="95" t="s">
        <v>1679</v>
      </c>
      <c r="E175" s="95" t="s">
        <v>1088</v>
      </c>
      <c r="F175" s="95" t="s">
        <v>3484</v>
      </c>
      <c r="G175" s="95" t="s">
        <v>3485</v>
      </c>
      <c r="H175" s="95" t="s">
        <v>3486</v>
      </c>
      <c r="I175" s="96" t="s">
        <v>3487</v>
      </c>
    </row>
    <row r="176" spans="1:9">
      <c r="A176" s="95" t="s">
        <v>791</v>
      </c>
      <c r="B176" s="95" t="s">
        <v>3642</v>
      </c>
      <c r="C176" s="95" t="s">
        <v>3643</v>
      </c>
      <c r="D176" s="95" t="s">
        <v>1679</v>
      </c>
      <c r="E176" s="95" t="s">
        <v>1088</v>
      </c>
      <c r="F176" s="95" t="s">
        <v>3484</v>
      </c>
      <c r="G176" s="95" t="s">
        <v>3485</v>
      </c>
      <c r="H176" s="95" t="s">
        <v>3486</v>
      </c>
      <c r="I176" s="96" t="s">
        <v>3487</v>
      </c>
    </row>
    <row r="177" spans="1:9">
      <c r="A177" s="95" t="s">
        <v>791</v>
      </c>
      <c r="B177" s="95" t="s">
        <v>3644</v>
      </c>
      <c r="C177" s="95" t="s">
        <v>3645</v>
      </c>
      <c r="D177" s="95" t="s">
        <v>1679</v>
      </c>
      <c r="E177" s="95" t="s">
        <v>1088</v>
      </c>
      <c r="F177" s="95" t="s">
        <v>3484</v>
      </c>
      <c r="G177" s="95" t="s">
        <v>3485</v>
      </c>
      <c r="H177" s="95" t="s">
        <v>3486</v>
      </c>
      <c r="I177" s="96" t="s">
        <v>3487</v>
      </c>
    </row>
    <row r="178" spans="1:9">
      <c r="A178" s="95" t="s">
        <v>791</v>
      </c>
      <c r="B178" s="95" t="s">
        <v>3646</v>
      </c>
      <c r="C178" s="95" t="s">
        <v>3647</v>
      </c>
      <c r="D178" s="95" t="s">
        <v>1679</v>
      </c>
      <c r="E178" s="95" t="s">
        <v>1088</v>
      </c>
      <c r="F178" s="95" t="s">
        <v>3484</v>
      </c>
      <c r="G178" s="95" t="s">
        <v>3485</v>
      </c>
      <c r="H178" s="95" t="s">
        <v>3486</v>
      </c>
      <c r="I178" s="96" t="s">
        <v>3487</v>
      </c>
    </row>
    <row r="179" spans="1:9">
      <c r="A179" s="95" t="s">
        <v>791</v>
      </c>
      <c r="B179" s="95" t="s">
        <v>3648</v>
      </c>
      <c r="C179" s="95" t="s">
        <v>3649</v>
      </c>
      <c r="D179" s="95" t="s">
        <v>1679</v>
      </c>
      <c r="E179" s="95" t="s">
        <v>1088</v>
      </c>
      <c r="F179" s="95" t="s">
        <v>3484</v>
      </c>
      <c r="G179" s="95" t="s">
        <v>3485</v>
      </c>
      <c r="H179" s="95" t="s">
        <v>3486</v>
      </c>
      <c r="I179" s="96" t="s">
        <v>3487</v>
      </c>
    </row>
    <row r="180" spans="1:9">
      <c r="A180" s="95" t="s">
        <v>791</v>
      </c>
      <c r="B180" s="95" t="s">
        <v>3650</v>
      </c>
      <c r="C180" s="95" t="s">
        <v>3651</v>
      </c>
      <c r="D180" s="95" t="s">
        <v>1679</v>
      </c>
      <c r="E180" s="95" t="s">
        <v>1088</v>
      </c>
      <c r="F180" s="95" t="s">
        <v>3484</v>
      </c>
      <c r="G180" s="95" t="s">
        <v>3485</v>
      </c>
      <c r="H180" s="95" t="s">
        <v>3486</v>
      </c>
      <c r="I180" s="96" t="s">
        <v>3487</v>
      </c>
    </row>
    <row r="181" spans="1:9">
      <c r="A181" s="95" t="s">
        <v>791</v>
      </c>
      <c r="B181" s="95" t="s">
        <v>3652</v>
      </c>
      <c r="C181" s="95" t="s">
        <v>3653</v>
      </c>
      <c r="D181" s="95" t="s">
        <v>1679</v>
      </c>
      <c r="E181" s="95" t="s">
        <v>1088</v>
      </c>
      <c r="F181" s="95" t="s">
        <v>3484</v>
      </c>
      <c r="G181" s="95" t="s">
        <v>3485</v>
      </c>
      <c r="H181" s="95" t="s">
        <v>3486</v>
      </c>
      <c r="I181" s="96" t="s">
        <v>3487</v>
      </c>
    </row>
    <row r="182" spans="1:9">
      <c r="A182" s="95" t="s">
        <v>794</v>
      </c>
      <c r="B182" s="95" t="s">
        <v>3654</v>
      </c>
      <c r="C182" s="95" t="s">
        <v>3655</v>
      </c>
      <c r="D182" s="95" t="s">
        <v>1659</v>
      </c>
      <c r="E182" s="95" t="s">
        <v>852</v>
      </c>
      <c r="F182" s="95" t="s">
        <v>3656</v>
      </c>
      <c r="G182" s="95" t="s">
        <v>3657</v>
      </c>
      <c r="H182" s="95" t="s">
        <v>3658</v>
      </c>
      <c r="I182" s="96" t="s">
        <v>3659</v>
      </c>
    </row>
    <row r="183" spans="1:9">
      <c r="A183" s="95" t="s">
        <v>794</v>
      </c>
      <c r="B183" s="95" t="s">
        <v>3660</v>
      </c>
      <c r="C183" s="95" t="s">
        <v>3655</v>
      </c>
      <c r="D183" s="95" t="s">
        <v>1659</v>
      </c>
      <c r="E183" s="95" t="s">
        <v>852</v>
      </c>
      <c r="F183" s="95" t="s">
        <v>3656</v>
      </c>
      <c r="G183" s="95" t="s">
        <v>3657</v>
      </c>
      <c r="H183" s="95" t="s">
        <v>3658</v>
      </c>
      <c r="I183" s="96" t="s">
        <v>3659</v>
      </c>
    </row>
    <row r="184" spans="1:9">
      <c r="A184" s="95" t="s">
        <v>798</v>
      </c>
      <c r="B184" s="95" t="s">
        <v>3661</v>
      </c>
      <c r="C184" s="95" t="s">
        <v>3662</v>
      </c>
      <c r="D184" s="95" t="s">
        <v>1659</v>
      </c>
      <c r="E184" s="95" t="s">
        <v>852</v>
      </c>
      <c r="F184" s="95" t="s">
        <v>3656</v>
      </c>
      <c r="G184" s="95" t="s">
        <v>3657</v>
      </c>
      <c r="H184" s="95" t="s">
        <v>3658</v>
      </c>
      <c r="I184" s="96" t="s">
        <v>3659</v>
      </c>
    </row>
    <row r="185" spans="1:9">
      <c r="A185" s="95" t="s">
        <v>798</v>
      </c>
      <c r="B185" s="95" t="s">
        <v>3663</v>
      </c>
      <c r="C185" s="95" t="s">
        <v>3664</v>
      </c>
      <c r="D185" s="95" t="s">
        <v>1659</v>
      </c>
      <c r="E185" s="95" t="s">
        <v>852</v>
      </c>
      <c r="F185" s="95" t="s">
        <v>3656</v>
      </c>
      <c r="G185" s="95" t="s">
        <v>3657</v>
      </c>
      <c r="H185" s="95" t="s">
        <v>3658</v>
      </c>
      <c r="I185" s="96" t="s">
        <v>3659</v>
      </c>
    </row>
    <row r="186" spans="1:9">
      <c r="A186" s="95" t="s">
        <v>798</v>
      </c>
      <c r="B186" s="95" t="s">
        <v>3665</v>
      </c>
      <c r="C186" s="95" t="s">
        <v>3666</v>
      </c>
      <c r="D186" s="95" t="s">
        <v>1659</v>
      </c>
      <c r="E186" s="95" t="s">
        <v>852</v>
      </c>
      <c r="F186" s="95" t="s">
        <v>3656</v>
      </c>
      <c r="G186" s="95" t="s">
        <v>3657</v>
      </c>
      <c r="H186" s="95" t="s">
        <v>3658</v>
      </c>
      <c r="I186" s="96" t="s">
        <v>3659</v>
      </c>
    </row>
    <row r="187" spans="1:9">
      <c r="A187" s="95" t="s">
        <v>798</v>
      </c>
      <c r="B187" s="95" t="s">
        <v>3667</v>
      </c>
      <c r="C187" s="95" t="s">
        <v>3668</v>
      </c>
      <c r="D187" s="95" t="s">
        <v>1659</v>
      </c>
      <c r="E187" s="95" t="s">
        <v>852</v>
      </c>
      <c r="F187" s="95" t="s">
        <v>3656</v>
      </c>
      <c r="G187" s="95" t="s">
        <v>3657</v>
      </c>
      <c r="H187" s="95" t="s">
        <v>3658</v>
      </c>
      <c r="I187" s="96" t="s">
        <v>3659</v>
      </c>
    </row>
    <row r="188" spans="1:9">
      <c r="A188" s="95" t="s">
        <v>798</v>
      </c>
      <c r="B188" s="95" t="s">
        <v>3669</v>
      </c>
      <c r="C188" s="95" t="s">
        <v>3670</v>
      </c>
      <c r="D188" s="95" t="s">
        <v>1659</v>
      </c>
      <c r="E188" s="95" t="s">
        <v>852</v>
      </c>
      <c r="F188" s="95" t="s">
        <v>3656</v>
      </c>
      <c r="G188" s="95" t="s">
        <v>3657</v>
      </c>
      <c r="H188" s="95" t="s">
        <v>3658</v>
      </c>
      <c r="I188" s="96" t="s">
        <v>3659</v>
      </c>
    </row>
    <row r="189" spans="1:9">
      <c r="A189" s="95" t="s">
        <v>798</v>
      </c>
      <c r="B189" s="95" t="s">
        <v>3671</v>
      </c>
      <c r="C189" s="95" t="s">
        <v>3672</v>
      </c>
      <c r="D189" s="95" t="s">
        <v>1659</v>
      </c>
      <c r="E189" s="95" t="s">
        <v>852</v>
      </c>
      <c r="F189" s="95" t="s">
        <v>3656</v>
      </c>
      <c r="G189" s="95" t="s">
        <v>3657</v>
      </c>
      <c r="H189" s="95" t="s">
        <v>3658</v>
      </c>
      <c r="I189" s="96" t="s">
        <v>3659</v>
      </c>
    </row>
    <row r="190" spans="1:9">
      <c r="A190" s="95" t="s">
        <v>798</v>
      </c>
      <c r="B190" s="95" t="s">
        <v>3673</v>
      </c>
      <c r="C190" s="95" t="s">
        <v>3674</v>
      </c>
      <c r="D190" s="95" t="s">
        <v>1659</v>
      </c>
      <c r="E190" s="95" t="s">
        <v>852</v>
      </c>
      <c r="F190" s="95" t="s">
        <v>3656</v>
      </c>
      <c r="G190" s="95" t="s">
        <v>3657</v>
      </c>
      <c r="H190" s="95" t="s">
        <v>3658</v>
      </c>
      <c r="I190" s="96" t="s">
        <v>3659</v>
      </c>
    </row>
    <row r="191" spans="1:9">
      <c r="A191" s="95" t="s">
        <v>798</v>
      </c>
      <c r="B191" s="95" t="s">
        <v>3675</v>
      </c>
      <c r="C191" s="95" t="s">
        <v>3676</v>
      </c>
      <c r="D191" s="95" t="s">
        <v>1659</v>
      </c>
      <c r="E191" s="95" t="s">
        <v>852</v>
      </c>
      <c r="F191" s="95" t="s">
        <v>3656</v>
      </c>
      <c r="G191" s="95" t="s">
        <v>3657</v>
      </c>
      <c r="H191" s="95" t="s">
        <v>3658</v>
      </c>
      <c r="I191" s="96" t="s">
        <v>3659</v>
      </c>
    </row>
    <row r="192" spans="1:9">
      <c r="A192" s="95" t="s">
        <v>798</v>
      </c>
      <c r="B192" s="95" t="s">
        <v>3677</v>
      </c>
      <c r="C192" s="95" t="s">
        <v>3678</v>
      </c>
      <c r="D192" s="95" t="s">
        <v>1659</v>
      </c>
      <c r="E192" s="95" t="s">
        <v>852</v>
      </c>
      <c r="F192" s="95" t="s">
        <v>3656</v>
      </c>
      <c r="G192" s="95" t="s">
        <v>3657</v>
      </c>
      <c r="H192" s="95" t="s">
        <v>3658</v>
      </c>
      <c r="I192" s="96" t="s">
        <v>3659</v>
      </c>
    </row>
    <row r="193" spans="1:9">
      <c r="A193" s="95" t="s">
        <v>798</v>
      </c>
      <c r="B193" s="95" t="s">
        <v>3679</v>
      </c>
      <c r="C193" s="95" t="s">
        <v>3680</v>
      </c>
      <c r="D193" s="95" t="s">
        <v>1659</v>
      </c>
      <c r="E193" s="95" t="s">
        <v>852</v>
      </c>
      <c r="F193" s="95" t="s">
        <v>3656</v>
      </c>
      <c r="G193" s="95" t="s">
        <v>3657</v>
      </c>
      <c r="H193" s="95" t="s">
        <v>3658</v>
      </c>
      <c r="I193" s="96" t="s">
        <v>3659</v>
      </c>
    </row>
    <row r="194" spans="1:9">
      <c r="A194" s="95" t="s">
        <v>798</v>
      </c>
      <c r="B194" s="95" t="s">
        <v>3681</v>
      </c>
      <c r="C194" s="95" t="s">
        <v>3682</v>
      </c>
      <c r="D194" s="95" t="s">
        <v>1659</v>
      </c>
      <c r="E194" s="95" t="s">
        <v>852</v>
      </c>
      <c r="F194" s="95" t="s">
        <v>3656</v>
      </c>
      <c r="G194" s="95" t="s">
        <v>3657</v>
      </c>
      <c r="H194" s="95" t="s">
        <v>3658</v>
      </c>
      <c r="I194" s="96" t="s">
        <v>3659</v>
      </c>
    </row>
    <row r="195" spans="1:9">
      <c r="A195" s="95" t="s">
        <v>798</v>
      </c>
      <c r="B195" s="95" t="s">
        <v>3683</v>
      </c>
      <c r="C195" s="95" t="s">
        <v>3684</v>
      </c>
      <c r="D195" s="95" t="s">
        <v>1659</v>
      </c>
      <c r="E195" s="95" t="s">
        <v>852</v>
      </c>
      <c r="F195" s="95" t="s">
        <v>3656</v>
      </c>
      <c r="G195" s="95" t="s">
        <v>3657</v>
      </c>
      <c r="H195" s="95" t="s">
        <v>3658</v>
      </c>
      <c r="I195" s="96" t="s">
        <v>3659</v>
      </c>
    </row>
    <row r="196" spans="1:9">
      <c r="A196" s="95" t="s">
        <v>798</v>
      </c>
      <c r="B196" s="95" t="s">
        <v>3685</v>
      </c>
      <c r="C196" s="95" t="s">
        <v>3686</v>
      </c>
      <c r="D196" s="95" t="s">
        <v>1659</v>
      </c>
      <c r="E196" s="95" t="s">
        <v>852</v>
      </c>
      <c r="F196" s="95" t="s">
        <v>3656</v>
      </c>
      <c r="G196" s="95" t="s">
        <v>3657</v>
      </c>
      <c r="H196" s="95" t="s">
        <v>3658</v>
      </c>
      <c r="I196" s="96" t="s">
        <v>3659</v>
      </c>
    </row>
    <row r="197" spans="1:9">
      <c r="A197" s="95" t="s">
        <v>798</v>
      </c>
      <c r="B197" s="95" t="s">
        <v>3687</v>
      </c>
      <c r="C197" s="95" t="s">
        <v>3688</v>
      </c>
      <c r="D197" s="95" t="s">
        <v>1659</v>
      </c>
      <c r="E197" s="95" t="s">
        <v>852</v>
      </c>
      <c r="F197" s="95" t="s">
        <v>3656</v>
      </c>
      <c r="G197" s="95" t="s">
        <v>3657</v>
      </c>
      <c r="H197" s="95" t="s">
        <v>3658</v>
      </c>
      <c r="I197" s="96" t="s">
        <v>3659</v>
      </c>
    </row>
    <row r="198" spans="1:9">
      <c r="A198" s="95" t="s">
        <v>798</v>
      </c>
      <c r="B198" s="95" t="s">
        <v>3689</v>
      </c>
      <c r="C198" s="95" t="s">
        <v>3690</v>
      </c>
      <c r="D198" s="95" t="s">
        <v>1659</v>
      </c>
      <c r="E198" s="95" t="s">
        <v>852</v>
      </c>
      <c r="F198" s="95" t="s">
        <v>3656</v>
      </c>
      <c r="G198" s="95" t="s">
        <v>3657</v>
      </c>
      <c r="H198" s="95" t="s">
        <v>3658</v>
      </c>
      <c r="I198" s="96" t="s">
        <v>3659</v>
      </c>
    </row>
    <row r="199" spans="1:9">
      <c r="A199" s="95" t="s">
        <v>798</v>
      </c>
      <c r="B199" s="95" t="s">
        <v>3691</v>
      </c>
      <c r="C199" s="95" t="s">
        <v>3692</v>
      </c>
      <c r="D199" s="95" t="s">
        <v>1659</v>
      </c>
      <c r="E199" s="95" t="s">
        <v>852</v>
      </c>
      <c r="F199" s="95" t="s">
        <v>3656</v>
      </c>
      <c r="G199" s="95" t="s">
        <v>3657</v>
      </c>
      <c r="H199" s="95" t="s">
        <v>3658</v>
      </c>
      <c r="I199" s="96" t="s">
        <v>3659</v>
      </c>
    </row>
    <row r="200" spans="1:9">
      <c r="A200" s="95" t="s">
        <v>798</v>
      </c>
      <c r="B200" s="95" t="s">
        <v>3693</v>
      </c>
      <c r="C200" s="95" t="s">
        <v>3694</v>
      </c>
      <c r="D200" s="95" t="s">
        <v>1659</v>
      </c>
      <c r="E200" s="95" t="s">
        <v>852</v>
      </c>
      <c r="F200" s="95" t="s">
        <v>3656</v>
      </c>
      <c r="G200" s="95" t="s">
        <v>3657</v>
      </c>
      <c r="H200" s="95" t="s">
        <v>3658</v>
      </c>
      <c r="I200" s="96" t="s">
        <v>3659</v>
      </c>
    </row>
    <row r="201" spans="1:9">
      <c r="A201" s="95" t="s">
        <v>798</v>
      </c>
      <c r="B201" s="95" t="s">
        <v>3695</v>
      </c>
      <c r="C201" s="95" t="s">
        <v>3696</v>
      </c>
      <c r="D201" s="95" t="s">
        <v>1659</v>
      </c>
      <c r="E201" s="95" t="s">
        <v>852</v>
      </c>
      <c r="F201" s="95" t="s">
        <v>3656</v>
      </c>
      <c r="G201" s="95" t="s">
        <v>3657</v>
      </c>
      <c r="H201" s="95" t="s">
        <v>3658</v>
      </c>
      <c r="I201" s="96" t="s">
        <v>3659</v>
      </c>
    </row>
    <row r="202" spans="1:9">
      <c r="A202" s="95" t="s">
        <v>793</v>
      </c>
      <c r="B202" s="95" t="s">
        <v>3697</v>
      </c>
      <c r="C202" s="95" t="s">
        <v>3698</v>
      </c>
      <c r="D202" s="95" t="s">
        <v>1679</v>
      </c>
      <c r="E202" s="95" t="s">
        <v>1088</v>
      </c>
      <c r="F202" s="95" t="s">
        <v>3484</v>
      </c>
      <c r="G202" s="95" t="s">
        <v>3485</v>
      </c>
      <c r="H202" s="95" t="s">
        <v>3486</v>
      </c>
      <c r="I202" s="96" t="s">
        <v>3487</v>
      </c>
    </row>
    <row r="203" spans="1:9">
      <c r="A203" s="95" t="s">
        <v>793</v>
      </c>
      <c r="B203" s="95" t="s">
        <v>3699</v>
      </c>
      <c r="C203" s="95" t="s">
        <v>3700</v>
      </c>
      <c r="D203" s="95" t="s">
        <v>1679</v>
      </c>
      <c r="E203" s="95" t="s">
        <v>1088</v>
      </c>
      <c r="F203" s="95" t="s">
        <v>3484</v>
      </c>
      <c r="G203" s="95" t="s">
        <v>3485</v>
      </c>
      <c r="H203" s="95" t="s">
        <v>3486</v>
      </c>
      <c r="I203" s="96" t="s">
        <v>3487</v>
      </c>
    </row>
    <row r="204" spans="1:9">
      <c r="A204" s="95" t="s">
        <v>793</v>
      </c>
      <c r="B204" s="95" t="s">
        <v>3701</v>
      </c>
      <c r="C204" s="95" t="s">
        <v>3702</v>
      </c>
      <c r="D204" s="95" t="s">
        <v>1679</v>
      </c>
      <c r="E204" s="95" t="s">
        <v>1088</v>
      </c>
      <c r="F204" s="95" t="s">
        <v>3484</v>
      </c>
      <c r="G204" s="95" t="s">
        <v>3485</v>
      </c>
      <c r="H204" s="95" t="s">
        <v>3486</v>
      </c>
      <c r="I204" s="96" t="s">
        <v>3487</v>
      </c>
    </row>
    <row r="205" spans="1:9">
      <c r="A205" s="95" t="s">
        <v>793</v>
      </c>
      <c r="B205" s="95" t="s">
        <v>3703</v>
      </c>
      <c r="C205" s="95" t="s">
        <v>3704</v>
      </c>
      <c r="D205" s="95" t="s">
        <v>1679</v>
      </c>
      <c r="E205" s="95" t="s">
        <v>1088</v>
      </c>
      <c r="F205" s="95" t="s">
        <v>3484</v>
      </c>
      <c r="G205" s="95" t="s">
        <v>3485</v>
      </c>
      <c r="H205" s="95" t="s">
        <v>3486</v>
      </c>
      <c r="I205" s="96" t="s">
        <v>3487</v>
      </c>
    </row>
    <row r="206" spans="1:9">
      <c r="A206" s="95" t="s">
        <v>793</v>
      </c>
      <c r="B206" s="95" t="s">
        <v>3705</v>
      </c>
      <c r="C206" s="95" t="s">
        <v>3706</v>
      </c>
      <c r="D206" s="95" t="s">
        <v>1679</v>
      </c>
      <c r="E206" s="95" t="s">
        <v>1088</v>
      </c>
      <c r="F206" s="95" t="s">
        <v>3484</v>
      </c>
      <c r="G206" s="95" t="s">
        <v>3485</v>
      </c>
      <c r="H206" s="95" t="s">
        <v>3486</v>
      </c>
      <c r="I206" s="96" t="s">
        <v>3487</v>
      </c>
    </row>
    <row r="207" spans="1:9">
      <c r="A207" s="95" t="s">
        <v>793</v>
      </c>
      <c r="B207" s="95" t="s">
        <v>3707</v>
      </c>
      <c r="C207" s="95" t="s">
        <v>3708</v>
      </c>
      <c r="D207" s="95" t="s">
        <v>1679</v>
      </c>
      <c r="E207" s="95" t="s">
        <v>1088</v>
      </c>
      <c r="F207" s="95" t="s">
        <v>3484</v>
      </c>
      <c r="G207" s="95" t="s">
        <v>3485</v>
      </c>
      <c r="H207" s="95" t="s">
        <v>3486</v>
      </c>
      <c r="I207" s="96" t="s">
        <v>3487</v>
      </c>
    </row>
    <row r="208" spans="1:9">
      <c r="A208" s="95" t="s">
        <v>793</v>
      </c>
      <c r="B208" s="95" t="s">
        <v>3709</v>
      </c>
      <c r="C208" s="95" t="s">
        <v>3710</v>
      </c>
      <c r="D208" s="95" t="s">
        <v>1679</v>
      </c>
      <c r="E208" s="95" t="s">
        <v>1088</v>
      </c>
      <c r="F208" s="95" t="s">
        <v>3484</v>
      </c>
      <c r="G208" s="95" t="s">
        <v>3485</v>
      </c>
      <c r="H208" s="95" t="s">
        <v>3486</v>
      </c>
      <c r="I208" s="96" t="s">
        <v>3487</v>
      </c>
    </row>
    <row r="209" spans="1:9">
      <c r="A209" s="95" t="s">
        <v>793</v>
      </c>
      <c r="B209" s="95" t="s">
        <v>3711</v>
      </c>
      <c r="C209" s="95" t="s">
        <v>3712</v>
      </c>
      <c r="D209" s="95" t="s">
        <v>1679</v>
      </c>
      <c r="E209" s="95" t="s">
        <v>1088</v>
      </c>
      <c r="F209" s="95" t="s">
        <v>3484</v>
      </c>
      <c r="G209" s="95" t="s">
        <v>3485</v>
      </c>
      <c r="H209" s="95" t="s">
        <v>3486</v>
      </c>
      <c r="I209" s="96" t="s">
        <v>3487</v>
      </c>
    </row>
    <row r="210" spans="1:9">
      <c r="A210" s="95" t="s">
        <v>793</v>
      </c>
      <c r="B210" s="95" t="s">
        <v>3713</v>
      </c>
      <c r="C210" s="95" t="s">
        <v>3714</v>
      </c>
      <c r="D210" s="95" t="s">
        <v>1679</v>
      </c>
      <c r="E210" s="95" t="s">
        <v>1088</v>
      </c>
      <c r="F210" s="95" t="s">
        <v>3484</v>
      </c>
      <c r="G210" s="95" t="s">
        <v>3485</v>
      </c>
      <c r="H210" s="95" t="s">
        <v>3486</v>
      </c>
      <c r="I210" s="96" t="s">
        <v>3487</v>
      </c>
    </row>
    <row r="211" spans="1:9">
      <c r="A211" s="95" t="s">
        <v>793</v>
      </c>
      <c r="B211" s="95" t="s">
        <v>3715</v>
      </c>
      <c r="C211" s="95" t="s">
        <v>3716</v>
      </c>
      <c r="D211" s="95" t="s">
        <v>1679</v>
      </c>
      <c r="E211" s="95" t="s">
        <v>1088</v>
      </c>
      <c r="F211" s="95" t="s">
        <v>3484</v>
      </c>
      <c r="G211" s="95" t="s">
        <v>3485</v>
      </c>
      <c r="H211" s="95" t="s">
        <v>3486</v>
      </c>
      <c r="I211" s="96" t="s">
        <v>3487</v>
      </c>
    </row>
    <row r="212" spans="1:9">
      <c r="A212" s="95" t="s">
        <v>793</v>
      </c>
      <c r="B212" s="95" t="s">
        <v>3717</v>
      </c>
      <c r="C212" s="95" t="s">
        <v>3718</v>
      </c>
      <c r="D212" s="95" t="s">
        <v>1679</v>
      </c>
      <c r="E212" s="95" t="s">
        <v>1088</v>
      </c>
      <c r="F212" s="95" t="s">
        <v>3484</v>
      </c>
      <c r="G212" s="95" t="s">
        <v>3485</v>
      </c>
      <c r="H212" s="95" t="s">
        <v>3486</v>
      </c>
      <c r="I212" s="96" t="s">
        <v>3487</v>
      </c>
    </row>
    <row r="213" spans="1:9">
      <c r="A213" s="95" t="s">
        <v>793</v>
      </c>
      <c r="B213" s="95" t="s">
        <v>3719</v>
      </c>
      <c r="C213" s="95" t="s">
        <v>3720</v>
      </c>
      <c r="D213" s="95" t="s">
        <v>1679</v>
      </c>
      <c r="E213" s="95" t="s">
        <v>1088</v>
      </c>
      <c r="F213" s="95" t="s">
        <v>3484</v>
      </c>
      <c r="G213" s="95" t="s">
        <v>3485</v>
      </c>
      <c r="H213" s="95" t="s">
        <v>3486</v>
      </c>
      <c r="I213" s="96" t="s">
        <v>3487</v>
      </c>
    </row>
    <row r="214" spans="1:9">
      <c r="A214" s="95" t="s">
        <v>793</v>
      </c>
      <c r="B214" s="95" t="s">
        <v>3721</v>
      </c>
      <c r="C214" s="95" t="s">
        <v>3722</v>
      </c>
      <c r="D214" s="95" t="s">
        <v>1679</v>
      </c>
      <c r="E214" s="95" t="s">
        <v>1088</v>
      </c>
      <c r="F214" s="95" t="s">
        <v>3484</v>
      </c>
      <c r="G214" s="95" t="s">
        <v>3485</v>
      </c>
      <c r="H214" s="95" t="s">
        <v>3486</v>
      </c>
      <c r="I214" s="96" t="s">
        <v>3487</v>
      </c>
    </row>
    <row r="215" spans="1:9">
      <c r="A215" s="95" t="s">
        <v>793</v>
      </c>
      <c r="B215" s="95" t="s">
        <v>3723</v>
      </c>
      <c r="C215" s="95" t="s">
        <v>3724</v>
      </c>
      <c r="D215" s="95" t="s">
        <v>1679</v>
      </c>
      <c r="E215" s="95" t="s">
        <v>1088</v>
      </c>
      <c r="F215" s="95" t="s">
        <v>3484</v>
      </c>
      <c r="G215" s="95" t="s">
        <v>3485</v>
      </c>
      <c r="H215" s="95" t="s">
        <v>3486</v>
      </c>
      <c r="I215" s="96" t="s">
        <v>3487</v>
      </c>
    </row>
    <row r="216" spans="1:9">
      <c r="A216" s="95" t="s">
        <v>793</v>
      </c>
      <c r="B216" s="95" t="s">
        <v>3725</v>
      </c>
      <c r="C216" s="95" t="s">
        <v>3726</v>
      </c>
      <c r="D216" s="95" t="s">
        <v>1679</v>
      </c>
      <c r="E216" s="95" t="s">
        <v>1088</v>
      </c>
      <c r="F216" s="95" t="s">
        <v>3484</v>
      </c>
      <c r="G216" s="95" t="s">
        <v>3485</v>
      </c>
      <c r="H216" s="95" t="s">
        <v>3486</v>
      </c>
      <c r="I216" s="96" t="s">
        <v>3487</v>
      </c>
    </row>
    <row r="217" spans="1:9">
      <c r="A217" s="95" t="s">
        <v>793</v>
      </c>
      <c r="B217" s="95" t="s">
        <v>3727</v>
      </c>
      <c r="C217" s="95" t="s">
        <v>3728</v>
      </c>
      <c r="D217" s="95" t="s">
        <v>1679</v>
      </c>
      <c r="E217" s="95" t="s">
        <v>1088</v>
      </c>
      <c r="F217" s="95" t="s">
        <v>3484</v>
      </c>
      <c r="G217" s="95" t="s">
        <v>3485</v>
      </c>
      <c r="H217" s="95" t="s">
        <v>3486</v>
      </c>
      <c r="I217" s="96" t="s">
        <v>3487</v>
      </c>
    </row>
    <row r="218" spans="1:9">
      <c r="A218" s="95" t="s">
        <v>793</v>
      </c>
      <c r="B218" s="95" t="s">
        <v>3729</v>
      </c>
      <c r="C218" s="95" t="s">
        <v>3730</v>
      </c>
      <c r="D218" s="95" t="s">
        <v>1679</v>
      </c>
      <c r="E218" s="95" t="s">
        <v>1088</v>
      </c>
      <c r="F218" s="95" t="s">
        <v>3484</v>
      </c>
      <c r="G218" s="95" t="s">
        <v>3485</v>
      </c>
      <c r="H218" s="95" t="s">
        <v>3486</v>
      </c>
      <c r="I218" s="96" t="s">
        <v>3487</v>
      </c>
    </row>
    <row r="219" spans="1:9">
      <c r="A219" s="95" t="s">
        <v>793</v>
      </c>
      <c r="B219" s="95" t="s">
        <v>3731</v>
      </c>
      <c r="C219" s="95" t="s">
        <v>3732</v>
      </c>
      <c r="D219" s="95" t="s">
        <v>1679</v>
      </c>
      <c r="E219" s="95" t="s">
        <v>1088</v>
      </c>
      <c r="F219" s="95" t="s">
        <v>3484</v>
      </c>
      <c r="G219" s="95" t="s">
        <v>3485</v>
      </c>
      <c r="H219" s="95" t="s">
        <v>3486</v>
      </c>
      <c r="I219" s="96" t="s">
        <v>3487</v>
      </c>
    </row>
    <row r="220" spans="1:9">
      <c r="A220" s="95" t="s">
        <v>793</v>
      </c>
      <c r="B220" s="95" t="s">
        <v>3733</v>
      </c>
      <c r="C220" s="95" t="s">
        <v>3734</v>
      </c>
      <c r="D220" s="95" t="s">
        <v>1679</v>
      </c>
      <c r="E220" s="95" t="s">
        <v>1088</v>
      </c>
      <c r="F220" s="95" t="s">
        <v>3484</v>
      </c>
      <c r="G220" s="95" t="s">
        <v>3485</v>
      </c>
      <c r="H220" s="95" t="s">
        <v>3486</v>
      </c>
      <c r="I220" s="96" t="s">
        <v>3487</v>
      </c>
    </row>
    <row r="221" spans="1:9">
      <c r="A221" s="95" t="s">
        <v>793</v>
      </c>
      <c r="B221" s="95" t="s">
        <v>3735</v>
      </c>
      <c r="C221" s="95" t="s">
        <v>3736</v>
      </c>
      <c r="D221" s="95" t="s">
        <v>1679</v>
      </c>
      <c r="E221" s="95" t="s">
        <v>1088</v>
      </c>
      <c r="F221" s="95" t="s">
        <v>3484</v>
      </c>
      <c r="G221" s="95" t="s">
        <v>3485</v>
      </c>
      <c r="H221" s="95" t="s">
        <v>3486</v>
      </c>
      <c r="I221" s="96" t="s">
        <v>3487</v>
      </c>
    </row>
    <row r="222" spans="1:9">
      <c r="A222" s="95" t="s">
        <v>800</v>
      </c>
      <c r="B222" s="95" t="s">
        <v>3737</v>
      </c>
      <c r="C222" s="95" t="s">
        <v>3738</v>
      </c>
      <c r="D222" s="95" t="s">
        <v>1659</v>
      </c>
      <c r="E222" s="95" t="s">
        <v>852</v>
      </c>
      <c r="F222" s="95" t="s">
        <v>3656</v>
      </c>
      <c r="G222" s="95" t="s">
        <v>3657</v>
      </c>
      <c r="H222" s="95" t="s">
        <v>3658</v>
      </c>
      <c r="I222" s="96" t="s">
        <v>3659</v>
      </c>
    </row>
    <row r="223" spans="1:9">
      <c r="A223" s="95" t="s">
        <v>800</v>
      </c>
      <c r="B223" s="95" t="s">
        <v>3739</v>
      </c>
      <c r="C223" s="95" t="s">
        <v>3740</v>
      </c>
      <c r="D223" s="95" t="s">
        <v>1659</v>
      </c>
      <c r="E223" s="95" t="s">
        <v>852</v>
      </c>
      <c r="F223" s="95" t="s">
        <v>3656</v>
      </c>
      <c r="G223" s="95" t="s">
        <v>3657</v>
      </c>
      <c r="H223" s="95" t="s">
        <v>3658</v>
      </c>
      <c r="I223" s="96" t="s">
        <v>3659</v>
      </c>
    </row>
    <row r="224" spans="1:9">
      <c r="A224" s="95" t="s">
        <v>800</v>
      </c>
      <c r="B224" s="95" t="s">
        <v>3741</v>
      </c>
      <c r="C224" s="95" t="s">
        <v>3742</v>
      </c>
      <c r="D224" s="95" t="s">
        <v>1659</v>
      </c>
      <c r="E224" s="95" t="s">
        <v>852</v>
      </c>
      <c r="F224" s="95" t="s">
        <v>3656</v>
      </c>
      <c r="G224" s="95" t="s">
        <v>3657</v>
      </c>
      <c r="H224" s="95" t="s">
        <v>3658</v>
      </c>
      <c r="I224" s="96" t="s">
        <v>3659</v>
      </c>
    </row>
    <row r="225" spans="1:9">
      <c r="A225" s="95" t="s">
        <v>800</v>
      </c>
      <c r="B225" s="95" t="s">
        <v>3743</v>
      </c>
      <c r="C225" s="95" t="s">
        <v>3744</v>
      </c>
      <c r="D225" s="95" t="s">
        <v>1659</v>
      </c>
      <c r="E225" s="95" t="s">
        <v>852</v>
      </c>
      <c r="F225" s="95" t="s">
        <v>3656</v>
      </c>
      <c r="G225" s="95" t="s">
        <v>3657</v>
      </c>
      <c r="H225" s="95" t="s">
        <v>3658</v>
      </c>
      <c r="I225" s="96" t="s">
        <v>3659</v>
      </c>
    </row>
    <row r="226" spans="1:9">
      <c r="A226" s="95" t="s">
        <v>800</v>
      </c>
      <c r="B226" s="95" t="s">
        <v>3745</v>
      </c>
      <c r="C226" s="95" t="s">
        <v>3746</v>
      </c>
      <c r="D226" s="95" t="s">
        <v>1659</v>
      </c>
      <c r="E226" s="95" t="s">
        <v>852</v>
      </c>
      <c r="F226" s="95" t="s">
        <v>3656</v>
      </c>
      <c r="G226" s="95" t="s">
        <v>3657</v>
      </c>
      <c r="H226" s="95" t="s">
        <v>3658</v>
      </c>
      <c r="I226" s="96" t="s">
        <v>3659</v>
      </c>
    </row>
    <row r="227" spans="1:9">
      <c r="A227" s="95" t="s">
        <v>800</v>
      </c>
      <c r="B227" s="95" t="s">
        <v>3747</v>
      </c>
      <c r="C227" s="95" t="s">
        <v>3748</v>
      </c>
      <c r="D227" s="95" t="s">
        <v>1659</v>
      </c>
      <c r="E227" s="95" t="s">
        <v>852</v>
      </c>
      <c r="F227" s="95" t="s">
        <v>3656</v>
      </c>
      <c r="G227" s="95" t="s">
        <v>3657</v>
      </c>
      <c r="H227" s="95" t="s">
        <v>3658</v>
      </c>
      <c r="I227" s="96" t="s">
        <v>3659</v>
      </c>
    </row>
    <row r="228" spans="1:9">
      <c r="A228" s="95" t="s">
        <v>800</v>
      </c>
      <c r="B228" s="95" t="s">
        <v>3749</v>
      </c>
      <c r="C228" s="95" t="s">
        <v>3750</v>
      </c>
      <c r="D228" s="95" t="s">
        <v>1659</v>
      </c>
      <c r="E228" s="95" t="s">
        <v>852</v>
      </c>
      <c r="F228" s="95" t="s">
        <v>3656</v>
      </c>
      <c r="G228" s="95" t="s">
        <v>3657</v>
      </c>
      <c r="H228" s="95" t="s">
        <v>3658</v>
      </c>
      <c r="I228" s="96" t="s">
        <v>3659</v>
      </c>
    </row>
    <row r="229" spans="1:9">
      <c r="A229" s="95" t="s">
        <v>800</v>
      </c>
      <c r="B229" s="95" t="s">
        <v>3751</v>
      </c>
      <c r="C229" s="95" t="s">
        <v>3752</v>
      </c>
      <c r="D229" s="95" t="s">
        <v>1659</v>
      </c>
      <c r="E229" s="95" t="s">
        <v>852</v>
      </c>
      <c r="F229" s="95" t="s">
        <v>3656</v>
      </c>
      <c r="G229" s="95" t="s">
        <v>3657</v>
      </c>
      <c r="H229" s="95" t="s">
        <v>3658</v>
      </c>
      <c r="I229" s="96" t="s">
        <v>3659</v>
      </c>
    </row>
    <row r="230" spans="1:9">
      <c r="A230" s="95" t="s">
        <v>800</v>
      </c>
      <c r="B230" s="95" t="s">
        <v>3753</v>
      </c>
      <c r="C230" s="95" t="s">
        <v>3754</v>
      </c>
      <c r="D230" s="95" t="s">
        <v>1659</v>
      </c>
      <c r="E230" s="95" t="s">
        <v>852</v>
      </c>
      <c r="F230" s="95" t="s">
        <v>3656</v>
      </c>
      <c r="G230" s="95" t="s">
        <v>3657</v>
      </c>
      <c r="H230" s="95" t="s">
        <v>3658</v>
      </c>
      <c r="I230" s="96" t="s">
        <v>3659</v>
      </c>
    </row>
    <row r="231" spans="1:9">
      <c r="A231" s="95" t="s">
        <v>800</v>
      </c>
      <c r="B231" s="95" t="s">
        <v>3755</v>
      </c>
      <c r="C231" s="95" t="s">
        <v>3756</v>
      </c>
      <c r="D231" s="95" t="s">
        <v>1659</v>
      </c>
      <c r="E231" s="95" t="s">
        <v>852</v>
      </c>
      <c r="F231" s="95" t="s">
        <v>3656</v>
      </c>
      <c r="G231" s="95" t="s">
        <v>3657</v>
      </c>
      <c r="H231" s="95" t="s">
        <v>3658</v>
      </c>
      <c r="I231" s="96" t="s">
        <v>3659</v>
      </c>
    </row>
    <row r="232" spans="1:9">
      <c r="A232" s="95" t="s">
        <v>800</v>
      </c>
      <c r="B232" s="95" t="s">
        <v>3757</v>
      </c>
      <c r="C232" s="95" t="s">
        <v>3758</v>
      </c>
      <c r="D232" s="95" t="s">
        <v>1659</v>
      </c>
      <c r="E232" s="95" t="s">
        <v>852</v>
      </c>
      <c r="F232" s="95" t="s">
        <v>3656</v>
      </c>
      <c r="G232" s="95" t="s">
        <v>3657</v>
      </c>
      <c r="H232" s="95" t="s">
        <v>3658</v>
      </c>
      <c r="I232" s="96" t="s">
        <v>3659</v>
      </c>
    </row>
    <row r="233" spans="1:9">
      <c r="A233" s="95" t="s">
        <v>800</v>
      </c>
      <c r="B233" s="95" t="s">
        <v>3759</v>
      </c>
      <c r="C233" s="95" t="s">
        <v>3760</v>
      </c>
      <c r="D233" s="95" t="s">
        <v>1659</v>
      </c>
      <c r="E233" s="95" t="s">
        <v>852</v>
      </c>
      <c r="F233" s="95" t="s">
        <v>3656</v>
      </c>
      <c r="G233" s="95" t="s">
        <v>3657</v>
      </c>
      <c r="H233" s="95" t="s">
        <v>3658</v>
      </c>
      <c r="I233" s="96" t="s">
        <v>3659</v>
      </c>
    </row>
    <row r="234" spans="1:9">
      <c r="A234" s="95" t="s">
        <v>800</v>
      </c>
      <c r="B234" s="95" t="s">
        <v>3761</v>
      </c>
      <c r="C234" s="95" t="s">
        <v>3762</v>
      </c>
      <c r="D234" s="95" t="s">
        <v>1659</v>
      </c>
      <c r="E234" s="95" t="s">
        <v>852</v>
      </c>
      <c r="F234" s="95" t="s">
        <v>3656</v>
      </c>
      <c r="G234" s="95" t="s">
        <v>3657</v>
      </c>
      <c r="H234" s="95" t="s">
        <v>3658</v>
      </c>
      <c r="I234" s="96" t="s">
        <v>3659</v>
      </c>
    </row>
    <row r="235" spans="1:9">
      <c r="A235" s="95" t="s">
        <v>800</v>
      </c>
      <c r="B235" s="95" t="s">
        <v>3763</v>
      </c>
      <c r="C235" s="95" t="s">
        <v>3764</v>
      </c>
      <c r="D235" s="95" t="s">
        <v>1659</v>
      </c>
      <c r="E235" s="95" t="s">
        <v>852</v>
      </c>
      <c r="F235" s="95" t="s">
        <v>3656</v>
      </c>
      <c r="G235" s="95" t="s">
        <v>3657</v>
      </c>
      <c r="H235" s="95" t="s">
        <v>3658</v>
      </c>
      <c r="I235" s="96" t="s">
        <v>3659</v>
      </c>
    </row>
    <row r="236" spans="1:9">
      <c r="A236" s="95" t="s">
        <v>800</v>
      </c>
      <c r="B236" s="95" t="s">
        <v>3765</v>
      </c>
      <c r="C236" s="95" t="s">
        <v>3766</v>
      </c>
      <c r="D236" s="95" t="s">
        <v>1659</v>
      </c>
      <c r="E236" s="95" t="s">
        <v>852</v>
      </c>
      <c r="F236" s="95" t="s">
        <v>3656</v>
      </c>
      <c r="G236" s="95" t="s">
        <v>3657</v>
      </c>
      <c r="H236" s="95" t="s">
        <v>3658</v>
      </c>
      <c r="I236" s="96" t="s">
        <v>3659</v>
      </c>
    </row>
    <row r="237" spans="1:9">
      <c r="A237" s="95" t="s">
        <v>800</v>
      </c>
      <c r="B237" s="95" t="s">
        <v>3767</v>
      </c>
      <c r="C237" s="95" t="s">
        <v>3768</v>
      </c>
      <c r="D237" s="95" t="s">
        <v>1659</v>
      </c>
      <c r="E237" s="95" t="s">
        <v>852</v>
      </c>
      <c r="F237" s="95" t="s">
        <v>3656</v>
      </c>
      <c r="G237" s="95" t="s">
        <v>3657</v>
      </c>
      <c r="H237" s="95" t="s">
        <v>3658</v>
      </c>
      <c r="I237" s="96" t="s">
        <v>3659</v>
      </c>
    </row>
    <row r="238" spans="1:9">
      <c r="A238" s="95" t="s">
        <v>800</v>
      </c>
      <c r="B238" s="95" t="s">
        <v>3769</v>
      </c>
      <c r="C238" s="95" t="s">
        <v>3770</v>
      </c>
      <c r="D238" s="95" t="s">
        <v>1659</v>
      </c>
      <c r="E238" s="95" t="s">
        <v>852</v>
      </c>
      <c r="F238" s="95" t="s">
        <v>3656</v>
      </c>
      <c r="G238" s="95" t="s">
        <v>3657</v>
      </c>
      <c r="H238" s="95" t="s">
        <v>3658</v>
      </c>
      <c r="I238" s="96" t="s">
        <v>3659</v>
      </c>
    </row>
    <row r="239" spans="1:9">
      <c r="A239" s="95" t="s">
        <v>800</v>
      </c>
      <c r="B239" s="95" t="s">
        <v>3771</v>
      </c>
      <c r="C239" s="95" t="s">
        <v>3772</v>
      </c>
      <c r="D239" s="95" t="s">
        <v>1659</v>
      </c>
      <c r="E239" s="95" t="s">
        <v>852</v>
      </c>
      <c r="F239" s="95" t="s">
        <v>3656</v>
      </c>
      <c r="G239" s="95" t="s">
        <v>3657</v>
      </c>
      <c r="H239" s="95" t="s">
        <v>3658</v>
      </c>
      <c r="I239" s="96" t="s">
        <v>3659</v>
      </c>
    </row>
    <row r="240" spans="1:9">
      <c r="A240" s="95" t="s">
        <v>800</v>
      </c>
      <c r="B240" s="95" t="s">
        <v>3773</v>
      </c>
      <c r="C240" s="95" t="s">
        <v>3774</v>
      </c>
      <c r="D240" s="95" t="s">
        <v>1659</v>
      </c>
      <c r="E240" s="95" t="s">
        <v>852</v>
      </c>
      <c r="F240" s="95" t="s">
        <v>3656</v>
      </c>
      <c r="G240" s="95" t="s">
        <v>3657</v>
      </c>
      <c r="H240" s="95" t="s">
        <v>3658</v>
      </c>
      <c r="I240" s="96" t="s">
        <v>3659</v>
      </c>
    </row>
    <row r="241" spans="1:9">
      <c r="A241" s="95" t="s">
        <v>800</v>
      </c>
      <c r="B241" s="95" t="s">
        <v>3775</v>
      </c>
      <c r="C241" s="95" t="s">
        <v>3776</v>
      </c>
      <c r="D241" s="95" t="s">
        <v>1659</v>
      </c>
      <c r="E241" s="95" t="s">
        <v>852</v>
      </c>
      <c r="F241" s="95" t="s">
        <v>3656</v>
      </c>
      <c r="G241" s="95" t="s">
        <v>3657</v>
      </c>
      <c r="H241" s="95" t="s">
        <v>3658</v>
      </c>
      <c r="I241" s="96" t="s">
        <v>3659</v>
      </c>
    </row>
    <row r="242" spans="1:9">
      <c r="A242" s="95" t="s">
        <v>800</v>
      </c>
      <c r="B242" s="95" t="s">
        <v>3777</v>
      </c>
      <c r="C242" s="95" t="s">
        <v>3778</v>
      </c>
      <c r="D242" s="95" t="s">
        <v>1659</v>
      </c>
      <c r="E242" s="95" t="s">
        <v>852</v>
      </c>
      <c r="F242" s="95" t="s">
        <v>3656</v>
      </c>
      <c r="G242" s="95" t="s">
        <v>3657</v>
      </c>
      <c r="H242" s="95" t="s">
        <v>3658</v>
      </c>
      <c r="I242" s="96" t="s">
        <v>3659</v>
      </c>
    </row>
    <row r="243" spans="1:9">
      <c r="A243" s="95" t="s">
        <v>800</v>
      </c>
      <c r="B243" s="95" t="s">
        <v>3779</v>
      </c>
      <c r="C243" s="95" t="s">
        <v>3780</v>
      </c>
      <c r="D243" s="95" t="s">
        <v>1659</v>
      </c>
      <c r="E243" s="95" t="s">
        <v>852</v>
      </c>
      <c r="F243" s="95" t="s">
        <v>3656</v>
      </c>
      <c r="G243" s="95" t="s">
        <v>3657</v>
      </c>
      <c r="H243" s="95" t="s">
        <v>3658</v>
      </c>
      <c r="I243" s="96" t="s">
        <v>3659</v>
      </c>
    </row>
    <row r="244" spans="1:9">
      <c r="A244" s="95" t="s">
        <v>800</v>
      </c>
      <c r="B244" s="95" t="s">
        <v>3781</v>
      </c>
      <c r="C244" s="95" t="s">
        <v>3782</v>
      </c>
      <c r="D244" s="95" t="s">
        <v>1659</v>
      </c>
      <c r="E244" s="95" t="s">
        <v>852</v>
      </c>
      <c r="F244" s="95" t="s">
        <v>3656</v>
      </c>
      <c r="G244" s="95" t="s">
        <v>3657</v>
      </c>
      <c r="H244" s="95" t="s">
        <v>3658</v>
      </c>
      <c r="I244" s="96" t="s">
        <v>3659</v>
      </c>
    </row>
    <row r="245" spans="1:9">
      <c r="A245" s="95" t="s">
        <v>800</v>
      </c>
      <c r="B245" s="95" t="s">
        <v>3783</v>
      </c>
      <c r="C245" s="95" t="s">
        <v>3784</v>
      </c>
      <c r="D245" s="95" t="s">
        <v>1659</v>
      </c>
      <c r="E245" s="95" t="s">
        <v>852</v>
      </c>
      <c r="F245" s="95" t="s">
        <v>3656</v>
      </c>
      <c r="G245" s="95" t="s">
        <v>3657</v>
      </c>
      <c r="H245" s="95" t="s">
        <v>3658</v>
      </c>
      <c r="I245" s="96" t="s">
        <v>3659</v>
      </c>
    </row>
    <row r="246" spans="1:9">
      <c r="A246" s="95" t="s">
        <v>800</v>
      </c>
      <c r="B246" s="95" t="s">
        <v>3785</v>
      </c>
      <c r="C246" s="95" t="s">
        <v>3786</v>
      </c>
      <c r="D246" s="95" t="s">
        <v>1659</v>
      </c>
      <c r="E246" s="95" t="s">
        <v>852</v>
      </c>
      <c r="F246" s="95" t="s">
        <v>3656</v>
      </c>
      <c r="G246" s="95" t="s">
        <v>3657</v>
      </c>
      <c r="H246" s="95" t="s">
        <v>3658</v>
      </c>
      <c r="I246" s="96" t="s">
        <v>3659</v>
      </c>
    </row>
    <row r="247" spans="1:9">
      <c r="A247" s="95" t="s">
        <v>800</v>
      </c>
      <c r="B247" s="95" t="s">
        <v>3787</v>
      </c>
      <c r="C247" s="95" t="s">
        <v>3788</v>
      </c>
      <c r="D247" s="95" t="s">
        <v>1659</v>
      </c>
      <c r="E247" s="95" t="s">
        <v>852</v>
      </c>
      <c r="F247" s="95" t="s">
        <v>3656</v>
      </c>
      <c r="G247" s="95" t="s">
        <v>3657</v>
      </c>
      <c r="H247" s="95" t="s">
        <v>3658</v>
      </c>
      <c r="I247" s="96" t="s">
        <v>3659</v>
      </c>
    </row>
    <row r="248" spans="1:9">
      <c r="A248" s="95" t="s">
        <v>800</v>
      </c>
      <c r="B248" s="95" t="s">
        <v>3789</v>
      </c>
      <c r="C248" s="95" t="s">
        <v>3790</v>
      </c>
      <c r="D248" s="95" t="s">
        <v>1659</v>
      </c>
      <c r="E248" s="95" t="s">
        <v>852</v>
      </c>
      <c r="F248" s="95" t="s">
        <v>3656</v>
      </c>
      <c r="G248" s="95" t="s">
        <v>3657</v>
      </c>
      <c r="H248" s="95" t="s">
        <v>3658</v>
      </c>
      <c r="I248" s="96" t="s">
        <v>3659</v>
      </c>
    </row>
    <row r="249" spans="1:9">
      <c r="A249" s="95" t="s">
        <v>800</v>
      </c>
      <c r="B249" s="95" t="s">
        <v>3791</v>
      </c>
      <c r="C249" s="95" t="s">
        <v>3792</v>
      </c>
      <c r="D249" s="95" t="s">
        <v>1659</v>
      </c>
      <c r="E249" s="95" t="s">
        <v>852</v>
      </c>
      <c r="F249" s="95" t="s">
        <v>3656</v>
      </c>
      <c r="G249" s="95" t="s">
        <v>3657</v>
      </c>
      <c r="H249" s="95" t="s">
        <v>3658</v>
      </c>
      <c r="I249" s="96" t="s">
        <v>3659</v>
      </c>
    </row>
    <row r="250" spans="1:9">
      <c r="A250" s="95" t="s">
        <v>800</v>
      </c>
      <c r="B250" s="95" t="s">
        <v>3793</v>
      </c>
      <c r="C250" s="95" t="s">
        <v>3794</v>
      </c>
      <c r="D250" s="95" t="s">
        <v>1659</v>
      </c>
      <c r="E250" s="95" t="s">
        <v>852</v>
      </c>
      <c r="F250" s="95" t="s">
        <v>3656</v>
      </c>
      <c r="G250" s="95" t="s">
        <v>3657</v>
      </c>
      <c r="H250" s="95" t="s">
        <v>3658</v>
      </c>
      <c r="I250" s="96" t="s">
        <v>3659</v>
      </c>
    </row>
    <row r="251" spans="1:9">
      <c r="A251" s="95" t="s">
        <v>800</v>
      </c>
      <c r="B251" s="95" t="s">
        <v>3795</v>
      </c>
      <c r="C251" s="95" t="s">
        <v>3796</v>
      </c>
      <c r="D251" s="95" t="s">
        <v>1659</v>
      </c>
      <c r="E251" s="95" t="s">
        <v>852</v>
      </c>
      <c r="F251" s="95" t="s">
        <v>3656</v>
      </c>
      <c r="G251" s="95" t="s">
        <v>3657</v>
      </c>
      <c r="H251" s="95" t="s">
        <v>3658</v>
      </c>
      <c r="I251" s="96" t="s">
        <v>3659</v>
      </c>
    </row>
    <row r="252" spans="1:9">
      <c r="A252" s="95" t="s">
        <v>800</v>
      </c>
      <c r="B252" s="95" t="s">
        <v>3797</v>
      </c>
      <c r="C252" s="95" t="s">
        <v>3798</v>
      </c>
      <c r="D252" s="95" t="s">
        <v>1659</v>
      </c>
      <c r="E252" s="95" t="s">
        <v>852</v>
      </c>
      <c r="F252" s="95" t="s">
        <v>3656</v>
      </c>
      <c r="G252" s="95" t="s">
        <v>3657</v>
      </c>
      <c r="H252" s="95" t="s">
        <v>3658</v>
      </c>
      <c r="I252" s="96" t="s">
        <v>3659</v>
      </c>
    </row>
    <row r="253" spans="1:9">
      <c r="A253" s="95" t="s">
        <v>800</v>
      </c>
      <c r="B253" s="95" t="s">
        <v>3799</v>
      </c>
      <c r="C253" s="95" t="s">
        <v>3800</v>
      </c>
      <c r="D253" s="95" t="s">
        <v>1659</v>
      </c>
      <c r="E253" s="95" t="s">
        <v>852</v>
      </c>
      <c r="F253" s="95" t="s">
        <v>3656</v>
      </c>
      <c r="G253" s="95" t="s">
        <v>3657</v>
      </c>
      <c r="H253" s="95" t="s">
        <v>3658</v>
      </c>
      <c r="I253" s="96" t="s">
        <v>3659</v>
      </c>
    </row>
    <row r="254" spans="1:9">
      <c r="A254" s="95" t="s">
        <v>800</v>
      </c>
      <c r="B254" s="95" t="s">
        <v>3801</v>
      </c>
      <c r="C254" s="95" t="s">
        <v>3802</v>
      </c>
      <c r="D254" s="95" t="s">
        <v>1659</v>
      </c>
      <c r="E254" s="95" t="s">
        <v>852</v>
      </c>
      <c r="F254" s="95" t="s">
        <v>3656</v>
      </c>
      <c r="G254" s="95" t="s">
        <v>3657</v>
      </c>
      <c r="H254" s="95" t="s">
        <v>3658</v>
      </c>
      <c r="I254" s="96" t="s">
        <v>3659</v>
      </c>
    </row>
    <row r="255" spans="1:9">
      <c r="A255" s="95" t="s">
        <v>800</v>
      </c>
      <c r="B255" s="95" t="s">
        <v>3803</v>
      </c>
      <c r="C255" s="95" t="s">
        <v>3804</v>
      </c>
      <c r="D255" s="95" t="s">
        <v>1659</v>
      </c>
      <c r="E255" s="95" t="s">
        <v>852</v>
      </c>
      <c r="F255" s="95" t="s">
        <v>3656</v>
      </c>
      <c r="G255" s="95" t="s">
        <v>3657</v>
      </c>
      <c r="H255" s="95" t="s">
        <v>3658</v>
      </c>
      <c r="I255" s="96" t="s">
        <v>3659</v>
      </c>
    </row>
    <row r="256" spans="1:9">
      <c r="A256" s="95" t="s">
        <v>800</v>
      </c>
      <c r="B256" s="95" t="s">
        <v>3805</v>
      </c>
      <c r="C256" s="95" t="s">
        <v>3806</v>
      </c>
      <c r="D256" s="95" t="s">
        <v>1659</v>
      </c>
      <c r="E256" s="95" t="s">
        <v>852</v>
      </c>
      <c r="F256" s="95" t="s">
        <v>3656</v>
      </c>
      <c r="G256" s="95" t="s">
        <v>3657</v>
      </c>
      <c r="H256" s="95" t="s">
        <v>3658</v>
      </c>
      <c r="I256" s="96" t="s">
        <v>3659</v>
      </c>
    </row>
    <row r="257" spans="1:9">
      <c r="A257" s="95" t="s">
        <v>800</v>
      </c>
      <c r="B257" s="95" t="s">
        <v>3807</v>
      </c>
      <c r="C257" s="95" t="s">
        <v>3808</v>
      </c>
      <c r="D257" s="95" t="s">
        <v>1659</v>
      </c>
      <c r="E257" s="95" t="s">
        <v>852</v>
      </c>
      <c r="F257" s="95" t="s">
        <v>3656</v>
      </c>
      <c r="G257" s="95" t="s">
        <v>3657</v>
      </c>
      <c r="H257" s="95" t="s">
        <v>3658</v>
      </c>
      <c r="I257" s="96" t="s">
        <v>3659</v>
      </c>
    </row>
    <row r="258" spans="1:9">
      <c r="A258" s="95" t="s">
        <v>800</v>
      </c>
      <c r="B258" s="95" t="s">
        <v>3809</v>
      </c>
      <c r="C258" s="95" t="s">
        <v>3810</v>
      </c>
      <c r="D258" s="95" t="s">
        <v>1659</v>
      </c>
      <c r="E258" s="95" t="s">
        <v>852</v>
      </c>
      <c r="F258" s="95" t="s">
        <v>3656</v>
      </c>
      <c r="G258" s="95" t="s">
        <v>3657</v>
      </c>
      <c r="H258" s="95" t="s">
        <v>3658</v>
      </c>
      <c r="I258" s="96" t="s">
        <v>3659</v>
      </c>
    </row>
    <row r="259" spans="1:9">
      <c r="A259" s="95" t="s">
        <v>783</v>
      </c>
      <c r="B259" s="95" t="s">
        <v>3811</v>
      </c>
      <c r="C259" s="95" t="s">
        <v>3812</v>
      </c>
      <c r="D259" s="95" t="s">
        <v>1659</v>
      </c>
      <c r="E259" s="95" t="s">
        <v>852</v>
      </c>
      <c r="F259" s="95" t="s">
        <v>3656</v>
      </c>
      <c r="G259" s="95" t="s">
        <v>3657</v>
      </c>
      <c r="H259" s="95" t="s">
        <v>3658</v>
      </c>
      <c r="I259" s="96" t="s">
        <v>3659</v>
      </c>
    </row>
    <row r="260" spans="1:9">
      <c r="A260" s="95" t="s">
        <v>783</v>
      </c>
      <c r="B260" s="95" t="s">
        <v>3813</v>
      </c>
      <c r="C260" s="95" t="s">
        <v>3814</v>
      </c>
      <c r="D260" s="95" t="s">
        <v>1659</v>
      </c>
      <c r="E260" s="95" t="s">
        <v>852</v>
      </c>
      <c r="F260" s="95" t="s">
        <v>3656</v>
      </c>
      <c r="G260" s="95" t="s">
        <v>3657</v>
      </c>
      <c r="H260" s="95" t="s">
        <v>3658</v>
      </c>
      <c r="I260" s="96" t="s">
        <v>3659</v>
      </c>
    </row>
    <row r="261" spans="1:9">
      <c r="A261" s="95" t="s">
        <v>783</v>
      </c>
      <c r="B261" s="95" t="s">
        <v>3815</v>
      </c>
      <c r="C261" s="95" t="s">
        <v>3816</v>
      </c>
      <c r="D261" s="95" t="s">
        <v>1659</v>
      </c>
      <c r="E261" s="95" t="s">
        <v>852</v>
      </c>
      <c r="F261" s="95" t="s">
        <v>3656</v>
      </c>
      <c r="G261" s="95" t="s">
        <v>3657</v>
      </c>
      <c r="H261" s="95" t="s">
        <v>3658</v>
      </c>
      <c r="I261" s="96" t="s">
        <v>3659</v>
      </c>
    </row>
    <row r="262" spans="1:9">
      <c r="A262" s="95" t="s">
        <v>783</v>
      </c>
      <c r="B262" s="95" t="s">
        <v>3817</v>
      </c>
      <c r="C262" s="95" t="s">
        <v>3818</v>
      </c>
      <c r="D262" s="95" t="s">
        <v>1659</v>
      </c>
      <c r="E262" s="95" t="s">
        <v>852</v>
      </c>
      <c r="F262" s="95" t="s">
        <v>3656</v>
      </c>
      <c r="G262" s="95" t="s">
        <v>3657</v>
      </c>
      <c r="H262" s="95" t="s">
        <v>3658</v>
      </c>
      <c r="I262" s="96" t="s">
        <v>3659</v>
      </c>
    </row>
    <row r="263" spans="1:9">
      <c r="A263" s="95" t="s">
        <v>783</v>
      </c>
      <c r="B263" s="95" t="s">
        <v>3819</v>
      </c>
      <c r="C263" s="95" t="s">
        <v>3820</v>
      </c>
      <c r="D263" s="95" t="s">
        <v>1659</v>
      </c>
      <c r="E263" s="95" t="s">
        <v>852</v>
      </c>
      <c r="F263" s="95" t="s">
        <v>3656</v>
      </c>
      <c r="G263" s="95" t="s">
        <v>3657</v>
      </c>
      <c r="H263" s="95" t="s">
        <v>3658</v>
      </c>
      <c r="I263" s="96" t="s">
        <v>3659</v>
      </c>
    </row>
    <row r="264" spans="1:9">
      <c r="A264" s="95" t="s">
        <v>783</v>
      </c>
      <c r="B264" s="95" t="s">
        <v>3821</v>
      </c>
      <c r="C264" s="95" t="s">
        <v>3822</v>
      </c>
      <c r="D264" s="95" t="s">
        <v>1659</v>
      </c>
      <c r="E264" s="95" t="s">
        <v>852</v>
      </c>
      <c r="F264" s="95" t="s">
        <v>3656</v>
      </c>
      <c r="G264" s="95" t="s">
        <v>3657</v>
      </c>
      <c r="H264" s="95" t="s">
        <v>3658</v>
      </c>
      <c r="I264" s="96" t="s">
        <v>3659</v>
      </c>
    </row>
    <row r="265" spans="1:9">
      <c r="A265" s="95" t="s">
        <v>783</v>
      </c>
      <c r="B265" s="95" t="s">
        <v>3823</v>
      </c>
      <c r="C265" s="95" t="s">
        <v>3824</v>
      </c>
      <c r="D265" s="95" t="s">
        <v>1659</v>
      </c>
      <c r="E265" s="95" t="s">
        <v>852</v>
      </c>
      <c r="F265" s="95" t="s">
        <v>3656</v>
      </c>
      <c r="G265" s="95" t="s">
        <v>3657</v>
      </c>
      <c r="H265" s="95" t="s">
        <v>3658</v>
      </c>
      <c r="I265" s="96" t="s">
        <v>3659</v>
      </c>
    </row>
    <row r="266" spans="1:9">
      <c r="A266" s="95" t="s">
        <v>783</v>
      </c>
      <c r="B266" s="95" t="s">
        <v>3825</v>
      </c>
      <c r="C266" s="95" t="s">
        <v>3826</v>
      </c>
      <c r="D266" s="95" t="s">
        <v>1659</v>
      </c>
      <c r="E266" s="95" t="s">
        <v>852</v>
      </c>
      <c r="F266" s="95" t="s">
        <v>3656</v>
      </c>
      <c r="G266" s="95" t="s">
        <v>3657</v>
      </c>
      <c r="H266" s="95" t="s">
        <v>3658</v>
      </c>
      <c r="I266" s="96" t="s">
        <v>3659</v>
      </c>
    </row>
    <row r="267" spans="1:9">
      <c r="A267" s="95" t="s">
        <v>783</v>
      </c>
      <c r="B267" s="95" t="s">
        <v>3827</v>
      </c>
      <c r="C267" s="95" t="s">
        <v>3828</v>
      </c>
      <c r="D267" s="95" t="s">
        <v>1659</v>
      </c>
      <c r="E267" s="95" t="s">
        <v>852</v>
      </c>
      <c r="F267" s="95" t="s">
        <v>3656</v>
      </c>
      <c r="G267" s="95" t="s">
        <v>3657</v>
      </c>
      <c r="H267" s="95" t="s">
        <v>3658</v>
      </c>
      <c r="I267" s="96" t="s">
        <v>3659</v>
      </c>
    </row>
    <row r="268" spans="1:9">
      <c r="A268" s="95" t="s">
        <v>783</v>
      </c>
      <c r="B268" s="95" t="s">
        <v>3829</v>
      </c>
      <c r="C268" s="95" t="s">
        <v>3830</v>
      </c>
      <c r="D268" s="95" t="s">
        <v>1659</v>
      </c>
      <c r="E268" s="95" t="s">
        <v>852</v>
      </c>
      <c r="F268" s="95" t="s">
        <v>3656</v>
      </c>
      <c r="G268" s="95" t="s">
        <v>3657</v>
      </c>
      <c r="H268" s="95" t="s">
        <v>3658</v>
      </c>
      <c r="I268" s="96" t="s">
        <v>3659</v>
      </c>
    </row>
    <row r="269" spans="1:9">
      <c r="A269" s="95" t="s">
        <v>783</v>
      </c>
      <c r="B269" s="95" t="s">
        <v>3831</v>
      </c>
      <c r="C269" s="95" t="s">
        <v>3832</v>
      </c>
      <c r="D269" s="95" t="s">
        <v>1659</v>
      </c>
      <c r="E269" s="95" t="s">
        <v>852</v>
      </c>
      <c r="F269" s="95" t="s">
        <v>3656</v>
      </c>
      <c r="G269" s="95" t="s">
        <v>3657</v>
      </c>
      <c r="H269" s="95" t="s">
        <v>3658</v>
      </c>
      <c r="I269" s="96" t="s">
        <v>3659</v>
      </c>
    </row>
    <row r="270" spans="1:9">
      <c r="A270" s="95" t="s">
        <v>783</v>
      </c>
      <c r="B270" s="95" t="s">
        <v>3833</v>
      </c>
      <c r="C270" s="95" t="s">
        <v>3834</v>
      </c>
      <c r="D270" s="95" t="s">
        <v>1659</v>
      </c>
      <c r="E270" s="95" t="s">
        <v>852</v>
      </c>
      <c r="F270" s="95" t="s">
        <v>3656</v>
      </c>
      <c r="G270" s="95" t="s">
        <v>3657</v>
      </c>
      <c r="H270" s="95" t="s">
        <v>3658</v>
      </c>
      <c r="I270" s="96" t="s">
        <v>3659</v>
      </c>
    </row>
    <row r="271" spans="1:9">
      <c r="A271" s="95" t="s">
        <v>783</v>
      </c>
      <c r="B271" s="95" t="s">
        <v>3835</v>
      </c>
      <c r="C271" s="95" t="s">
        <v>3836</v>
      </c>
      <c r="D271" s="95" t="s">
        <v>1659</v>
      </c>
      <c r="E271" s="95" t="s">
        <v>852</v>
      </c>
      <c r="F271" s="95" t="s">
        <v>3656</v>
      </c>
      <c r="G271" s="95" t="s">
        <v>3657</v>
      </c>
      <c r="H271" s="95" t="s">
        <v>3658</v>
      </c>
      <c r="I271" s="96" t="s">
        <v>3659</v>
      </c>
    </row>
    <row r="272" spans="1:9">
      <c r="A272" s="95" t="s">
        <v>783</v>
      </c>
      <c r="B272" s="95" t="s">
        <v>3837</v>
      </c>
      <c r="C272" s="95" t="s">
        <v>3838</v>
      </c>
      <c r="D272" s="95" t="s">
        <v>1659</v>
      </c>
      <c r="E272" s="95" t="s">
        <v>852</v>
      </c>
      <c r="F272" s="95" t="s">
        <v>3656</v>
      </c>
      <c r="G272" s="95" t="s">
        <v>3657</v>
      </c>
      <c r="H272" s="95" t="s">
        <v>3658</v>
      </c>
      <c r="I272" s="96" t="s">
        <v>3659</v>
      </c>
    </row>
    <row r="273" spans="1:9">
      <c r="A273" s="95" t="s">
        <v>783</v>
      </c>
      <c r="B273" s="95" t="s">
        <v>3839</v>
      </c>
      <c r="C273" s="95" t="s">
        <v>3840</v>
      </c>
      <c r="D273" s="95" t="s">
        <v>1659</v>
      </c>
      <c r="E273" s="95" t="s">
        <v>852</v>
      </c>
      <c r="F273" s="95" t="s">
        <v>3656</v>
      </c>
      <c r="G273" s="95" t="s">
        <v>3657</v>
      </c>
      <c r="H273" s="95" t="s">
        <v>3658</v>
      </c>
      <c r="I273" s="96" t="s">
        <v>3659</v>
      </c>
    </row>
    <row r="274" spans="1:9">
      <c r="A274" s="95" t="s">
        <v>783</v>
      </c>
      <c r="B274" s="95" t="s">
        <v>3841</v>
      </c>
      <c r="C274" s="95" t="s">
        <v>3842</v>
      </c>
      <c r="D274" s="95" t="s">
        <v>1659</v>
      </c>
      <c r="E274" s="95" t="s">
        <v>852</v>
      </c>
      <c r="F274" s="95" t="s">
        <v>3656</v>
      </c>
      <c r="G274" s="95" t="s">
        <v>3657</v>
      </c>
      <c r="H274" s="95" t="s">
        <v>3658</v>
      </c>
      <c r="I274" s="96" t="s">
        <v>3659</v>
      </c>
    </row>
    <row r="275" spans="1:9">
      <c r="A275" s="95" t="s">
        <v>783</v>
      </c>
      <c r="B275" s="95" t="s">
        <v>3843</v>
      </c>
      <c r="C275" s="95" t="s">
        <v>3844</v>
      </c>
      <c r="D275" s="95" t="s">
        <v>1659</v>
      </c>
      <c r="E275" s="95" t="s">
        <v>852</v>
      </c>
      <c r="F275" s="95" t="s">
        <v>3656</v>
      </c>
      <c r="G275" s="95" t="s">
        <v>3657</v>
      </c>
      <c r="H275" s="95" t="s">
        <v>3658</v>
      </c>
      <c r="I275" s="96" t="s">
        <v>3659</v>
      </c>
    </row>
    <row r="276" spans="1:9">
      <c r="A276" s="95" t="s">
        <v>783</v>
      </c>
      <c r="B276" s="95" t="s">
        <v>3845</v>
      </c>
      <c r="C276" s="95" t="s">
        <v>3846</v>
      </c>
      <c r="D276" s="95" t="s">
        <v>1659</v>
      </c>
      <c r="E276" s="95" t="s">
        <v>852</v>
      </c>
      <c r="F276" s="95" t="s">
        <v>3656</v>
      </c>
      <c r="G276" s="95" t="s">
        <v>3657</v>
      </c>
      <c r="H276" s="95" t="s">
        <v>3658</v>
      </c>
      <c r="I276" s="96" t="s">
        <v>3659</v>
      </c>
    </row>
    <row r="277" spans="1:9">
      <c r="A277" s="95" t="s">
        <v>783</v>
      </c>
      <c r="B277" s="95" t="s">
        <v>3847</v>
      </c>
      <c r="C277" s="95" t="s">
        <v>3848</v>
      </c>
      <c r="D277" s="95" t="s">
        <v>1659</v>
      </c>
      <c r="E277" s="95" t="s">
        <v>852</v>
      </c>
      <c r="F277" s="95" t="s">
        <v>3656</v>
      </c>
      <c r="G277" s="95" t="s">
        <v>3657</v>
      </c>
      <c r="H277" s="95" t="s">
        <v>3658</v>
      </c>
      <c r="I277" s="96" t="s">
        <v>3659</v>
      </c>
    </row>
    <row r="278" spans="1:9">
      <c r="A278" s="95" t="s">
        <v>783</v>
      </c>
      <c r="B278" s="95" t="s">
        <v>3849</v>
      </c>
      <c r="C278" s="95" t="s">
        <v>3850</v>
      </c>
      <c r="D278" s="95" t="s">
        <v>1659</v>
      </c>
      <c r="E278" s="95" t="s">
        <v>852</v>
      </c>
      <c r="F278" s="95" t="s">
        <v>3656</v>
      </c>
      <c r="G278" s="95" t="s">
        <v>3657</v>
      </c>
      <c r="H278" s="95" t="s">
        <v>3658</v>
      </c>
      <c r="I278" s="96" t="s">
        <v>3659</v>
      </c>
    </row>
    <row r="279" spans="1:9">
      <c r="A279" s="95" t="s">
        <v>783</v>
      </c>
      <c r="B279" s="95" t="s">
        <v>3851</v>
      </c>
      <c r="C279" s="95" t="s">
        <v>3852</v>
      </c>
      <c r="D279" s="95" t="s">
        <v>1659</v>
      </c>
      <c r="E279" s="95" t="s">
        <v>852</v>
      </c>
      <c r="F279" s="95" t="s">
        <v>3656</v>
      </c>
      <c r="G279" s="95" t="s">
        <v>3657</v>
      </c>
      <c r="H279" s="95" t="s">
        <v>3658</v>
      </c>
      <c r="I279" s="96" t="s">
        <v>3659</v>
      </c>
    </row>
    <row r="280" spans="1:9">
      <c r="A280" s="95" t="s">
        <v>783</v>
      </c>
      <c r="B280" s="95" t="s">
        <v>3853</v>
      </c>
      <c r="C280" s="95" t="s">
        <v>3854</v>
      </c>
      <c r="D280" s="95" t="s">
        <v>1659</v>
      </c>
      <c r="E280" s="95" t="s">
        <v>852</v>
      </c>
      <c r="F280" s="95" t="s">
        <v>3656</v>
      </c>
      <c r="G280" s="95" t="s">
        <v>3657</v>
      </c>
      <c r="H280" s="95" t="s">
        <v>3658</v>
      </c>
      <c r="I280" s="96" t="s">
        <v>3659</v>
      </c>
    </row>
    <row r="281" spans="1:9">
      <c r="A281" s="95" t="s">
        <v>783</v>
      </c>
      <c r="B281" s="95" t="s">
        <v>3855</v>
      </c>
      <c r="C281" s="95" t="s">
        <v>3856</v>
      </c>
      <c r="D281" s="95" t="s">
        <v>1659</v>
      </c>
      <c r="E281" s="95" t="s">
        <v>852</v>
      </c>
      <c r="F281" s="95" t="s">
        <v>3656</v>
      </c>
      <c r="G281" s="95" t="s">
        <v>3657</v>
      </c>
      <c r="H281" s="95" t="s">
        <v>3658</v>
      </c>
      <c r="I281" s="96" t="s">
        <v>3659</v>
      </c>
    </row>
    <row r="282" spans="1:9">
      <c r="A282" s="95" t="s">
        <v>783</v>
      </c>
      <c r="B282" s="95" t="s">
        <v>3857</v>
      </c>
      <c r="C282" s="95" t="s">
        <v>3858</v>
      </c>
      <c r="D282" s="95" t="s">
        <v>1659</v>
      </c>
      <c r="E282" s="95" t="s">
        <v>852</v>
      </c>
      <c r="F282" s="95" t="s">
        <v>3656</v>
      </c>
      <c r="G282" s="95" t="s">
        <v>3657</v>
      </c>
      <c r="H282" s="95" t="s">
        <v>3658</v>
      </c>
      <c r="I282" s="96" t="s">
        <v>3659</v>
      </c>
    </row>
    <row r="283" spans="1:9">
      <c r="A283" s="95" t="s">
        <v>783</v>
      </c>
      <c r="B283" s="95" t="s">
        <v>3859</v>
      </c>
      <c r="C283" s="95" t="s">
        <v>3860</v>
      </c>
      <c r="D283" s="95" t="s">
        <v>1659</v>
      </c>
      <c r="E283" s="95" t="s">
        <v>852</v>
      </c>
      <c r="F283" s="95" t="s">
        <v>3656</v>
      </c>
      <c r="G283" s="95" t="s">
        <v>3657</v>
      </c>
      <c r="H283" s="95" t="s">
        <v>3658</v>
      </c>
      <c r="I283" s="96" t="s">
        <v>3659</v>
      </c>
    </row>
    <row r="284" spans="1:9">
      <c r="A284" s="95" t="s">
        <v>783</v>
      </c>
      <c r="B284" s="95" t="s">
        <v>3861</v>
      </c>
      <c r="C284" s="95" t="s">
        <v>3862</v>
      </c>
      <c r="D284" s="95" t="s">
        <v>1659</v>
      </c>
      <c r="E284" s="95" t="s">
        <v>852</v>
      </c>
      <c r="F284" s="95" t="s">
        <v>3656</v>
      </c>
      <c r="G284" s="95" t="s">
        <v>3657</v>
      </c>
      <c r="H284" s="95" t="s">
        <v>3658</v>
      </c>
      <c r="I284" s="96" t="s">
        <v>3659</v>
      </c>
    </row>
    <row r="285" spans="1:9">
      <c r="A285" s="95" t="s">
        <v>783</v>
      </c>
      <c r="B285" s="95" t="s">
        <v>3863</v>
      </c>
      <c r="C285" s="95" t="s">
        <v>3864</v>
      </c>
      <c r="D285" s="95" t="s">
        <v>1659</v>
      </c>
      <c r="E285" s="95" t="s">
        <v>852</v>
      </c>
      <c r="F285" s="95" t="s">
        <v>3656</v>
      </c>
      <c r="G285" s="95" t="s">
        <v>3657</v>
      </c>
      <c r="H285" s="95" t="s">
        <v>3658</v>
      </c>
      <c r="I285" s="96" t="s">
        <v>3659</v>
      </c>
    </row>
    <row r="286" spans="1:9">
      <c r="A286" s="95" t="s">
        <v>783</v>
      </c>
      <c r="B286" s="95" t="s">
        <v>3865</v>
      </c>
      <c r="C286" s="95" t="s">
        <v>3866</v>
      </c>
      <c r="D286" s="95" t="s">
        <v>1659</v>
      </c>
      <c r="E286" s="95" t="s">
        <v>852</v>
      </c>
      <c r="F286" s="95" t="s">
        <v>3656</v>
      </c>
      <c r="G286" s="95" t="s">
        <v>3657</v>
      </c>
      <c r="H286" s="95" t="s">
        <v>3658</v>
      </c>
      <c r="I286" s="96" t="s">
        <v>3659</v>
      </c>
    </row>
    <row r="287" spans="1:9">
      <c r="A287" s="95" t="s">
        <v>783</v>
      </c>
      <c r="B287" s="95" t="s">
        <v>3867</v>
      </c>
      <c r="C287" s="95" t="s">
        <v>3868</v>
      </c>
      <c r="D287" s="95" t="s">
        <v>1659</v>
      </c>
      <c r="E287" s="95" t="s">
        <v>852</v>
      </c>
      <c r="F287" s="95" t="s">
        <v>3656</v>
      </c>
      <c r="G287" s="95" t="s">
        <v>3657</v>
      </c>
      <c r="H287" s="95" t="s">
        <v>3658</v>
      </c>
      <c r="I287" s="96" t="s">
        <v>3659</v>
      </c>
    </row>
    <row r="288" spans="1:9">
      <c r="A288" s="95" t="s">
        <v>783</v>
      </c>
      <c r="B288" s="95" t="s">
        <v>3869</v>
      </c>
      <c r="C288" s="95" t="s">
        <v>3870</v>
      </c>
      <c r="D288" s="95" t="s">
        <v>1659</v>
      </c>
      <c r="E288" s="95" t="s">
        <v>852</v>
      </c>
      <c r="F288" s="95" t="s">
        <v>3656</v>
      </c>
      <c r="G288" s="95" t="s">
        <v>3657</v>
      </c>
      <c r="H288" s="95" t="s">
        <v>3658</v>
      </c>
      <c r="I288" s="96" t="s">
        <v>3659</v>
      </c>
    </row>
    <row r="289" spans="1:9">
      <c r="A289" s="95" t="s">
        <v>783</v>
      </c>
      <c r="B289" s="95" t="s">
        <v>3871</v>
      </c>
      <c r="C289" s="95" t="s">
        <v>3872</v>
      </c>
      <c r="D289" s="95" t="s">
        <v>1659</v>
      </c>
      <c r="E289" s="95" t="s">
        <v>852</v>
      </c>
      <c r="F289" s="95" t="s">
        <v>3656</v>
      </c>
      <c r="G289" s="95" t="s">
        <v>3657</v>
      </c>
      <c r="H289" s="95" t="s">
        <v>3658</v>
      </c>
      <c r="I289" s="96" t="s">
        <v>3659</v>
      </c>
    </row>
    <row r="290" spans="1:9">
      <c r="A290" s="95" t="s">
        <v>783</v>
      </c>
      <c r="B290" s="95" t="s">
        <v>3873</v>
      </c>
      <c r="C290" s="95" t="s">
        <v>3874</v>
      </c>
      <c r="D290" s="95" t="s">
        <v>1659</v>
      </c>
      <c r="E290" s="95" t="s">
        <v>852</v>
      </c>
      <c r="F290" s="95" t="s">
        <v>3656</v>
      </c>
      <c r="G290" s="95" t="s">
        <v>3657</v>
      </c>
      <c r="H290" s="95" t="s">
        <v>3658</v>
      </c>
      <c r="I290" s="96" t="s">
        <v>3659</v>
      </c>
    </row>
    <row r="291" spans="1:9">
      <c r="A291" s="95" t="s">
        <v>783</v>
      </c>
      <c r="B291" s="95" t="s">
        <v>3875</v>
      </c>
      <c r="C291" s="95" t="s">
        <v>3876</v>
      </c>
      <c r="D291" s="95" t="s">
        <v>1659</v>
      </c>
      <c r="E291" s="95" t="s">
        <v>852</v>
      </c>
      <c r="F291" s="95" t="s">
        <v>3656</v>
      </c>
      <c r="G291" s="95" t="s">
        <v>3657</v>
      </c>
      <c r="H291" s="95" t="s">
        <v>3658</v>
      </c>
      <c r="I291" s="96" t="s">
        <v>3659</v>
      </c>
    </row>
    <row r="292" spans="1:9">
      <c r="A292" s="95" t="s">
        <v>783</v>
      </c>
      <c r="B292" s="95" t="s">
        <v>3877</v>
      </c>
      <c r="C292" s="95" t="s">
        <v>3878</v>
      </c>
      <c r="D292" s="95" t="s">
        <v>1659</v>
      </c>
      <c r="E292" s="95" t="s">
        <v>852</v>
      </c>
      <c r="F292" s="95" t="s">
        <v>3656</v>
      </c>
      <c r="G292" s="95" t="s">
        <v>3657</v>
      </c>
      <c r="H292" s="95" t="s">
        <v>3658</v>
      </c>
      <c r="I292" s="96" t="s">
        <v>3659</v>
      </c>
    </row>
    <row r="293" spans="1:9">
      <c r="A293" s="95" t="s">
        <v>783</v>
      </c>
      <c r="B293" s="95" t="s">
        <v>3879</v>
      </c>
      <c r="C293" s="95" t="s">
        <v>3880</v>
      </c>
      <c r="D293" s="95" t="s">
        <v>1659</v>
      </c>
      <c r="E293" s="95" t="s">
        <v>852</v>
      </c>
      <c r="F293" s="95" t="s">
        <v>3656</v>
      </c>
      <c r="G293" s="95" t="s">
        <v>3657</v>
      </c>
      <c r="H293" s="95" t="s">
        <v>3658</v>
      </c>
      <c r="I293" s="96" t="s">
        <v>3659</v>
      </c>
    </row>
    <row r="294" spans="1:9">
      <c r="A294" s="95" t="s">
        <v>783</v>
      </c>
      <c r="B294" s="95" t="s">
        <v>3881</v>
      </c>
      <c r="C294" s="95" t="s">
        <v>3882</v>
      </c>
      <c r="D294" s="95" t="s">
        <v>1659</v>
      </c>
      <c r="E294" s="95" t="s">
        <v>852</v>
      </c>
      <c r="F294" s="95" t="s">
        <v>3656</v>
      </c>
      <c r="G294" s="95" t="s">
        <v>3657</v>
      </c>
      <c r="H294" s="95" t="s">
        <v>3658</v>
      </c>
      <c r="I294" s="96" t="s">
        <v>3659</v>
      </c>
    </row>
    <row r="295" spans="1:9">
      <c r="A295" s="95" t="s">
        <v>783</v>
      </c>
      <c r="B295" s="95" t="s">
        <v>3883</v>
      </c>
      <c r="C295" s="95" t="s">
        <v>3884</v>
      </c>
      <c r="D295" s="95" t="s">
        <v>1659</v>
      </c>
      <c r="E295" s="95" t="s">
        <v>852</v>
      </c>
      <c r="F295" s="95" t="s">
        <v>3656</v>
      </c>
      <c r="G295" s="95" t="s">
        <v>3657</v>
      </c>
      <c r="H295" s="95" t="s">
        <v>3658</v>
      </c>
      <c r="I295" s="96" t="s">
        <v>3659</v>
      </c>
    </row>
    <row r="296" spans="1:9">
      <c r="A296" s="95" t="s">
        <v>783</v>
      </c>
      <c r="B296" s="95" t="s">
        <v>3885</v>
      </c>
      <c r="C296" s="95" t="s">
        <v>3886</v>
      </c>
      <c r="D296" s="95" t="s">
        <v>1659</v>
      </c>
      <c r="E296" s="95" t="s">
        <v>852</v>
      </c>
      <c r="F296" s="95" t="s">
        <v>3656</v>
      </c>
      <c r="G296" s="95" t="s">
        <v>3657</v>
      </c>
      <c r="H296" s="95" t="s">
        <v>3658</v>
      </c>
      <c r="I296" s="96" t="s">
        <v>3659</v>
      </c>
    </row>
    <row r="297" spans="1:9">
      <c r="A297" s="95" t="s">
        <v>783</v>
      </c>
      <c r="B297" s="95" t="s">
        <v>3887</v>
      </c>
      <c r="C297" s="95" t="s">
        <v>3888</v>
      </c>
      <c r="D297" s="95" t="s">
        <v>1659</v>
      </c>
      <c r="E297" s="95" t="s">
        <v>852</v>
      </c>
      <c r="F297" s="95" t="s">
        <v>3656</v>
      </c>
      <c r="G297" s="95" t="s">
        <v>3657</v>
      </c>
      <c r="H297" s="95" t="s">
        <v>3658</v>
      </c>
      <c r="I297" s="96" t="s">
        <v>3659</v>
      </c>
    </row>
    <row r="298" spans="1:9">
      <c r="A298" s="95" t="s">
        <v>783</v>
      </c>
      <c r="B298" s="95" t="s">
        <v>3889</v>
      </c>
      <c r="C298" s="95" t="s">
        <v>3890</v>
      </c>
      <c r="D298" s="95" t="s">
        <v>1659</v>
      </c>
      <c r="E298" s="95" t="s">
        <v>852</v>
      </c>
      <c r="F298" s="95" t="s">
        <v>3656</v>
      </c>
      <c r="G298" s="95" t="s">
        <v>3657</v>
      </c>
      <c r="H298" s="95" t="s">
        <v>3658</v>
      </c>
      <c r="I298" s="96" t="s">
        <v>3659</v>
      </c>
    </row>
    <row r="299" spans="1:9">
      <c r="A299" s="95" t="s">
        <v>808</v>
      </c>
      <c r="B299" s="95" t="s">
        <v>3891</v>
      </c>
      <c r="C299" s="95" t="s">
        <v>3892</v>
      </c>
      <c r="D299" s="95" t="s">
        <v>1659</v>
      </c>
      <c r="E299" s="95" t="s">
        <v>852</v>
      </c>
      <c r="F299" s="95" t="s">
        <v>3656</v>
      </c>
      <c r="G299" s="95" t="s">
        <v>3657</v>
      </c>
      <c r="H299" s="95" t="s">
        <v>3658</v>
      </c>
      <c r="I299" s="96" t="s">
        <v>3659</v>
      </c>
    </row>
    <row r="300" spans="1:9">
      <c r="A300" s="95" t="s">
        <v>808</v>
      </c>
      <c r="B300" s="95" t="s">
        <v>3893</v>
      </c>
      <c r="C300" s="95" t="s">
        <v>3894</v>
      </c>
      <c r="D300" s="95" t="s">
        <v>1659</v>
      </c>
      <c r="E300" s="95" t="s">
        <v>852</v>
      </c>
      <c r="F300" s="95" t="s">
        <v>3656</v>
      </c>
      <c r="G300" s="95" t="s">
        <v>3657</v>
      </c>
      <c r="H300" s="95" t="s">
        <v>3658</v>
      </c>
      <c r="I300" s="96" t="s">
        <v>3659</v>
      </c>
    </row>
    <row r="301" spans="1:9">
      <c r="A301" s="95" t="s">
        <v>808</v>
      </c>
      <c r="B301" s="95" t="s">
        <v>3895</v>
      </c>
      <c r="C301" s="95" t="s">
        <v>3896</v>
      </c>
      <c r="D301" s="95" t="s">
        <v>1659</v>
      </c>
      <c r="E301" s="95" t="s">
        <v>852</v>
      </c>
      <c r="F301" s="95" t="s">
        <v>3656</v>
      </c>
      <c r="G301" s="95" t="s">
        <v>3657</v>
      </c>
      <c r="H301" s="95" t="s">
        <v>3658</v>
      </c>
      <c r="I301" s="96" t="s">
        <v>3659</v>
      </c>
    </row>
    <row r="302" spans="1:9">
      <c r="A302" s="95" t="s">
        <v>808</v>
      </c>
      <c r="B302" s="95" t="s">
        <v>3897</v>
      </c>
      <c r="C302" s="95" t="s">
        <v>3898</v>
      </c>
      <c r="D302" s="95" t="s">
        <v>1659</v>
      </c>
      <c r="E302" s="95" t="s">
        <v>852</v>
      </c>
      <c r="F302" s="95" t="s">
        <v>3656</v>
      </c>
      <c r="G302" s="95" t="s">
        <v>3657</v>
      </c>
      <c r="H302" s="95" t="s">
        <v>3658</v>
      </c>
      <c r="I302" s="96" t="s">
        <v>3659</v>
      </c>
    </row>
    <row r="303" spans="1:9">
      <c r="A303" s="95" t="s">
        <v>808</v>
      </c>
      <c r="B303" s="95" t="s">
        <v>3899</v>
      </c>
      <c r="C303" s="95" t="s">
        <v>3900</v>
      </c>
      <c r="D303" s="95" t="s">
        <v>1659</v>
      </c>
      <c r="E303" s="95" t="s">
        <v>852</v>
      </c>
      <c r="F303" s="95" t="s">
        <v>3656</v>
      </c>
      <c r="G303" s="95" t="s">
        <v>3657</v>
      </c>
      <c r="H303" s="95" t="s">
        <v>3658</v>
      </c>
      <c r="I303" s="96" t="s">
        <v>3659</v>
      </c>
    </row>
    <row r="304" spans="1:9">
      <c r="A304" s="95" t="s">
        <v>808</v>
      </c>
      <c r="B304" s="95" t="s">
        <v>3901</v>
      </c>
      <c r="C304" s="95" t="s">
        <v>3902</v>
      </c>
      <c r="D304" s="95" t="s">
        <v>1659</v>
      </c>
      <c r="E304" s="95" t="s">
        <v>852</v>
      </c>
      <c r="F304" s="95" t="s">
        <v>3656</v>
      </c>
      <c r="G304" s="95" t="s">
        <v>3657</v>
      </c>
      <c r="H304" s="95" t="s">
        <v>3658</v>
      </c>
      <c r="I304" s="96" t="s">
        <v>3659</v>
      </c>
    </row>
    <row r="305" spans="1:9">
      <c r="A305" s="95" t="s">
        <v>808</v>
      </c>
      <c r="B305" s="95" t="s">
        <v>3903</v>
      </c>
      <c r="C305" s="95" t="s">
        <v>3904</v>
      </c>
      <c r="D305" s="95" t="s">
        <v>1659</v>
      </c>
      <c r="E305" s="95" t="s">
        <v>852</v>
      </c>
      <c r="F305" s="95" t="s">
        <v>3656</v>
      </c>
      <c r="G305" s="95" t="s">
        <v>3657</v>
      </c>
      <c r="H305" s="95" t="s">
        <v>3658</v>
      </c>
      <c r="I305" s="96" t="s">
        <v>3659</v>
      </c>
    </row>
    <row r="306" spans="1:9">
      <c r="A306" s="95" t="s">
        <v>808</v>
      </c>
      <c r="B306" s="95" t="s">
        <v>3905</v>
      </c>
      <c r="C306" s="95" t="s">
        <v>3906</v>
      </c>
      <c r="D306" s="95" t="s">
        <v>1659</v>
      </c>
      <c r="E306" s="95" t="s">
        <v>852</v>
      </c>
      <c r="F306" s="95" t="s">
        <v>3656</v>
      </c>
      <c r="G306" s="95" t="s">
        <v>3657</v>
      </c>
      <c r="H306" s="95" t="s">
        <v>3658</v>
      </c>
      <c r="I306" s="96" t="s">
        <v>3659</v>
      </c>
    </row>
    <row r="307" spans="1:9">
      <c r="A307" s="95" t="s">
        <v>808</v>
      </c>
      <c r="B307" s="95" t="s">
        <v>3907</v>
      </c>
      <c r="C307" s="95" t="s">
        <v>3908</v>
      </c>
      <c r="D307" s="95" t="s">
        <v>1659</v>
      </c>
      <c r="E307" s="95" t="s">
        <v>852</v>
      </c>
      <c r="F307" s="95" t="s">
        <v>3656</v>
      </c>
      <c r="G307" s="95" t="s">
        <v>3657</v>
      </c>
      <c r="H307" s="95" t="s">
        <v>3658</v>
      </c>
      <c r="I307" s="96" t="s">
        <v>3659</v>
      </c>
    </row>
    <row r="308" spans="1:9">
      <c r="A308" s="95" t="s">
        <v>808</v>
      </c>
      <c r="B308" s="95" t="s">
        <v>3909</v>
      </c>
      <c r="C308" s="95" t="s">
        <v>3910</v>
      </c>
      <c r="D308" s="95" t="s">
        <v>1659</v>
      </c>
      <c r="E308" s="95" t="s">
        <v>852</v>
      </c>
      <c r="F308" s="95" t="s">
        <v>3656</v>
      </c>
      <c r="G308" s="95" t="s">
        <v>3657</v>
      </c>
      <c r="H308" s="95" t="s">
        <v>3658</v>
      </c>
      <c r="I308" s="96" t="s">
        <v>3659</v>
      </c>
    </row>
    <row r="309" spans="1:9">
      <c r="A309" s="95" t="s">
        <v>808</v>
      </c>
      <c r="B309" s="95" t="s">
        <v>3911</v>
      </c>
      <c r="C309" s="95" t="s">
        <v>3912</v>
      </c>
      <c r="D309" s="95" t="s">
        <v>1659</v>
      </c>
      <c r="E309" s="95" t="s">
        <v>852</v>
      </c>
      <c r="F309" s="95" t="s">
        <v>3656</v>
      </c>
      <c r="G309" s="95" t="s">
        <v>3657</v>
      </c>
      <c r="H309" s="95" t="s">
        <v>3658</v>
      </c>
      <c r="I309" s="96" t="s">
        <v>3659</v>
      </c>
    </row>
    <row r="310" spans="1:9">
      <c r="A310" s="95" t="s">
        <v>808</v>
      </c>
      <c r="B310" s="95" t="s">
        <v>3913</v>
      </c>
      <c r="C310" s="95" t="s">
        <v>3914</v>
      </c>
      <c r="D310" s="95" t="s">
        <v>1659</v>
      </c>
      <c r="E310" s="95" t="s">
        <v>852</v>
      </c>
      <c r="F310" s="95" t="s">
        <v>3656</v>
      </c>
      <c r="G310" s="95" t="s">
        <v>3657</v>
      </c>
      <c r="H310" s="95" t="s">
        <v>3658</v>
      </c>
      <c r="I310" s="96" t="s">
        <v>3659</v>
      </c>
    </row>
    <row r="311" spans="1:9">
      <c r="A311" s="95" t="s">
        <v>808</v>
      </c>
      <c r="B311" s="95" t="s">
        <v>3915</v>
      </c>
      <c r="C311" s="95" t="s">
        <v>3916</v>
      </c>
      <c r="D311" s="95" t="s">
        <v>1659</v>
      </c>
      <c r="E311" s="95" t="s">
        <v>852</v>
      </c>
      <c r="F311" s="95" t="s">
        <v>3656</v>
      </c>
      <c r="G311" s="95" t="s">
        <v>3657</v>
      </c>
      <c r="H311" s="95" t="s">
        <v>3658</v>
      </c>
      <c r="I311" s="96" t="s">
        <v>3659</v>
      </c>
    </row>
    <row r="312" spans="1:9">
      <c r="A312" s="95" t="s">
        <v>808</v>
      </c>
      <c r="B312" s="95" t="s">
        <v>3917</v>
      </c>
      <c r="C312" s="95" t="s">
        <v>3918</v>
      </c>
      <c r="D312" s="95" t="s">
        <v>1659</v>
      </c>
      <c r="E312" s="95" t="s">
        <v>852</v>
      </c>
      <c r="F312" s="95" t="s">
        <v>3656</v>
      </c>
      <c r="G312" s="95" t="s">
        <v>3657</v>
      </c>
      <c r="H312" s="95" t="s">
        <v>3658</v>
      </c>
      <c r="I312" s="96" t="s">
        <v>3659</v>
      </c>
    </row>
    <row r="313" spans="1:9">
      <c r="A313" s="95" t="s">
        <v>808</v>
      </c>
      <c r="B313" s="95" t="s">
        <v>3919</v>
      </c>
      <c r="C313" s="95" t="s">
        <v>3920</v>
      </c>
      <c r="D313" s="95" t="s">
        <v>1659</v>
      </c>
      <c r="E313" s="95" t="s">
        <v>852</v>
      </c>
      <c r="F313" s="95" t="s">
        <v>3656</v>
      </c>
      <c r="G313" s="95" t="s">
        <v>3657</v>
      </c>
      <c r="H313" s="95" t="s">
        <v>3658</v>
      </c>
      <c r="I313" s="96" t="s">
        <v>3659</v>
      </c>
    </row>
    <row r="314" spans="1:9">
      <c r="A314" s="95" t="s">
        <v>808</v>
      </c>
      <c r="B314" s="95" t="s">
        <v>3921</v>
      </c>
      <c r="C314" s="95" t="s">
        <v>3922</v>
      </c>
      <c r="D314" s="95" t="s">
        <v>1659</v>
      </c>
      <c r="E314" s="95" t="s">
        <v>852</v>
      </c>
      <c r="F314" s="95" t="s">
        <v>3656</v>
      </c>
      <c r="G314" s="95" t="s">
        <v>3657</v>
      </c>
      <c r="H314" s="95" t="s">
        <v>3658</v>
      </c>
      <c r="I314" s="96" t="s">
        <v>3659</v>
      </c>
    </row>
    <row r="315" spans="1:9">
      <c r="A315" s="95" t="s">
        <v>808</v>
      </c>
      <c r="B315" s="95" t="s">
        <v>3923</v>
      </c>
      <c r="C315" s="95" t="s">
        <v>3924</v>
      </c>
      <c r="D315" s="95" t="s">
        <v>1659</v>
      </c>
      <c r="E315" s="95" t="s">
        <v>852</v>
      </c>
      <c r="F315" s="95" t="s">
        <v>3656</v>
      </c>
      <c r="G315" s="95" t="s">
        <v>3657</v>
      </c>
      <c r="H315" s="95" t="s">
        <v>3658</v>
      </c>
      <c r="I315" s="96" t="s">
        <v>3659</v>
      </c>
    </row>
    <row r="316" spans="1:9">
      <c r="A316" s="95" t="s">
        <v>808</v>
      </c>
      <c r="B316" s="95" t="s">
        <v>3925</v>
      </c>
      <c r="C316" s="95" t="s">
        <v>3926</v>
      </c>
      <c r="D316" s="95" t="s">
        <v>1659</v>
      </c>
      <c r="E316" s="95" t="s">
        <v>852</v>
      </c>
      <c r="F316" s="95" t="s">
        <v>3656</v>
      </c>
      <c r="G316" s="95" t="s">
        <v>3657</v>
      </c>
      <c r="H316" s="95" t="s">
        <v>3658</v>
      </c>
      <c r="I316" s="96" t="s">
        <v>3659</v>
      </c>
    </row>
    <row r="317" spans="1:9">
      <c r="A317" s="95" t="s">
        <v>808</v>
      </c>
      <c r="B317" s="95" t="s">
        <v>3927</v>
      </c>
      <c r="C317" s="95" t="s">
        <v>3928</v>
      </c>
      <c r="D317" s="95" t="s">
        <v>1659</v>
      </c>
      <c r="E317" s="95" t="s">
        <v>852</v>
      </c>
      <c r="F317" s="95" t="s">
        <v>3656</v>
      </c>
      <c r="G317" s="95" t="s">
        <v>3657</v>
      </c>
      <c r="H317" s="95" t="s">
        <v>3658</v>
      </c>
      <c r="I317" s="96" t="s">
        <v>3659</v>
      </c>
    </row>
    <row r="318" spans="1:9">
      <c r="A318" s="95" t="s">
        <v>808</v>
      </c>
      <c r="B318" s="95" t="s">
        <v>3929</v>
      </c>
      <c r="C318" s="95" t="s">
        <v>3930</v>
      </c>
      <c r="D318" s="95" t="s">
        <v>1659</v>
      </c>
      <c r="E318" s="95" t="s">
        <v>852</v>
      </c>
      <c r="F318" s="95" t="s">
        <v>3656</v>
      </c>
      <c r="G318" s="95" t="s">
        <v>3657</v>
      </c>
      <c r="H318" s="95" t="s">
        <v>3658</v>
      </c>
      <c r="I318" s="96" t="s">
        <v>3659</v>
      </c>
    </row>
    <row r="319" spans="1:9">
      <c r="A319" s="95" t="s">
        <v>808</v>
      </c>
      <c r="B319" s="95" t="s">
        <v>3931</v>
      </c>
      <c r="C319" s="95" t="s">
        <v>3932</v>
      </c>
      <c r="D319" s="95" t="s">
        <v>1659</v>
      </c>
      <c r="E319" s="95" t="s">
        <v>852</v>
      </c>
      <c r="F319" s="95" t="s">
        <v>3656</v>
      </c>
      <c r="G319" s="95" t="s">
        <v>3657</v>
      </c>
      <c r="H319" s="95" t="s">
        <v>3658</v>
      </c>
      <c r="I319" s="96" t="s">
        <v>3659</v>
      </c>
    </row>
    <row r="320" spans="1:9">
      <c r="A320" s="95" t="s">
        <v>808</v>
      </c>
      <c r="B320" s="95" t="s">
        <v>3933</v>
      </c>
      <c r="C320" s="95" t="s">
        <v>3934</v>
      </c>
      <c r="D320" s="95" t="s">
        <v>1659</v>
      </c>
      <c r="E320" s="95" t="s">
        <v>852</v>
      </c>
      <c r="F320" s="95" t="s">
        <v>3656</v>
      </c>
      <c r="G320" s="95" t="s">
        <v>3657</v>
      </c>
      <c r="H320" s="95" t="s">
        <v>3658</v>
      </c>
      <c r="I320" s="96" t="s">
        <v>3659</v>
      </c>
    </row>
    <row r="321" spans="1:9">
      <c r="A321" s="95" t="s">
        <v>808</v>
      </c>
      <c r="B321" s="95" t="s">
        <v>3935</v>
      </c>
      <c r="C321" s="95" t="s">
        <v>3936</v>
      </c>
      <c r="D321" s="95" t="s">
        <v>1659</v>
      </c>
      <c r="E321" s="95" t="s">
        <v>852</v>
      </c>
      <c r="F321" s="95" t="s">
        <v>3656</v>
      </c>
      <c r="G321" s="95" t="s">
        <v>3657</v>
      </c>
      <c r="H321" s="95" t="s">
        <v>3658</v>
      </c>
      <c r="I321" s="96" t="s">
        <v>3659</v>
      </c>
    </row>
    <row r="322" spans="1:9">
      <c r="A322" s="95" t="s">
        <v>808</v>
      </c>
      <c r="B322" s="95" t="s">
        <v>3937</v>
      </c>
      <c r="C322" s="95" t="s">
        <v>3938</v>
      </c>
      <c r="D322" s="95" t="s">
        <v>1659</v>
      </c>
      <c r="E322" s="95" t="s">
        <v>852</v>
      </c>
      <c r="F322" s="95" t="s">
        <v>3656</v>
      </c>
      <c r="G322" s="95" t="s">
        <v>3657</v>
      </c>
      <c r="H322" s="95" t="s">
        <v>3658</v>
      </c>
      <c r="I322" s="96" t="s">
        <v>3659</v>
      </c>
    </row>
    <row r="323" spans="1:9">
      <c r="A323" s="95" t="s">
        <v>808</v>
      </c>
      <c r="B323" s="95" t="s">
        <v>3939</v>
      </c>
      <c r="C323" s="95" t="s">
        <v>3940</v>
      </c>
      <c r="D323" s="95" t="s">
        <v>1659</v>
      </c>
      <c r="E323" s="95" t="s">
        <v>852</v>
      </c>
      <c r="F323" s="95" t="s">
        <v>3656</v>
      </c>
      <c r="G323" s="95" t="s">
        <v>3657</v>
      </c>
      <c r="H323" s="95" t="s">
        <v>3658</v>
      </c>
      <c r="I323" s="96" t="s">
        <v>3659</v>
      </c>
    </row>
    <row r="324" spans="1:9">
      <c r="A324" s="95" t="s">
        <v>808</v>
      </c>
      <c r="B324" s="95" t="s">
        <v>3941</v>
      </c>
      <c r="C324" s="95" t="s">
        <v>3942</v>
      </c>
      <c r="D324" s="95" t="s">
        <v>1659</v>
      </c>
      <c r="E324" s="95" t="s">
        <v>852</v>
      </c>
      <c r="F324" s="95" t="s">
        <v>3656</v>
      </c>
      <c r="G324" s="95" t="s">
        <v>3657</v>
      </c>
      <c r="H324" s="95" t="s">
        <v>3658</v>
      </c>
      <c r="I324" s="96" t="s">
        <v>3659</v>
      </c>
    </row>
    <row r="325" spans="1:9">
      <c r="A325" s="95" t="s">
        <v>808</v>
      </c>
      <c r="B325" s="95" t="s">
        <v>3943</v>
      </c>
      <c r="C325" s="95" t="s">
        <v>3944</v>
      </c>
      <c r="D325" s="95" t="s">
        <v>1659</v>
      </c>
      <c r="E325" s="95" t="s">
        <v>852</v>
      </c>
      <c r="F325" s="95" t="s">
        <v>3656</v>
      </c>
      <c r="G325" s="95" t="s">
        <v>3657</v>
      </c>
      <c r="H325" s="95" t="s">
        <v>3658</v>
      </c>
      <c r="I325" s="96" t="s">
        <v>3659</v>
      </c>
    </row>
    <row r="326" spans="1:9">
      <c r="A326" s="95" t="s">
        <v>808</v>
      </c>
      <c r="B326" s="95" t="s">
        <v>3945</v>
      </c>
      <c r="C326" s="95" t="s">
        <v>3946</v>
      </c>
      <c r="D326" s="95" t="s">
        <v>1659</v>
      </c>
      <c r="E326" s="95" t="s">
        <v>852</v>
      </c>
      <c r="F326" s="95" t="s">
        <v>3656</v>
      </c>
      <c r="G326" s="95" t="s">
        <v>3657</v>
      </c>
      <c r="H326" s="95" t="s">
        <v>3658</v>
      </c>
      <c r="I326" s="96" t="s">
        <v>3659</v>
      </c>
    </row>
    <row r="327" spans="1:9">
      <c r="A327" s="95" t="s">
        <v>808</v>
      </c>
      <c r="B327" s="95" t="s">
        <v>3947</v>
      </c>
      <c r="C327" s="95" t="s">
        <v>3948</v>
      </c>
      <c r="D327" s="95" t="s">
        <v>1659</v>
      </c>
      <c r="E327" s="95" t="s">
        <v>852</v>
      </c>
      <c r="F327" s="95" t="s">
        <v>3656</v>
      </c>
      <c r="G327" s="95" t="s">
        <v>3657</v>
      </c>
      <c r="H327" s="95" t="s">
        <v>3658</v>
      </c>
      <c r="I327" s="96" t="s">
        <v>3659</v>
      </c>
    </row>
    <row r="328" spans="1:9">
      <c r="A328" s="95" t="s">
        <v>808</v>
      </c>
      <c r="B328" s="95" t="s">
        <v>3949</v>
      </c>
      <c r="C328" s="95" t="s">
        <v>3950</v>
      </c>
      <c r="D328" s="95" t="s">
        <v>1659</v>
      </c>
      <c r="E328" s="95" t="s">
        <v>852</v>
      </c>
      <c r="F328" s="95" t="s">
        <v>3656</v>
      </c>
      <c r="G328" s="95" t="s">
        <v>3657</v>
      </c>
      <c r="H328" s="95" t="s">
        <v>3658</v>
      </c>
      <c r="I328" s="96" t="s">
        <v>3659</v>
      </c>
    </row>
    <row r="329" spans="1:9">
      <c r="A329" s="95" t="s">
        <v>808</v>
      </c>
      <c r="B329" s="95" t="s">
        <v>3951</v>
      </c>
      <c r="C329" s="95" t="s">
        <v>3952</v>
      </c>
      <c r="D329" s="95" t="s">
        <v>1659</v>
      </c>
      <c r="E329" s="95" t="s">
        <v>852</v>
      </c>
      <c r="F329" s="95" t="s">
        <v>3656</v>
      </c>
      <c r="G329" s="95" t="s">
        <v>3657</v>
      </c>
      <c r="H329" s="95" t="s">
        <v>3658</v>
      </c>
      <c r="I329" s="96" t="s">
        <v>3659</v>
      </c>
    </row>
    <row r="330" spans="1:9">
      <c r="A330" s="95" t="s">
        <v>808</v>
      </c>
      <c r="B330" s="95" t="s">
        <v>3953</v>
      </c>
      <c r="C330" s="95" t="s">
        <v>3954</v>
      </c>
      <c r="D330" s="95" t="s">
        <v>1659</v>
      </c>
      <c r="E330" s="95" t="s">
        <v>852</v>
      </c>
      <c r="F330" s="95" t="s">
        <v>3656</v>
      </c>
      <c r="G330" s="95" t="s">
        <v>3657</v>
      </c>
      <c r="H330" s="95" t="s">
        <v>3658</v>
      </c>
      <c r="I330" s="96" t="s">
        <v>3659</v>
      </c>
    </row>
    <row r="331" spans="1:9">
      <c r="A331" s="95" t="s">
        <v>808</v>
      </c>
      <c r="B331" s="95" t="s">
        <v>3955</v>
      </c>
      <c r="C331" s="95" t="s">
        <v>3956</v>
      </c>
      <c r="D331" s="95" t="s">
        <v>1659</v>
      </c>
      <c r="E331" s="95" t="s">
        <v>852</v>
      </c>
      <c r="F331" s="95" t="s">
        <v>3656</v>
      </c>
      <c r="G331" s="95" t="s">
        <v>3657</v>
      </c>
      <c r="H331" s="95" t="s">
        <v>3658</v>
      </c>
      <c r="I331" s="96" t="s">
        <v>3659</v>
      </c>
    </row>
    <row r="332" spans="1:9">
      <c r="A332" s="95" t="s">
        <v>827</v>
      </c>
      <c r="B332" s="95" t="s">
        <v>3957</v>
      </c>
      <c r="C332" s="95" t="s">
        <v>3958</v>
      </c>
      <c r="D332" s="95" t="s">
        <v>3959</v>
      </c>
      <c r="E332" s="95" t="s">
        <v>3960</v>
      </c>
      <c r="F332" s="95" t="s">
        <v>3409</v>
      </c>
      <c r="G332" s="95" t="s">
        <v>3409</v>
      </c>
      <c r="H332" s="95" t="s">
        <v>3409</v>
      </c>
      <c r="I332" s="96" t="s">
        <v>3409</v>
      </c>
    </row>
    <row r="333" spans="1:9">
      <c r="A333" s="95" t="s">
        <v>827</v>
      </c>
      <c r="B333" s="95" t="s">
        <v>3961</v>
      </c>
      <c r="C333" s="95" t="s">
        <v>3962</v>
      </c>
      <c r="D333" s="95" t="s">
        <v>3959</v>
      </c>
      <c r="E333" s="95" t="s">
        <v>3960</v>
      </c>
      <c r="F333" s="95" t="s">
        <v>3409</v>
      </c>
      <c r="G333" s="95" t="s">
        <v>3409</v>
      </c>
      <c r="H333" s="95" t="s">
        <v>3409</v>
      </c>
      <c r="I333" s="96" t="s">
        <v>3409</v>
      </c>
    </row>
    <row r="334" spans="1:9">
      <c r="A334" s="95" t="s">
        <v>827</v>
      </c>
      <c r="B334" s="95" t="s">
        <v>3963</v>
      </c>
      <c r="C334" s="95" t="s">
        <v>3964</v>
      </c>
      <c r="D334" s="95" t="s">
        <v>3959</v>
      </c>
      <c r="E334" s="95" t="s">
        <v>3960</v>
      </c>
      <c r="F334" s="95" t="s">
        <v>3409</v>
      </c>
      <c r="G334" s="95" t="s">
        <v>3409</v>
      </c>
      <c r="H334" s="95" t="s">
        <v>3409</v>
      </c>
      <c r="I334" s="96" t="s">
        <v>3409</v>
      </c>
    </row>
    <row r="335" spans="1:9">
      <c r="A335" s="95" t="s">
        <v>827</v>
      </c>
      <c r="B335" s="95" t="s">
        <v>3965</v>
      </c>
      <c r="C335" s="95" t="s">
        <v>3966</v>
      </c>
      <c r="D335" s="95" t="s">
        <v>3959</v>
      </c>
      <c r="E335" s="95" t="s">
        <v>3960</v>
      </c>
      <c r="F335" s="95" t="s">
        <v>3409</v>
      </c>
      <c r="G335" s="95" t="s">
        <v>3409</v>
      </c>
      <c r="H335" s="95" t="s">
        <v>3409</v>
      </c>
      <c r="I335" s="96" t="s">
        <v>3409</v>
      </c>
    </row>
    <row r="336" spans="1:9">
      <c r="A336" s="95" t="s">
        <v>827</v>
      </c>
      <c r="B336" s="95" t="s">
        <v>3967</v>
      </c>
      <c r="C336" s="95" t="s">
        <v>3968</v>
      </c>
      <c r="D336" s="95" t="s">
        <v>3959</v>
      </c>
      <c r="E336" s="95" t="s">
        <v>3960</v>
      </c>
      <c r="F336" s="95" t="s">
        <v>3409</v>
      </c>
      <c r="G336" s="95" t="s">
        <v>3409</v>
      </c>
      <c r="H336" s="95" t="s">
        <v>3409</v>
      </c>
      <c r="I336" s="96" t="s">
        <v>3409</v>
      </c>
    </row>
    <row r="337" spans="1:9">
      <c r="A337" s="95" t="s">
        <v>827</v>
      </c>
      <c r="B337" s="95" t="s">
        <v>3969</v>
      </c>
      <c r="C337" s="95" t="s">
        <v>3970</v>
      </c>
      <c r="D337" s="95" t="s">
        <v>3959</v>
      </c>
      <c r="E337" s="95" t="s">
        <v>3960</v>
      </c>
      <c r="F337" s="95" t="s">
        <v>3409</v>
      </c>
      <c r="G337" s="95" t="s">
        <v>3409</v>
      </c>
      <c r="H337" s="95" t="s">
        <v>3409</v>
      </c>
      <c r="I337" s="96" t="s">
        <v>3409</v>
      </c>
    </row>
    <row r="338" spans="1:9">
      <c r="A338" s="95" t="s">
        <v>827</v>
      </c>
      <c r="B338" s="95" t="s">
        <v>3971</v>
      </c>
      <c r="C338" s="95" t="s">
        <v>3972</v>
      </c>
      <c r="D338" s="95" t="s">
        <v>3959</v>
      </c>
      <c r="E338" s="95" t="s">
        <v>3960</v>
      </c>
      <c r="F338" s="95" t="s">
        <v>3409</v>
      </c>
      <c r="G338" s="95" t="s">
        <v>3409</v>
      </c>
      <c r="H338" s="95" t="s">
        <v>3409</v>
      </c>
      <c r="I338" s="96" t="s">
        <v>3409</v>
      </c>
    </row>
    <row r="339" spans="1:9">
      <c r="A339" s="95" t="s">
        <v>827</v>
      </c>
      <c r="B339" s="95" t="s">
        <v>3973</v>
      </c>
      <c r="C339" s="95" t="s">
        <v>3974</v>
      </c>
      <c r="D339" s="95" t="s">
        <v>3959</v>
      </c>
      <c r="E339" s="95" t="s">
        <v>3960</v>
      </c>
      <c r="F339" s="95" t="s">
        <v>3409</v>
      </c>
      <c r="G339" s="95" t="s">
        <v>3409</v>
      </c>
      <c r="H339" s="95" t="s">
        <v>3409</v>
      </c>
      <c r="I339" s="96" t="s">
        <v>3409</v>
      </c>
    </row>
    <row r="340" spans="1:9">
      <c r="A340" s="95" t="s">
        <v>827</v>
      </c>
      <c r="B340" s="95" t="s">
        <v>3975</v>
      </c>
      <c r="C340" s="95" t="s">
        <v>3976</v>
      </c>
      <c r="D340" s="95" t="s">
        <v>3959</v>
      </c>
      <c r="E340" s="95" t="s">
        <v>3960</v>
      </c>
      <c r="F340" s="95" t="s">
        <v>3409</v>
      </c>
      <c r="G340" s="95" t="s">
        <v>3409</v>
      </c>
      <c r="H340" s="95" t="s">
        <v>3409</v>
      </c>
      <c r="I340" s="96" t="s">
        <v>3409</v>
      </c>
    </row>
    <row r="341" spans="1:9">
      <c r="A341" s="95" t="s">
        <v>827</v>
      </c>
      <c r="B341" s="95" t="s">
        <v>3977</v>
      </c>
      <c r="C341" s="95" t="s">
        <v>3978</v>
      </c>
      <c r="D341" s="95" t="s">
        <v>3959</v>
      </c>
      <c r="E341" s="95" t="s">
        <v>3960</v>
      </c>
      <c r="F341" s="95" t="s">
        <v>3409</v>
      </c>
      <c r="G341" s="95" t="s">
        <v>3409</v>
      </c>
      <c r="H341" s="95" t="s">
        <v>3409</v>
      </c>
      <c r="I341" s="96" t="s">
        <v>3409</v>
      </c>
    </row>
    <row r="342" spans="1:9">
      <c r="A342" s="95" t="s">
        <v>827</v>
      </c>
      <c r="B342" s="95" t="s">
        <v>3979</v>
      </c>
      <c r="C342" s="95" t="s">
        <v>3980</v>
      </c>
      <c r="D342" s="95" t="s">
        <v>3959</v>
      </c>
      <c r="E342" s="95" t="s">
        <v>3960</v>
      </c>
      <c r="F342" s="95" t="s">
        <v>3409</v>
      </c>
      <c r="G342" s="95" t="s">
        <v>3409</v>
      </c>
      <c r="H342" s="95" t="s">
        <v>3409</v>
      </c>
      <c r="I342" s="96" t="s">
        <v>3409</v>
      </c>
    </row>
    <row r="343" spans="1:9">
      <c r="A343" s="95" t="s">
        <v>827</v>
      </c>
      <c r="B343" s="95" t="s">
        <v>3981</v>
      </c>
      <c r="C343" s="95" t="s">
        <v>3982</v>
      </c>
      <c r="D343" s="95" t="s">
        <v>3959</v>
      </c>
      <c r="E343" s="95" t="s">
        <v>3960</v>
      </c>
      <c r="F343" s="95" t="s">
        <v>3409</v>
      </c>
      <c r="G343" s="95" t="s">
        <v>3409</v>
      </c>
      <c r="H343" s="95" t="s">
        <v>3409</v>
      </c>
      <c r="I343" s="96" t="s">
        <v>3409</v>
      </c>
    </row>
    <row r="344" spans="1:9">
      <c r="A344" s="95" t="s">
        <v>827</v>
      </c>
      <c r="B344" s="95" t="s">
        <v>3983</v>
      </c>
      <c r="C344" s="95" t="s">
        <v>3984</v>
      </c>
      <c r="D344" s="95" t="s">
        <v>3959</v>
      </c>
      <c r="E344" s="95" t="s">
        <v>3960</v>
      </c>
      <c r="F344" s="95" t="s">
        <v>3409</v>
      </c>
      <c r="G344" s="95" t="s">
        <v>3409</v>
      </c>
      <c r="H344" s="95" t="s">
        <v>3409</v>
      </c>
      <c r="I344" s="96" t="s">
        <v>3409</v>
      </c>
    </row>
    <row r="345" spans="1:9">
      <c r="A345" s="95" t="s">
        <v>827</v>
      </c>
      <c r="B345" s="95" t="s">
        <v>3985</v>
      </c>
      <c r="C345" s="95" t="s">
        <v>3986</v>
      </c>
      <c r="D345" s="95" t="s">
        <v>3959</v>
      </c>
      <c r="E345" s="95" t="s">
        <v>3960</v>
      </c>
      <c r="F345" s="95" t="s">
        <v>3409</v>
      </c>
      <c r="G345" s="95" t="s">
        <v>3409</v>
      </c>
      <c r="H345" s="95" t="s">
        <v>3409</v>
      </c>
      <c r="I345" s="96" t="s">
        <v>3409</v>
      </c>
    </row>
    <row r="346" spans="1:9">
      <c r="A346" s="95" t="s">
        <v>827</v>
      </c>
      <c r="B346" s="95" t="s">
        <v>3987</v>
      </c>
      <c r="C346" s="95" t="s">
        <v>3988</v>
      </c>
      <c r="D346" s="95" t="s">
        <v>3959</v>
      </c>
      <c r="E346" s="95" t="s">
        <v>3960</v>
      </c>
      <c r="F346" s="95" t="s">
        <v>3409</v>
      </c>
      <c r="G346" s="95" t="s">
        <v>3409</v>
      </c>
      <c r="H346" s="95" t="s">
        <v>3409</v>
      </c>
      <c r="I346" s="96" t="s">
        <v>3409</v>
      </c>
    </row>
    <row r="347" spans="1:9">
      <c r="A347" s="95" t="s">
        <v>827</v>
      </c>
      <c r="B347" s="95" t="s">
        <v>3989</v>
      </c>
      <c r="C347" s="95" t="s">
        <v>3990</v>
      </c>
      <c r="D347" s="95" t="s">
        <v>3959</v>
      </c>
      <c r="E347" s="95" t="s">
        <v>3960</v>
      </c>
      <c r="F347" s="95" t="s">
        <v>3409</v>
      </c>
      <c r="G347" s="95" t="s">
        <v>3409</v>
      </c>
      <c r="H347" s="95" t="s">
        <v>3409</v>
      </c>
      <c r="I347" s="96" t="s">
        <v>3409</v>
      </c>
    </row>
    <row r="348" spans="1:9">
      <c r="A348" s="95" t="s">
        <v>822</v>
      </c>
      <c r="B348" s="95" t="s">
        <v>3991</v>
      </c>
      <c r="C348" s="95" t="s">
        <v>3992</v>
      </c>
      <c r="D348" s="95" t="s">
        <v>3959</v>
      </c>
      <c r="E348" s="95" t="s">
        <v>3960</v>
      </c>
      <c r="F348" s="95" t="s">
        <v>3409</v>
      </c>
      <c r="G348" s="95" t="s">
        <v>3409</v>
      </c>
      <c r="H348" s="95" t="s">
        <v>3409</v>
      </c>
      <c r="I348" s="96" t="s">
        <v>3409</v>
      </c>
    </row>
    <row r="349" spans="1:9">
      <c r="A349" s="95" t="s">
        <v>822</v>
      </c>
      <c r="B349" s="95" t="s">
        <v>3993</v>
      </c>
      <c r="C349" s="95" t="s">
        <v>3994</v>
      </c>
      <c r="D349" s="95" t="s">
        <v>3959</v>
      </c>
      <c r="E349" s="95" t="s">
        <v>3960</v>
      </c>
      <c r="F349" s="95" t="s">
        <v>3409</v>
      </c>
      <c r="G349" s="95" t="s">
        <v>3409</v>
      </c>
      <c r="H349" s="95" t="s">
        <v>3409</v>
      </c>
      <c r="I349" s="96" t="s">
        <v>3409</v>
      </c>
    </row>
    <row r="350" spans="1:9">
      <c r="A350" s="95" t="s">
        <v>822</v>
      </c>
      <c r="B350" s="95" t="s">
        <v>3995</v>
      </c>
      <c r="C350" s="95" t="s">
        <v>3996</v>
      </c>
      <c r="D350" s="95" t="s">
        <v>3959</v>
      </c>
      <c r="E350" s="95" t="s">
        <v>3960</v>
      </c>
      <c r="F350" s="95" t="s">
        <v>3409</v>
      </c>
      <c r="G350" s="95" t="s">
        <v>3409</v>
      </c>
      <c r="H350" s="95" t="s">
        <v>3409</v>
      </c>
      <c r="I350" s="96" t="s">
        <v>3409</v>
      </c>
    </row>
    <row r="351" spans="1:9">
      <c r="A351" s="95" t="s">
        <v>822</v>
      </c>
      <c r="B351" s="95" t="s">
        <v>3997</v>
      </c>
      <c r="C351" s="95" t="s">
        <v>3998</v>
      </c>
      <c r="D351" s="95" t="s">
        <v>3959</v>
      </c>
      <c r="E351" s="95" t="s">
        <v>3960</v>
      </c>
      <c r="F351" s="95" t="s">
        <v>3409</v>
      </c>
      <c r="G351" s="95" t="s">
        <v>3409</v>
      </c>
      <c r="H351" s="95" t="s">
        <v>3409</v>
      </c>
      <c r="I351" s="96" t="s">
        <v>3409</v>
      </c>
    </row>
    <row r="352" spans="1:9">
      <c r="A352" s="95" t="s">
        <v>822</v>
      </c>
      <c r="B352" s="95" t="s">
        <v>3999</v>
      </c>
      <c r="C352" s="95" t="s">
        <v>4000</v>
      </c>
      <c r="D352" s="95" t="s">
        <v>3959</v>
      </c>
      <c r="E352" s="95" t="s">
        <v>3960</v>
      </c>
      <c r="F352" s="95" t="s">
        <v>3409</v>
      </c>
      <c r="G352" s="95" t="s">
        <v>3409</v>
      </c>
      <c r="H352" s="95" t="s">
        <v>3409</v>
      </c>
      <c r="I352" s="96" t="s">
        <v>3409</v>
      </c>
    </row>
    <row r="353" spans="1:9">
      <c r="A353" s="95" t="s">
        <v>822</v>
      </c>
      <c r="B353" s="95" t="s">
        <v>4001</v>
      </c>
      <c r="C353" s="95" t="s">
        <v>4002</v>
      </c>
      <c r="D353" s="95" t="s">
        <v>3959</v>
      </c>
      <c r="E353" s="95" t="s">
        <v>3960</v>
      </c>
      <c r="F353" s="95" t="s">
        <v>3409</v>
      </c>
      <c r="G353" s="95" t="s">
        <v>3409</v>
      </c>
      <c r="H353" s="95" t="s">
        <v>3409</v>
      </c>
      <c r="I353" s="96" t="s">
        <v>3409</v>
      </c>
    </row>
    <row r="354" spans="1:9">
      <c r="A354" s="95" t="s">
        <v>822</v>
      </c>
      <c r="B354" s="95" t="s">
        <v>4003</v>
      </c>
      <c r="C354" s="95" t="s">
        <v>4004</v>
      </c>
      <c r="D354" s="95" t="s">
        <v>3959</v>
      </c>
      <c r="E354" s="95" t="s">
        <v>3960</v>
      </c>
      <c r="F354" s="95" t="s">
        <v>3409</v>
      </c>
      <c r="G354" s="95" t="s">
        <v>3409</v>
      </c>
      <c r="H354" s="95" t="s">
        <v>3409</v>
      </c>
      <c r="I354" s="96" t="s">
        <v>3409</v>
      </c>
    </row>
    <row r="355" spans="1:9">
      <c r="A355" s="95" t="s">
        <v>822</v>
      </c>
      <c r="B355" s="95" t="s">
        <v>4005</v>
      </c>
      <c r="C355" s="95" t="s">
        <v>4006</v>
      </c>
      <c r="D355" s="95" t="s">
        <v>3959</v>
      </c>
      <c r="E355" s="95" t="s">
        <v>3960</v>
      </c>
      <c r="F355" s="95" t="s">
        <v>3409</v>
      </c>
      <c r="G355" s="95" t="s">
        <v>3409</v>
      </c>
      <c r="H355" s="95" t="s">
        <v>3409</v>
      </c>
      <c r="I355" s="96" t="s">
        <v>3409</v>
      </c>
    </row>
    <row r="356" spans="1:9">
      <c r="A356" s="95" t="s">
        <v>822</v>
      </c>
      <c r="B356" s="95" t="s">
        <v>4007</v>
      </c>
      <c r="C356" s="95" t="s">
        <v>4008</v>
      </c>
      <c r="D356" s="95" t="s">
        <v>3959</v>
      </c>
      <c r="E356" s="95" t="s">
        <v>3960</v>
      </c>
      <c r="F356" s="95" t="s">
        <v>3409</v>
      </c>
      <c r="G356" s="95" t="s">
        <v>3409</v>
      </c>
      <c r="H356" s="95" t="s">
        <v>3409</v>
      </c>
      <c r="I356" s="96" t="s">
        <v>3409</v>
      </c>
    </row>
    <row r="357" spans="1:9">
      <c r="A357" s="95" t="s">
        <v>822</v>
      </c>
      <c r="B357" s="95" t="s">
        <v>4009</v>
      </c>
      <c r="C357" s="95" t="s">
        <v>4010</v>
      </c>
      <c r="D357" s="95" t="s">
        <v>3959</v>
      </c>
      <c r="E357" s="95" t="s">
        <v>3960</v>
      </c>
      <c r="F357" s="95" t="s">
        <v>3409</v>
      </c>
      <c r="G357" s="95" t="s">
        <v>3409</v>
      </c>
      <c r="H357" s="95" t="s">
        <v>3409</v>
      </c>
      <c r="I357" s="96" t="s">
        <v>3409</v>
      </c>
    </row>
    <row r="358" spans="1:9">
      <c r="A358" s="95" t="s">
        <v>822</v>
      </c>
      <c r="B358" s="95" t="s">
        <v>4011</v>
      </c>
      <c r="C358" s="95" t="s">
        <v>4012</v>
      </c>
      <c r="D358" s="95" t="s">
        <v>3959</v>
      </c>
      <c r="E358" s="95" t="s">
        <v>3960</v>
      </c>
      <c r="F358" s="95" t="s">
        <v>3409</v>
      </c>
      <c r="G358" s="95" t="s">
        <v>3409</v>
      </c>
      <c r="H358" s="95" t="s">
        <v>3409</v>
      </c>
      <c r="I358" s="96" t="s">
        <v>3409</v>
      </c>
    </row>
    <row r="359" spans="1:9">
      <c r="A359" s="95" t="s">
        <v>822</v>
      </c>
      <c r="B359" s="95" t="s">
        <v>4013</v>
      </c>
      <c r="C359" s="95" t="s">
        <v>4014</v>
      </c>
      <c r="D359" s="95" t="s">
        <v>3959</v>
      </c>
      <c r="E359" s="95" t="s">
        <v>3960</v>
      </c>
      <c r="F359" s="95" t="s">
        <v>3409</v>
      </c>
      <c r="G359" s="95" t="s">
        <v>3409</v>
      </c>
      <c r="H359" s="95" t="s">
        <v>3409</v>
      </c>
      <c r="I359" s="96" t="s">
        <v>3409</v>
      </c>
    </row>
    <row r="360" spans="1:9">
      <c r="A360" s="95" t="s">
        <v>822</v>
      </c>
      <c r="B360" s="95" t="s">
        <v>4015</v>
      </c>
      <c r="C360" s="95" t="s">
        <v>4016</v>
      </c>
      <c r="D360" s="95" t="s">
        <v>3959</v>
      </c>
      <c r="E360" s="95" t="s">
        <v>3960</v>
      </c>
      <c r="F360" s="95" t="s">
        <v>3409</v>
      </c>
      <c r="G360" s="95" t="s">
        <v>3409</v>
      </c>
      <c r="H360" s="95" t="s">
        <v>3409</v>
      </c>
      <c r="I360" s="96" t="s">
        <v>3409</v>
      </c>
    </row>
    <row r="361" spans="1:9">
      <c r="A361" s="95" t="s">
        <v>811</v>
      </c>
      <c r="B361" s="95" t="s">
        <v>4017</v>
      </c>
      <c r="C361" s="95" t="s">
        <v>4018</v>
      </c>
      <c r="D361" s="95" t="s">
        <v>3407</v>
      </c>
      <c r="E361" s="95" t="s">
        <v>3408</v>
      </c>
      <c r="F361" s="95" t="s">
        <v>3409</v>
      </c>
      <c r="G361" s="95" t="s">
        <v>3409</v>
      </c>
      <c r="H361" s="95" t="s">
        <v>3409</v>
      </c>
      <c r="I361" s="96" t="s">
        <v>3409</v>
      </c>
    </row>
    <row r="362" spans="1:9">
      <c r="A362" s="95" t="s">
        <v>811</v>
      </c>
      <c r="B362" s="95" t="s">
        <v>4019</v>
      </c>
      <c r="C362" s="95" t="s">
        <v>4020</v>
      </c>
      <c r="D362" s="95" t="s">
        <v>3407</v>
      </c>
      <c r="E362" s="95" t="s">
        <v>3408</v>
      </c>
      <c r="F362" s="95" t="s">
        <v>3409</v>
      </c>
      <c r="G362" s="95" t="s">
        <v>3409</v>
      </c>
      <c r="H362" s="95" t="s">
        <v>3409</v>
      </c>
      <c r="I362" s="96" t="s">
        <v>3409</v>
      </c>
    </row>
    <row r="363" spans="1:9">
      <c r="A363" s="95" t="s">
        <v>811</v>
      </c>
      <c r="B363" s="95" t="s">
        <v>4021</v>
      </c>
      <c r="C363" s="95" t="s">
        <v>4022</v>
      </c>
      <c r="D363" s="95" t="s">
        <v>3407</v>
      </c>
      <c r="E363" s="95" t="s">
        <v>3408</v>
      </c>
      <c r="F363" s="95" t="s">
        <v>3409</v>
      </c>
      <c r="G363" s="95" t="s">
        <v>3409</v>
      </c>
      <c r="H363" s="95" t="s">
        <v>3409</v>
      </c>
      <c r="I363" s="96" t="s">
        <v>3409</v>
      </c>
    </row>
    <row r="364" spans="1:9">
      <c r="A364" s="95" t="s">
        <v>811</v>
      </c>
      <c r="B364" s="95" t="s">
        <v>4023</v>
      </c>
      <c r="C364" s="95" t="s">
        <v>4024</v>
      </c>
      <c r="D364" s="95" t="s">
        <v>3407</v>
      </c>
      <c r="E364" s="95" t="s">
        <v>3408</v>
      </c>
      <c r="F364" s="95" t="s">
        <v>3409</v>
      </c>
      <c r="G364" s="95" t="s">
        <v>3409</v>
      </c>
      <c r="H364" s="95" t="s">
        <v>3409</v>
      </c>
      <c r="I364" s="96" t="s">
        <v>3409</v>
      </c>
    </row>
    <row r="365" spans="1:9">
      <c r="A365" s="95" t="s">
        <v>811</v>
      </c>
      <c r="B365" s="95" t="s">
        <v>4025</v>
      </c>
      <c r="C365" s="95" t="s">
        <v>4026</v>
      </c>
      <c r="D365" s="95" t="s">
        <v>3407</v>
      </c>
      <c r="E365" s="95" t="s">
        <v>3408</v>
      </c>
      <c r="F365" s="95" t="s">
        <v>3409</v>
      </c>
      <c r="G365" s="95" t="s">
        <v>3409</v>
      </c>
      <c r="H365" s="95" t="s">
        <v>3409</v>
      </c>
      <c r="I365" s="96" t="s">
        <v>3409</v>
      </c>
    </row>
    <row r="366" spans="1:9">
      <c r="A366" s="95" t="s">
        <v>811</v>
      </c>
      <c r="B366" s="95" t="s">
        <v>4027</v>
      </c>
      <c r="C366" s="95" t="s">
        <v>4028</v>
      </c>
      <c r="D366" s="95" t="s">
        <v>3407</v>
      </c>
      <c r="E366" s="95" t="s">
        <v>3408</v>
      </c>
      <c r="F366" s="95" t="s">
        <v>3409</v>
      </c>
      <c r="G366" s="95" t="s">
        <v>3409</v>
      </c>
      <c r="H366" s="95" t="s">
        <v>3409</v>
      </c>
      <c r="I366" s="96" t="s">
        <v>3409</v>
      </c>
    </row>
    <row r="367" spans="1:9">
      <c r="A367" s="95" t="s">
        <v>815</v>
      </c>
      <c r="B367" s="95" t="s">
        <v>4029</v>
      </c>
      <c r="C367" s="95" t="s">
        <v>4030</v>
      </c>
      <c r="D367" s="95" t="s">
        <v>3407</v>
      </c>
      <c r="E367" s="95" t="s">
        <v>3408</v>
      </c>
      <c r="F367" s="95" t="s">
        <v>3308</v>
      </c>
      <c r="G367" s="95" t="s">
        <v>3309</v>
      </c>
      <c r="H367" s="95" t="s">
        <v>3332</v>
      </c>
      <c r="I367" s="96" t="s">
        <v>3333</v>
      </c>
    </row>
    <row r="368" spans="1:9">
      <c r="A368" s="95" t="s">
        <v>815</v>
      </c>
      <c r="B368" s="95" t="s">
        <v>4031</v>
      </c>
      <c r="C368" s="95" t="s">
        <v>4032</v>
      </c>
      <c r="D368" s="95" t="s">
        <v>3407</v>
      </c>
      <c r="E368" s="95" t="s">
        <v>3408</v>
      </c>
      <c r="F368" s="95" t="s">
        <v>3308</v>
      </c>
      <c r="G368" s="95" t="s">
        <v>3309</v>
      </c>
      <c r="H368" s="95" t="s">
        <v>3332</v>
      </c>
      <c r="I368" s="96" t="s">
        <v>3333</v>
      </c>
    </row>
    <row r="369" spans="1:9">
      <c r="A369" s="95" t="s">
        <v>815</v>
      </c>
      <c r="B369" s="95" t="s">
        <v>4033</v>
      </c>
      <c r="C369" s="95" t="s">
        <v>4034</v>
      </c>
      <c r="D369" s="95" t="s">
        <v>3407</v>
      </c>
      <c r="E369" s="95" t="s">
        <v>3408</v>
      </c>
      <c r="F369" s="95" t="s">
        <v>3308</v>
      </c>
      <c r="G369" s="95" t="s">
        <v>3309</v>
      </c>
      <c r="H369" s="95" t="s">
        <v>3332</v>
      </c>
      <c r="I369" s="96" t="s">
        <v>3333</v>
      </c>
    </row>
    <row r="370" spans="1:9">
      <c r="A370" s="95" t="s">
        <v>815</v>
      </c>
      <c r="B370" s="95" t="s">
        <v>4035</v>
      </c>
      <c r="C370" s="95" t="s">
        <v>4036</v>
      </c>
      <c r="D370" s="95" t="s">
        <v>3407</v>
      </c>
      <c r="E370" s="95" t="s">
        <v>3408</v>
      </c>
      <c r="F370" s="95" t="s">
        <v>3308</v>
      </c>
      <c r="G370" s="95" t="s">
        <v>3309</v>
      </c>
      <c r="H370" s="95" t="s">
        <v>3332</v>
      </c>
      <c r="I370" s="96" t="s">
        <v>3333</v>
      </c>
    </row>
    <row r="371" spans="1:9">
      <c r="A371" s="95" t="s">
        <v>815</v>
      </c>
      <c r="B371" s="95" t="s">
        <v>4037</v>
      </c>
      <c r="C371" s="95" t="s">
        <v>4038</v>
      </c>
      <c r="D371" s="95" t="s">
        <v>3407</v>
      </c>
      <c r="E371" s="95" t="s">
        <v>3408</v>
      </c>
      <c r="F371" s="95" t="s">
        <v>3308</v>
      </c>
      <c r="G371" s="95" t="s">
        <v>3309</v>
      </c>
      <c r="H371" s="95" t="s">
        <v>3332</v>
      </c>
      <c r="I371" s="96" t="s">
        <v>3333</v>
      </c>
    </row>
    <row r="372" spans="1:9">
      <c r="A372" s="95" t="s">
        <v>815</v>
      </c>
      <c r="B372" s="95" t="s">
        <v>4039</v>
      </c>
      <c r="C372" s="95" t="s">
        <v>4040</v>
      </c>
      <c r="D372" s="95" t="s">
        <v>3407</v>
      </c>
      <c r="E372" s="95" t="s">
        <v>3408</v>
      </c>
      <c r="F372" s="95" t="s">
        <v>3308</v>
      </c>
      <c r="G372" s="95" t="s">
        <v>3309</v>
      </c>
      <c r="H372" s="95" t="s">
        <v>3332</v>
      </c>
      <c r="I372" s="96" t="s">
        <v>3333</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2025-05-07T09:07:01Z</dcterms:modified>
</cp:coreProperties>
</file>