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TEST\"/>
    </mc:Choice>
  </mc:AlternateContent>
  <xr:revisionPtr revIDLastSave="0" documentId="13_ncr:1_{0F7FE45F-C8F8-4129-8C5E-6AF0FB264902}"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AQ5" i="12"/>
  <c r="AG5" i="12"/>
  <c r="W5" i="12"/>
  <c r="AQ4" i="12"/>
  <c r="AG4" i="12"/>
  <c r="W4" i="12"/>
  <c r="AQ3" i="12"/>
  <c r="AG3" i="12"/>
  <c r="W3" i="12"/>
  <c r="B3"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W214" i="9"/>
  <c r="V214" i="9"/>
  <c r="Y214" i="9" s="1"/>
  <c r="U214" i="9"/>
  <c r="X214" i="9" s="1"/>
  <c r="Z213" i="9"/>
  <c r="Y213" i="9"/>
  <c r="W213" i="9"/>
  <c r="V213" i="9"/>
  <c r="U213" i="9"/>
  <c r="X213" i="9" s="1"/>
  <c r="Z212" i="9"/>
  <c r="Y212" i="9"/>
  <c r="X212" i="9"/>
  <c r="W212" i="9"/>
  <c r="V212" i="9"/>
  <c r="U212" i="9"/>
  <c r="Z211" i="9"/>
  <c r="Y211" i="9"/>
  <c r="W211" i="9"/>
  <c r="V211" i="9"/>
  <c r="X211" i="9" s="1"/>
  <c r="U211" i="9"/>
  <c r="Z210" i="9"/>
  <c r="W210" i="9"/>
  <c r="V210" i="9"/>
  <c r="X210" i="9" s="1"/>
  <c r="U210" i="9"/>
  <c r="Z209" i="9"/>
  <c r="W209" i="9"/>
  <c r="V209" i="9"/>
  <c r="Y209" i="9" s="1"/>
  <c r="U209" i="9"/>
  <c r="Z208" i="9"/>
  <c r="W208" i="9"/>
  <c r="V208" i="9"/>
  <c r="Y208" i="9" s="1"/>
  <c r="U208" i="9"/>
  <c r="Z207" i="9"/>
  <c r="Y207" i="9"/>
  <c r="W207" i="9"/>
  <c r="V207" i="9"/>
  <c r="U207" i="9"/>
  <c r="Z206" i="9"/>
  <c r="Y206" i="9"/>
  <c r="X206" i="9"/>
  <c r="W206" i="9"/>
  <c r="V206" i="9"/>
  <c r="U206" i="9"/>
  <c r="Z205" i="9"/>
  <c r="Y205" i="9"/>
  <c r="X205" i="9"/>
  <c r="W205" i="9"/>
  <c r="V205" i="9"/>
  <c r="U205" i="9"/>
  <c r="Z204" i="9"/>
  <c r="X204" i="9"/>
  <c r="W204" i="9"/>
  <c r="V204" i="9"/>
  <c r="Y204" i="9" s="1"/>
  <c r="U204" i="9"/>
  <c r="Z203" i="9"/>
  <c r="W203" i="9"/>
  <c r="V203" i="9"/>
  <c r="Y203" i="9" s="1"/>
  <c r="U203" i="9"/>
  <c r="Z202" i="9"/>
  <c r="Y202" i="9"/>
  <c r="X202" i="9"/>
  <c r="W202" i="9"/>
  <c r="V202" i="9"/>
  <c r="U202" i="9"/>
  <c r="Z201" i="9"/>
  <c r="Y201" i="9"/>
  <c r="X201" i="9"/>
  <c r="W201" i="9"/>
  <c r="V201" i="9"/>
  <c r="U201" i="9"/>
  <c r="Z200" i="9"/>
  <c r="W200" i="9"/>
  <c r="V200" i="9"/>
  <c r="U200" i="9"/>
  <c r="Z199" i="9"/>
  <c r="W199" i="9"/>
  <c r="V199" i="9"/>
  <c r="Y199" i="9" s="1"/>
  <c r="U199" i="9"/>
  <c r="Z198" i="9"/>
  <c r="X198" i="9"/>
  <c r="W198" i="9"/>
  <c r="V198" i="9"/>
  <c r="Y198" i="9" s="1"/>
  <c r="U198" i="9"/>
  <c r="Z197" i="9"/>
  <c r="Y197" i="9"/>
  <c r="W197" i="9"/>
  <c r="V197" i="9"/>
  <c r="U197" i="9"/>
  <c r="X197" i="9" s="1"/>
  <c r="Z196" i="9"/>
  <c r="W196" i="9"/>
  <c r="V196" i="9"/>
  <c r="Y196" i="9" s="1"/>
  <c r="U196" i="9"/>
  <c r="Z195" i="9"/>
  <c r="Y195" i="9"/>
  <c r="X195" i="9"/>
  <c r="W195" i="9"/>
  <c r="V195" i="9"/>
  <c r="U195" i="9"/>
  <c r="Z194" i="9"/>
  <c r="W194" i="9"/>
  <c r="V194" i="9"/>
  <c r="Y194" i="9" s="1"/>
  <c r="U194" i="9"/>
  <c r="Z193" i="9"/>
  <c r="Y193" i="9"/>
  <c r="X193" i="9"/>
  <c r="W193" i="9"/>
  <c r="V193" i="9"/>
  <c r="U193" i="9"/>
  <c r="Z192" i="9"/>
  <c r="W192" i="9"/>
  <c r="V192" i="9"/>
  <c r="Y192" i="9" s="1"/>
  <c r="U192" i="9"/>
  <c r="Z191" i="9"/>
  <c r="Y191" i="9"/>
  <c r="W191" i="9"/>
  <c r="V191" i="9"/>
  <c r="U191" i="9"/>
  <c r="Z190" i="9"/>
  <c r="Y190" i="9"/>
  <c r="W190" i="9"/>
  <c r="V190" i="9"/>
  <c r="U190" i="9"/>
  <c r="X190" i="9" s="1"/>
  <c r="Z189" i="9"/>
  <c r="Y189" i="9"/>
  <c r="X189" i="9"/>
  <c r="W189" i="9"/>
  <c r="V189" i="9"/>
  <c r="U189" i="9"/>
  <c r="Z188" i="9"/>
  <c r="Y188" i="9"/>
  <c r="W188" i="9"/>
  <c r="V188" i="9"/>
  <c r="X188" i="9" s="1"/>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W183" i="9"/>
  <c r="V183" i="9"/>
  <c r="Y183" i="9" s="1"/>
  <c r="U183" i="9"/>
  <c r="Z182" i="9"/>
  <c r="W182" i="9"/>
  <c r="V182" i="9"/>
  <c r="Y182" i="9" s="1"/>
  <c r="U182" i="9"/>
  <c r="X182" i="9" s="1"/>
  <c r="Z181" i="9"/>
  <c r="Y181" i="9"/>
  <c r="W181" i="9"/>
  <c r="V181" i="9"/>
  <c r="U181" i="9"/>
  <c r="X181" i="9" s="1"/>
  <c r="Y180" i="9"/>
  <c r="W180" i="9"/>
  <c r="V180" i="9"/>
  <c r="U180" i="9"/>
  <c r="X180" i="9" s="1"/>
  <c r="Z179" i="9"/>
  <c r="Y179" i="9"/>
  <c r="X179" i="9"/>
  <c r="W179" i="9"/>
  <c r="V179" i="9"/>
  <c r="U179" i="9"/>
  <c r="Z178" i="9"/>
  <c r="W178" i="9"/>
  <c r="V178" i="9"/>
  <c r="Y178" i="9" s="1"/>
  <c r="U178" i="9"/>
  <c r="W177" i="9"/>
  <c r="V177" i="9"/>
  <c r="Y177" i="9" s="1"/>
  <c r="U177" i="9"/>
  <c r="X177" i="9" s="1"/>
  <c r="Z176" i="9"/>
  <c r="X176" i="9"/>
  <c r="W176" i="9"/>
  <c r="V176" i="9"/>
  <c r="Y176" i="9" s="1"/>
  <c r="U176" i="9"/>
  <c r="Z175" i="9"/>
  <c r="Y175" i="9"/>
  <c r="W175" i="9"/>
  <c r="V175" i="9"/>
  <c r="U175" i="9"/>
  <c r="X175" i="9" s="1"/>
  <c r="Z174" i="9"/>
  <c r="Y174" i="9"/>
  <c r="X174" i="9"/>
  <c r="W174" i="9"/>
  <c r="V174" i="9"/>
  <c r="U174" i="9"/>
  <c r="Z173" i="9"/>
  <c r="Y173" i="9"/>
  <c r="W173" i="9"/>
  <c r="V173" i="9"/>
  <c r="U173" i="9"/>
  <c r="X173" i="9" s="1"/>
  <c r="Z172" i="9"/>
  <c r="W172" i="9"/>
  <c r="V172" i="9"/>
  <c r="Y172" i="9" s="1"/>
  <c r="U172" i="9"/>
  <c r="X172" i="9" s="1"/>
  <c r="Z171" i="9"/>
  <c r="Y171" i="9"/>
  <c r="X171" i="9"/>
  <c r="W171" i="9"/>
  <c r="V171" i="9"/>
  <c r="U171" i="9"/>
  <c r="Z170" i="9"/>
  <c r="W170" i="9"/>
  <c r="V170" i="9"/>
  <c r="Y170" i="9" s="1"/>
  <c r="U170" i="9"/>
  <c r="Z169" i="9"/>
  <c r="W169" i="9"/>
  <c r="V169" i="9"/>
  <c r="Y169" i="9" s="1"/>
  <c r="U169" i="9"/>
  <c r="Z168" i="9"/>
  <c r="Y168" i="9"/>
  <c r="W168" i="9"/>
  <c r="V168" i="9"/>
  <c r="U168" i="9"/>
  <c r="X168" i="9" s="1"/>
  <c r="Z167" i="9"/>
  <c r="Y167" i="9"/>
  <c r="X167" i="9"/>
  <c r="W167" i="9"/>
  <c r="V167" i="9"/>
  <c r="U167" i="9"/>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Y161" i="9"/>
  <c r="X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Y156" i="9" s="1"/>
  <c r="U156" i="9"/>
  <c r="Z155" i="9"/>
  <c r="W155" i="9"/>
  <c r="V155" i="9"/>
  <c r="Y155" i="9" s="1"/>
  <c r="U155" i="9"/>
  <c r="Z154" i="9"/>
  <c r="W154" i="9"/>
  <c r="V154" i="9"/>
  <c r="Y154" i="9" s="1"/>
  <c r="U154" i="9"/>
  <c r="X154" i="9" s="1"/>
  <c r="Z153" i="9"/>
  <c r="Y153" i="9"/>
  <c r="W153" i="9"/>
  <c r="V153" i="9"/>
  <c r="U153" i="9"/>
  <c r="X153" i="9" s="1"/>
  <c r="Z152" i="9"/>
  <c r="Y152" i="9"/>
  <c r="X152" i="9"/>
  <c r="W152" i="9"/>
  <c r="V152" i="9"/>
  <c r="U152" i="9"/>
  <c r="Z151" i="9"/>
  <c r="Y151" i="9"/>
  <c r="X151" i="9"/>
  <c r="W151" i="9"/>
  <c r="V151" i="9"/>
  <c r="U151" i="9"/>
  <c r="Z150" i="9"/>
  <c r="W150" i="9"/>
  <c r="V150" i="9"/>
  <c r="Y150" i="9" s="1"/>
  <c r="U150" i="9"/>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Z139" i="9"/>
  <c r="W139" i="9"/>
  <c r="V139" i="9"/>
  <c r="Y139" i="9" s="1"/>
  <c r="U139" i="9"/>
  <c r="Z138" i="9"/>
  <c r="Y138" i="9"/>
  <c r="W138" i="9"/>
  <c r="V138" i="9"/>
  <c r="U138" i="9"/>
  <c r="X138" i="9" s="1"/>
  <c r="Z137" i="9"/>
  <c r="Y137" i="9"/>
  <c r="W137" i="9"/>
  <c r="V137" i="9"/>
  <c r="X137" i="9" s="1"/>
  <c r="U137" i="9"/>
  <c r="Z136" i="9"/>
  <c r="Y136" i="9"/>
  <c r="W136" i="9"/>
  <c r="V136" i="9"/>
  <c r="U136" i="9"/>
  <c r="X136" i="9" s="1"/>
  <c r="Z135" i="9"/>
  <c r="W135" i="9"/>
  <c r="V135" i="9"/>
  <c r="U135" i="9"/>
  <c r="Z134" i="9"/>
  <c r="W134" i="9"/>
  <c r="V134" i="9"/>
  <c r="Y134" i="9" s="1"/>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W127" i="9"/>
  <c r="V127" i="9"/>
  <c r="Y127" i="9" s="1"/>
  <c r="U127" i="9"/>
  <c r="Z126" i="9"/>
  <c r="Y126" i="9"/>
  <c r="W126" i="9"/>
  <c r="V126" i="9"/>
  <c r="U126" i="9"/>
  <c r="X126" i="9" s="1"/>
  <c r="Z125" i="9"/>
  <c r="W125" i="9"/>
  <c r="V125" i="9"/>
  <c r="Y125" i="9" s="1"/>
  <c r="U125" i="9"/>
  <c r="X124" i="9"/>
  <c r="W124" i="9"/>
  <c r="V124" i="9"/>
  <c r="Y124" i="9" s="1"/>
  <c r="U124" i="9"/>
  <c r="Z123" i="9"/>
  <c r="W123" i="9"/>
  <c r="V123" i="9"/>
  <c r="Y123" i="9" s="1"/>
  <c r="U123" i="9"/>
  <c r="Z122" i="9"/>
  <c r="Y122" i="9"/>
  <c r="X122" i="9"/>
  <c r="W122" i="9"/>
  <c r="V122" i="9"/>
  <c r="U122" i="9"/>
  <c r="Z121" i="9"/>
  <c r="Y121" i="9"/>
  <c r="W121" i="9"/>
  <c r="V121" i="9"/>
  <c r="U121" i="9"/>
  <c r="X121" i="9" s="1"/>
  <c r="Z120" i="9"/>
  <c r="W120" i="9"/>
  <c r="V120" i="9"/>
  <c r="U120" i="9"/>
  <c r="Z119" i="9"/>
  <c r="X119" i="9"/>
  <c r="W119" i="9"/>
  <c r="V119" i="9"/>
  <c r="Y119" i="9" s="1"/>
  <c r="U119" i="9"/>
  <c r="Z118" i="9"/>
  <c r="W118" i="9"/>
  <c r="V118" i="9"/>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Y103" i="9"/>
  <c r="W103" i="9"/>
  <c r="V103" i="9"/>
  <c r="U103" i="9"/>
  <c r="X103" i="9" s="1"/>
  <c r="Z102" i="9"/>
  <c r="W102" i="9"/>
  <c r="V102" i="9"/>
  <c r="Y102" i="9" s="1"/>
  <c r="U102" i="9"/>
  <c r="Z101" i="9"/>
  <c r="Y101" i="9"/>
  <c r="W101" i="9"/>
  <c r="V101" i="9"/>
  <c r="U101" i="9"/>
  <c r="X101" i="9" s="1"/>
  <c r="Z100" i="9"/>
  <c r="X100" i="9"/>
  <c r="W100" i="9"/>
  <c r="V100" i="9"/>
  <c r="Y100" i="9" s="1"/>
  <c r="U100" i="9"/>
  <c r="Z99" i="9"/>
  <c r="Y99" i="9"/>
  <c r="W99" i="9"/>
  <c r="V99" i="9"/>
  <c r="U99" i="9"/>
  <c r="Z98" i="9"/>
  <c r="W98" i="9"/>
  <c r="V98" i="9"/>
  <c r="Y98" i="9" s="1"/>
  <c r="U98" i="9"/>
  <c r="Z97" i="9"/>
  <c r="Y97" i="9"/>
  <c r="W97" i="9"/>
  <c r="V97" i="9"/>
  <c r="U97" i="9"/>
  <c r="X97" i="9" s="1"/>
  <c r="Z96" i="9"/>
  <c r="X96" i="9"/>
  <c r="W96" i="9"/>
  <c r="V96" i="9"/>
  <c r="Y96" i="9" s="1"/>
  <c r="U96" i="9"/>
  <c r="Z95" i="9"/>
  <c r="W95" i="9"/>
  <c r="V95" i="9"/>
  <c r="Y95" i="9" s="1"/>
  <c r="U95" i="9"/>
  <c r="X95" i="9" s="1"/>
  <c r="Z94" i="9"/>
  <c r="Y94" i="9"/>
  <c r="W94" i="9"/>
  <c r="V94" i="9"/>
  <c r="U94" i="9"/>
  <c r="X94" i="9" s="1"/>
  <c r="Z93" i="9"/>
  <c r="W93" i="9"/>
  <c r="V93" i="9"/>
  <c r="U93" i="9"/>
  <c r="Z92" i="9"/>
  <c r="X92" i="9"/>
  <c r="W92" i="9"/>
  <c r="V92" i="9"/>
  <c r="Y92" i="9" s="1"/>
  <c r="U92" i="9"/>
  <c r="Z91" i="9"/>
  <c r="W91" i="9"/>
  <c r="V91" i="9"/>
  <c r="Y91" i="9" s="1"/>
  <c r="U91" i="9"/>
  <c r="Z90" i="9"/>
  <c r="Y90" i="9"/>
  <c r="W90" i="9"/>
  <c r="V90" i="9"/>
  <c r="U90" i="9"/>
  <c r="Z89" i="9"/>
  <c r="Y89" i="9"/>
  <c r="W89" i="9"/>
  <c r="V89" i="9"/>
  <c r="U89" i="9"/>
  <c r="X89" i="9" s="1"/>
  <c r="Z88" i="9"/>
  <c r="Y88" i="9"/>
  <c r="X88" i="9"/>
  <c r="W88" i="9"/>
  <c r="V88" i="9"/>
  <c r="U88" i="9"/>
  <c r="Z87" i="9"/>
  <c r="Y87" i="9"/>
  <c r="W87" i="9"/>
  <c r="V87" i="9"/>
  <c r="X87" i="9" s="1"/>
  <c r="U87" i="9"/>
  <c r="Z86" i="9"/>
  <c r="Y86" i="9"/>
  <c r="X86" i="9"/>
  <c r="W86" i="9"/>
  <c r="V86" i="9"/>
  <c r="U86" i="9"/>
  <c r="Z85" i="9"/>
  <c r="Y85" i="9"/>
  <c r="X85" i="9"/>
  <c r="W85" i="9"/>
  <c r="V85" i="9"/>
  <c r="U85" i="9"/>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Z79" i="9"/>
  <c r="W79" i="9"/>
  <c r="V79" i="9"/>
  <c r="Y79" i="9" s="1"/>
  <c r="U79" i="9"/>
  <c r="Z78" i="9"/>
  <c r="W78" i="9"/>
  <c r="V78" i="9"/>
  <c r="Y78" i="9" s="1"/>
  <c r="U78" i="9"/>
  <c r="X78" i="9" s="1"/>
  <c r="Z77" i="9"/>
  <c r="Y77" i="9"/>
  <c r="X77" i="9"/>
  <c r="W77" i="9"/>
  <c r="V77" i="9"/>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Y71" i="9"/>
  <c r="X71" i="9"/>
  <c r="W71" i="9"/>
  <c r="V71" i="9"/>
  <c r="U71" i="9"/>
  <c r="Z70" i="9"/>
  <c r="W70" i="9"/>
  <c r="V70" i="9"/>
  <c r="U70" i="9"/>
  <c r="Z69" i="9"/>
  <c r="W69" i="9"/>
  <c r="V69" i="9"/>
  <c r="Y69" i="9" s="1"/>
  <c r="U69" i="9"/>
  <c r="X69" i="9" s="1"/>
  <c r="Z68" i="9"/>
  <c r="W68" i="9"/>
  <c r="V68" i="9"/>
  <c r="Y68" i="9" s="1"/>
  <c r="U68" i="9"/>
  <c r="X68" i="9" s="1"/>
  <c r="Z67" i="9"/>
  <c r="W67" i="9"/>
  <c r="V67" i="9"/>
  <c r="Y67" i="9" s="1"/>
  <c r="U67" i="9"/>
  <c r="Z66" i="9"/>
  <c r="W66" i="9"/>
  <c r="V66" i="9"/>
  <c r="Y66" i="9" s="1"/>
  <c r="U66" i="9"/>
  <c r="Z65" i="9"/>
  <c r="Y65" i="9"/>
  <c r="X65" i="9"/>
  <c r="W65" i="9"/>
  <c r="V65" i="9"/>
  <c r="U65" i="9"/>
  <c r="Z64" i="9"/>
  <c r="W64" i="9"/>
  <c r="V64" i="9"/>
  <c r="U64" i="9"/>
  <c r="Z63" i="9"/>
  <c r="W63" i="9"/>
  <c r="V63" i="9"/>
  <c r="Y63" i="9" s="1"/>
  <c r="U63" i="9"/>
  <c r="Z62" i="9"/>
  <c r="Y62" i="9"/>
  <c r="X62" i="9"/>
  <c r="W62" i="9"/>
  <c r="V62" i="9"/>
  <c r="U62" i="9"/>
  <c r="Z61" i="9"/>
  <c r="W61" i="9"/>
  <c r="V61" i="9"/>
  <c r="U61" i="9"/>
  <c r="Z60" i="9"/>
  <c r="W60" i="9"/>
  <c r="V60" i="9"/>
  <c r="Y60" i="9" s="1"/>
  <c r="U60" i="9"/>
  <c r="X60" i="9" s="1"/>
  <c r="Z59" i="9"/>
  <c r="W59" i="9"/>
  <c r="V59" i="9"/>
  <c r="Y59" i="9" s="1"/>
  <c r="U59" i="9"/>
  <c r="Z58" i="9"/>
  <c r="Y58" i="9"/>
  <c r="W58" i="9"/>
  <c r="V58" i="9"/>
  <c r="U58" i="9"/>
  <c r="X58" i="9" s="1"/>
  <c r="Z57" i="9"/>
  <c r="Y57" i="9"/>
  <c r="X57" i="9"/>
  <c r="W57" i="9"/>
  <c r="V57" i="9"/>
  <c r="U57" i="9"/>
  <c r="Z56" i="9"/>
  <c r="W56" i="9"/>
  <c r="V56" i="9"/>
  <c r="Y56" i="9" s="1"/>
  <c r="U56" i="9"/>
  <c r="Z55" i="9"/>
  <c r="X55" i="9"/>
  <c r="W55" i="9"/>
  <c r="V55" i="9"/>
  <c r="Y55" i="9" s="1"/>
  <c r="U55" i="9"/>
  <c r="Z54" i="9"/>
  <c r="W54" i="9"/>
  <c r="V54" i="9"/>
  <c r="Y54" i="9" s="1"/>
  <c r="U54" i="9"/>
  <c r="X54" i="9" s="1"/>
  <c r="Z53" i="9"/>
  <c r="Y53" i="9"/>
  <c r="W53" i="9"/>
  <c r="V53" i="9"/>
  <c r="U53" i="9"/>
  <c r="X53" i="9" s="1"/>
  <c r="Z52" i="9"/>
  <c r="X52" i="9"/>
  <c r="W52" i="9"/>
  <c r="V52" i="9"/>
  <c r="Y52" i="9" s="1"/>
  <c r="U52" i="9"/>
  <c r="Z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X44" i="9"/>
  <c r="W44" i="9"/>
  <c r="V44" i="9"/>
  <c r="Y44" i="9" s="1"/>
  <c r="U44" i="9"/>
  <c r="Z43" i="9"/>
  <c r="Y43" i="9"/>
  <c r="W43" i="9"/>
  <c r="V43" i="9"/>
  <c r="U43" i="9"/>
  <c r="Z42" i="9"/>
  <c r="Y42" i="9"/>
  <c r="X42" i="9"/>
  <c r="W42" i="9"/>
  <c r="V42" i="9"/>
  <c r="U42" i="9"/>
  <c r="Z41" i="9"/>
  <c r="Y41" i="9"/>
  <c r="X41" i="9"/>
  <c r="W41" i="9"/>
  <c r="V41" i="9"/>
  <c r="U41" i="9"/>
  <c r="W40" i="9"/>
  <c r="V40" i="9"/>
  <c r="Y40" i="9" s="1"/>
  <c r="U40" i="9"/>
  <c r="X40" i="9" s="1"/>
  <c r="Z39" i="9"/>
  <c r="X39" i="9"/>
  <c r="W39" i="9"/>
  <c r="V39" i="9"/>
  <c r="Y39" i="9" s="1"/>
  <c r="U39" i="9"/>
  <c r="Z38" i="9"/>
  <c r="W38" i="9"/>
  <c r="V38" i="9"/>
  <c r="Y38" i="9" s="1"/>
  <c r="U38" i="9"/>
  <c r="X38" i="9" s="1"/>
  <c r="Z37" i="9"/>
  <c r="W37" i="9"/>
  <c r="V37" i="9"/>
  <c r="Y37" i="9" s="1"/>
  <c r="U37" i="9"/>
  <c r="X37" i="9" s="1"/>
  <c r="Z36" i="9"/>
  <c r="W36" i="9"/>
  <c r="V36" i="9"/>
  <c r="Y36" i="9" s="1"/>
  <c r="U36" i="9"/>
  <c r="X36" i="9" s="1"/>
  <c r="Z35" i="9"/>
  <c r="Y35" i="9"/>
  <c r="X35" i="9"/>
  <c r="W35" i="9"/>
  <c r="V35" i="9"/>
  <c r="U35" i="9"/>
  <c r="Z34" i="9"/>
  <c r="Y34" i="9"/>
  <c r="X34" i="9"/>
  <c r="W34" i="9"/>
  <c r="V34" i="9"/>
  <c r="U34" i="9"/>
  <c r="Z33" i="9"/>
  <c r="W33" i="9"/>
  <c r="V33" i="9"/>
  <c r="Y33" i="9" s="1"/>
  <c r="U33" i="9"/>
  <c r="Z32" i="9"/>
  <c r="W32" i="9"/>
  <c r="V32" i="9"/>
  <c r="Y32" i="9" s="1"/>
  <c r="U32" i="9"/>
  <c r="Z31" i="9"/>
  <c r="Y31" i="9"/>
  <c r="X31" i="9"/>
  <c r="W31" i="9"/>
  <c r="V31" i="9"/>
  <c r="U31" i="9"/>
  <c r="Z30" i="9"/>
  <c r="Y30" i="9"/>
  <c r="X30" i="9"/>
  <c r="W30" i="9"/>
  <c r="V30" i="9"/>
  <c r="U30" i="9"/>
  <c r="Z29" i="9"/>
  <c r="W29" i="9"/>
  <c r="V29" i="9"/>
  <c r="U29" i="9"/>
  <c r="X29" i="9" s="1"/>
  <c r="Z28" i="9"/>
  <c r="W28" i="9"/>
  <c r="V28" i="9"/>
  <c r="U28" i="9"/>
  <c r="Z27" i="9"/>
  <c r="W27" i="9"/>
  <c r="V27" i="9"/>
  <c r="Y27" i="9" s="1"/>
  <c r="U27" i="9"/>
  <c r="X27" i="9" s="1"/>
  <c r="Z26" i="9"/>
  <c r="Y26" i="9"/>
  <c r="X26" i="9"/>
  <c r="W26" i="9"/>
  <c r="V26" i="9"/>
  <c r="U26" i="9"/>
  <c r="Z25" i="9"/>
  <c r="Y25" i="9"/>
  <c r="X25" i="9"/>
  <c r="W25" i="9"/>
  <c r="V25" i="9"/>
  <c r="U25" i="9"/>
  <c r="Z24" i="9"/>
  <c r="Y24" i="9"/>
  <c r="X24" i="9"/>
  <c r="W24" i="9"/>
  <c r="V24" i="9"/>
  <c r="U24" i="9"/>
  <c r="Z23" i="9"/>
  <c r="W23" i="9"/>
  <c r="V23" i="9"/>
  <c r="U23" i="9"/>
  <c r="Z22" i="9"/>
  <c r="W22" i="9"/>
  <c r="V22" i="9"/>
  <c r="Y22" i="9" s="1"/>
  <c r="U22" i="9"/>
  <c r="X22" i="9" s="1"/>
  <c r="Z21" i="9"/>
  <c r="W21" i="9"/>
  <c r="V21" i="9"/>
  <c r="Y21" i="9" s="1"/>
  <c r="U21" i="9"/>
  <c r="X21" i="9" s="1"/>
  <c r="Z20" i="9"/>
  <c r="Y20" i="9"/>
  <c r="W20" i="9"/>
  <c r="V20" i="9"/>
  <c r="U20" i="9"/>
  <c r="X20" i="9" s="1"/>
  <c r="Z19" i="9"/>
  <c r="W19" i="9"/>
  <c r="V19" i="9"/>
  <c r="Y19" i="9" s="1"/>
  <c r="U19" i="9"/>
  <c r="Z18" i="9"/>
  <c r="Y18" i="9"/>
  <c r="X18" i="9"/>
  <c r="W18" i="9"/>
  <c r="V18" i="9"/>
  <c r="U18" i="9"/>
  <c r="Z17" i="9"/>
  <c r="W17" i="9"/>
  <c r="V17" i="9"/>
  <c r="U17" i="9"/>
  <c r="Z16" i="9"/>
  <c r="Y16" i="9"/>
  <c r="W16" i="9"/>
  <c r="V16" i="9"/>
  <c r="U16" i="9"/>
  <c r="X16" i="9" s="1"/>
  <c r="Z15" i="9"/>
  <c r="Y15" i="9"/>
  <c r="W15" i="9"/>
  <c r="V15" i="9"/>
  <c r="U15" i="9"/>
  <c r="Z14" i="9"/>
  <c r="Y14" i="9"/>
  <c r="X14" i="9"/>
  <c r="W14" i="9"/>
  <c r="V14" i="9"/>
  <c r="U14" i="9"/>
  <c r="Z13" i="9"/>
  <c r="W13" i="9"/>
  <c r="V13" i="9"/>
  <c r="U13" i="9"/>
  <c r="Z12" i="9"/>
  <c r="W12" i="9"/>
  <c r="V12" i="9"/>
  <c r="Y12" i="9" s="1"/>
  <c r="U12" i="9"/>
  <c r="X12" i="9" s="1"/>
  <c r="Z11" i="9"/>
  <c r="Y11" i="9"/>
  <c r="X11" i="9"/>
  <c r="W11" i="9"/>
  <c r="V11" i="9"/>
  <c r="U11" i="9"/>
  <c r="Z10" i="9"/>
  <c r="Y10" i="9"/>
  <c r="X10" i="9"/>
  <c r="W10" i="9"/>
  <c r="V10" i="9"/>
  <c r="U10" i="9"/>
  <c r="Z9" i="9"/>
  <c r="W9" i="9"/>
  <c r="V9" i="9"/>
  <c r="X9" i="9" s="1"/>
  <c r="U9" i="9"/>
  <c r="Z8" i="9"/>
  <c r="X8" i="9"/>
  <c r="W8" i="9"/>
  <c r="V8" i="9"/>
  <c r="Y8" i="9" s="1"/>
  <c r="U8" i="9"/>
  <c r="Z7" i="9"/>
  <c r="W7" i="9"/>
  <c r="V7" i="9"/>
  <c r="U7" i="9"/>
  <c r="Z6" i="9"/>
  <c r="Y6" i="9"/>
  <c r="W6" i="9"/>
  <c r="V6" i="9"/>
  <c r="I40" i="7" s="1"/>
  <c r="U6" i="9"/>
  <c r="X6" i="9" s="1"/>
  <c r="Z5" i="9"/>
  <c r="X5" i="9"/>
  <c r="W5" i="9"/>
  <c r="V5" i="9"/>
  <c r="Y5" i="9" s="1"/>
  <c r="U5" i="9"/>
  <c r="Z4" i="9"/>
  <c r="W4" i="9"/>
  <c r="V4" i="9"/>
  <c r="Y4" i="9" s="1"/>
  <c r="U4" i="9"/>
  <c r="X4" i="9" s="1"/>
  <c r="Z3" i="9"/>
  <c r="W3" i="9"/>
  <c r="V3" i="9"/>
  <c r="Y3" i="9" s="1"/>
  <c r="U3" i="9"/>
  <c r="Y2" i="9"/>
  <c r="X2" i="9"/>
  <c r="W2" i="9"/>
  <c r="V2" i="9"/>
  <c r="U2" i="9"/>
  <c r="D24" i="8"/>
  <c r="B24" i="8"/>
  <c r="D23" i="8"/>
  <c r="B23" i="8"/>
  <c r="D22" i="8"/>
  <c r="B22" i="8"/>
  <c r="D21" i="8"/>
  <c r="F227" i="1" s="1"/>
  <c r="B21" i="8"/>
  <c r="D20" i="8"/>
  <c r="F226" i="1" s="1"/>
  <c r="B20" i="8"/>
  <c r="D19" i="8"/>
  <c r="F225" i="1" s="1"/>
  <c r="B19" i="8"/>
  <c r="C41" i="7"/>
  <c r="C40" i="7"/>
  <c r="C39" i="7"/>
  <c r="I38" i="7"/>
  <c r="C38" i="7"/>
  <c r="C37" i="7"/>
  <c r="I36" i="7"/>
  <c r="C36" i="7"/>
  <c r="I35" i="7"/>
  <c r="C35" i="7"/>
  <c r="D35" i="7" s="1"/>
  <c r="I34" i="7"/>
  <c r="C34" i="7"/>
  <c r="I33" i="7"/>
  <c r="C33" i="7"/>
  <c r="D33" i="7" s="1"/>
  <c r="C32" i="7"/>
  <c r="D32" i="7" s="1"/>
  <c r="I31" i="7"/>
  <c r="C31" i="7"/>
  <c r="I30" i="7"/>
  <c r="C30" i="7"/>
  <c r="D30" i="7" s="1"/>
  <c r="E30" i="7" s="1"/>
  <c r="I29" i="7"/>
  <c r="C29" i="7"/>
  <c r="I28" i="7"/>
  <c r="C28" i="7"/>
  <c r="D28" i="7" s="1"/>
  <c r="I27" i="7"/>
  <c r="C27" i="7"/>
  <c r="D27" i="7" s="1"/>
  <c r="I26" i="7"/>
  <c r="C26" i="7"/>
  <c r="C25" i="7"/>
  <c r="D25" i="7" s="1"/>
  <c r="I24" i="7"/>
  <c r="C24" i="7"/>
  <c r="I23" i="7"/>
  <c r="C23" i="7"/>
  <c r="I22" i="7"/>
  <c r="C22" i="7"/>
  <c r="I21" i="7"/>
  <c r="C21" i="7"/>
  <c r="D21" i="7" s="1"/>
  <c r="I20" i="7"/>
  <c r="C20" i="7"/>
  <c r="D20" i="7" s="1"/>
  <c r="I19" i="7"/>
  <c r="C19" i="7"/>
  <c r="D19" i="7" s="1"/>
  <c r="I18" i="7"/>
  <c r="C18" i="7"/>
  <c r="I17" i="7"/>
  <c r="C17" i="7"/>
  <c r="D17" i="7" s="1"/>
  <c r="I16" i="7"/>
  <c r="C16" i="7"/>
  <c r="I15" i="7"/>
  <c r="C15" i="7"/>
  <c r="I14" i="7"/>
  <c r="C14" i="7"/>
  <c r="I13" i="7"/>
  <c r="C13" i="7"/>
  <c r="D13" i="7" s="1"/>
  <c r="I12" i="7"/>
  <c r="C12" i="7"/>
  <c r="D12" i="7" s="1"/>
  <c r="I11" i="7"/>
  <c r="C11" i="7"/>
  <c r="I10" i="7"/>
  <c r="C10" i="7"/>
  <c r="I9" i="7"/>
  <c r="C9" i="7"/>
  <c r="D9" i="7" s="1"/>
  <c r="I8" i="7"/>
  <c r="C8" i="7"/>
  <c r="I7" i="7"/>
  <c r="C7" i="7"/>
  <c r="C4" i="7"/>
  <c r="C3" i="7"/>
  <c r="U2" i="7"/>
  <c r="C2" i="7"/>
  <c r="I64" i="6"/>
  <c r="C64" i="6"/>
  <c r="I63" i="6"/>
  <c r="C63" i="6"/>
  <c r="D63" i="6" s="1"/>
  <c r="I62" i="6"/>
  <c r="C62" i="6"/>
  <c r="I61" i="6"/>
  <c r="C61" i="6"/>
  <c r="D61" i="6" s="1"/>
  <c r="I60" i="6"/>
  <c r="C60" i="6"/>
  <c r="I59" i="6"/>
  <c r="C59" i="6"/>
  <c r="D59" i="6" s="1"/>
  <c r="I58" i="6"/>
  <c r="C58" i="6"/>
  <c r="I57" i="6"/>
  <c r="C57" i="6"/>
  <c r="I56" i="6"/>
  <c r="C56" i="6"/>
  <c r="I55" i="6"/>
  <c r="C55" i="6"/>
  <c r="D55" i="6" s="1"/>
  <c r="I54" i="6"/>
  <c r="C54" i="6"/>
  <c r="D54" i="6" s="1"/>
  <c r="E54" i="6" s="1"/>
  <c r="F54" i="6" s="1"/>
  <c r="I53" i="6"/>
  <c r="C53" i="6"/>
  <c r="D53" i="6" s="1"/>
  <c r="I52" i="6"/>
  <c r="C52" i="6"/>
  <c r="D52" i="6" s="1"/>
  <c r="E52" i="6" s="1"/>
  <c r="I51" i="6"/>
  <c r="C51" i="6"/>
  <c r="I50" i="6"/>
  <c r="C50" i="6"/>
  <c r="I49" i="6"/>
  <c r="C49" i="6"/>
  <c r="I48" i="6"/>
  <c r="C48" i="6"/>
  <c r="D48" i="6" s="1"/>
  <c r="I47" i="6"/>
  <c r="C47" i="6"/>
  <c r="D47" i="6" s="1"/>
  <c r="I46" i="6"/>
  <c r="C46" i="6"/>
  <c r="I45" i="6"/>
  <c r="C45" i="6"/>
  <c r="I44" i="6"/>
  <c r="C44" i="6"/>
  <c r="D44" i="6" s="1"/>
  <c r="E44" i="6" s="1"/>
  <c r="I43" i="6"/>
  <c r="C43" i="6"/>
  <c r="D43" i="6" s="1"/>
  <c r="I42" i="6"/>
  <c r="C42" i="6"/>
  <c r="I41" i="6"/>
  <c r="C41" i="6"/>
  <c r="I40" i="6"/>
  <c r="C40" i="6"/>
  <c r="D40" i="6" s="1"/>
  <c r="I39" i="6"/>
  <c r="C39" i="6"/>
  <c r="I38" i="6"/>
  <c r="C38" i="6"/>
  <c r="D38" i="6" s="1"/>
  <c r="E38" i="6" s="1"/>
  <c r="F38" i="6" s="1"/>
  <c r="I37" i="6"/>
  <c r="C37" i="6"/>
  <c r="I36" i="6"/>
  <c r="C36" i="6"/>
  <c r="I35" i="6"/>
  <c r="C35" i="6"/>
  <c r="D35" i="6" s="1"/>
  <c r="I34" i="6"/>
  <c r="C34" i="6"/>
  <c r="I33" i="6"/>
  <c r="C33" i="6"/>
  <c r="I32" i="6"/>
  <c r="C32" i="6"/>
  <c r="D32" i="6" s="1"/>
  <c r="I31" i="6"/>
  <c r="C31" i="6"/>
  <c r="I30" i="6"/>
  <c r="C30" i="6"/>
  <c r="D30" i="6" s="1"/>
  <c r="I29" i="6"/>
  <c r="C29" i="6"/>
  <c r="I28" i="6"/>
  <c r="C28" i="6"/>
  <c r="I27" i="6"/>
  <c r="C27" i="6"/>
  <c r="D27" i="6" s="1"/>
  <c r="I26" i="6"/>
  <c r="C26" i="6"/>
  <c r="I25" i="6"/>
  <c r="C25" i="6"/>
  <c r="I24" i="6"/>
  <c r="C24" i="6"/>
  <c r="I23" i="6"/>
  <c r="C23" i="6"/>
  <c r="D23" i="6" s="1"/>
  <c r="I22" i="6"/>
  <c r="C22" i="6"/>
  <c r="I21" i="6"/>
  <c r="C21" i="6"/>
  <c r="I20" i="6"/>
  <c r="C20" i="6"/>
  <c r="D20" i="6" s="1"/>
  <c r="E20" i="6" s="1"/>
  <c r="I19" i="6"/>
  <c r="C19" i="6"/>
  <c r="I18" i="6"/>
  <c r="C18" i="6"/>
  <c r="D18" i="6" s="1"/>
  <c r="C17" i="6"/>
  <c r="I16" i="6"/>
  <c r="C16" i="6"/>
  <c r="D16" i="6" s="1"/>
  <c r="I15" i="6"/>
  <c r="C15" i="6"/>
  <c r="I14" i="6"/>
  <c r="C14" i="6"/>
  <c r="D14" i="6" s="1"/>
  <c r="I13" i="6"/>
  <c r="C13" i="6"/>
  <c r="I12" i="6"/>
  <c r="C12" i="6"/>
  <c r="D12" i="6" s="1"/>
  <c r="E12" i="6" s="1"/>
  <c r="F12" i="6" s="1"/>
  <c r="I11" i="6"/>
  <c r="C11" i="6"/>
  <c r="I10" i="6"/>
  <c r="C10" i="6"/>
  <c r="D10" i="6" s="1"/>
  <c r="I9" i="6"/>
  <c r="C9" i="6"/>
  <c r="D9" i="6" s="1"/>
  <c r="E9" i="6" s="1"/>
  <c r="I8" i="6"/>
  <c r="C8" i="6"/>
  <c r="D8" i="6" s="1"/>
  <c r="I7" i="6"/>
  <c r="C7" i="6"/>
  <c r="C4" i="6"/>
  <c r="C3" i="6"/>
  <c r="U2" i="6"/>
  <c r="C2" i="6"/>
  <c r="I123" i="5"/>
  <c r="C123" i="5"/>
  <c r="I122" i="5"/>
  <c r="C122" i="5"/>
  <c r="D122" i="5" s="1"/>
  <c r="I121" i="5"/>
  <c r="C121" i="5"/>
  <c r="D121" i="5" s="1"/>
  <c r="I120" i="5"/>
  <c r="C120" i="5"/>
  <c r="D120" i="5" s="1"/>
  <c r="I119" i="5"/>
  <c r="C119" i="5"/>
  <c r="D119" i="5" s="1"/>
  <c r="I118" i="5"/>
  <c r="C118" i="5"/>
  <c r="D118" i="5" s="1"/>
  <c r="I117" i="5"/>
  <c r="C117" i="5"/>
  <c r="I116" i="5"/>
  <c r="C116" i="5"/>
  <c r="D116" i="5" s="1"/>
  <c r="I115" i="5"/>
  <c r="C115" i="5"/>
  <c r="I114" i="5"/>
  <c r="C114" i="5"/>
  <c r="D114" i="5" s="1"/>
  <c r="I113" i="5"/>
  <c r="C113" i="5"/>
  <c r="I112" i="5"/>
  <c r="C112" i="5"/>
  <c r="D112" i="5" s="1"/>
  <c r="I111" i="5"/>
  <c r="C111" i="5"/>
  <c r="I110" i="5"/>
  <c r="C110" i="5"/>
  <c r="I109" i="5"/>
  <c r="C109" i="5"/>
  <c r="D109" i="5" s="1"/>
  <c r="I108" i="5"/>
  <c r="C108" i="5"/>
  <c r="I107" i="5"/>
  <c r="C107" i="5"/>
  <c r="D107" i="5" s="1"/>
  <c r="E107" i="5" s="1"/>
  <c r="I106" i="5"/>
  <c r="C106" i="5"/>
  <c r="I105" i="5"/>
  <c r="C105" i="5"/>
  <c r="I104" i="5"/>
  <c r="C104" i="5"/>
  <c r="D104" i="5" s="1"/>
  <c r="E104" i="5" s="1"/>
  <c r="I103" i="5"/>
  <c r="C103" i="5"/>
  <c r="I102" i="5"/>
  <c r="C102" i="5"/>
  <c r="D102" i="5" s="1"/>
  <c r="E102" i="5" s="1"/>
  <c r="I101" i="5"/>
  <c r="C101" i="5"/>
  <c r="D101" i="5" s="1"/>
  <c r="I100" i="5"/>
  <c r="C100" i="5"/>
  <c r="I99" i="5"/>
  <c r="C99" i="5"/>
  <c r="I98" i="5"/>
  <c r="C98" i="5"/>
  <c r="D98" i="5" s="1"/>
  <c r="I97" i="5"/>
  <c r="C97" i="5"/>
  <c r="I96" i="5"/>
  <c r="C96" i="5"/>
  <c r="D96" i="5" s="1"/>
  <c r="E96" i="5" s="1"/>
  <c r="I95" i="5"/>
  <c r="C95" i="5"/>
  <c r="I94" i="5"/>
  <c r="C94" i="5"/>
  <c r="D94" i="5" s="1"/>
  <c r="E94" i="5" s="1"/>
  <c r="I93" i="5"/>
  <c r="C93" i="5"/>
  <c r="I92" i="5"/>
  <c r="C92" i="5"/>
  <c r="D92" i="5" s="1"/>
  <c r="I91" i="5"/>
  <c r="C91" i="5"/>
  <c r="I90" i="5"/>
  <c r="C90" i="5"/>
  <c r="D90" i="5" s="1"/>
  <c r="I89" i="5"/>
  <c r="C89" i="5"/>
  <c r="I88" i="5"/>
  <c r="C88" i="5"/>
  <c r="D88" i="5" s="1"/>
  <c r="E88" i="5" s="1"/>
  <c r="I87" i="5"/>
  <c r="C87" i="5"/>
  <c r="I86" i="5"/>
  <c r="C86" i="5"/>
  <c r="I85" i="5"/>
  <c r="C85" i="5"/>
  <c r="D85" i="5" s="1"/>
  <c r="E85" i="5" s="1"/>
  <c r="I84" i="5"/>
  <c r="C84" i="5"/>
  <c r="I83" i="5"/>
  <c r="C83" i="5"/>
  <c r="I82" i="5"/>
  <c r="C82" i="5"/>
  <c r="I81" i="5"/>
  <c r="C81" i="5"/>
  <c r="I80" i="5"/>
  <c r="C80" i="5"/>
  <c r="D80" i="5" s="1"/>
  <c r="E80" i="5" s="1"/>
  <c r="I79" i="5"/>
  <c r="C79" i="5"/>
  <c r="I78" i="5"/>
  <c r="C78" i="5"/>
  <c r="D78" i="5" s="1"/>
  <c r="E78" i="5" s="1"/>
  <c r="I77" i="5"/>
  <c r="C77" i="5"/>
  <c r="D77" i="5" s="1"/>
  <c r="E77" i="5" s="1"/>
  <c r="I76" i="5"/>
  <c r="C76" i="5"/>
  <c r="I75" i="5"/>
  <c r="C75" i="5"/>
  <c r="I74" i="5"/>
  <c r="C74" i="5"/>
  <c r="D74" i="5" s="1"/>
  <c r="E74" i="5" s="1"/>
  <c r="I73" i="5"/>
  <c r="C73" i="5"/>
  <c r="D73" i="5" s="1"/>
  <c r="I72" i="5"/>
  <c r="C72" i="5"/>
  <c r="I71" i="5"/>
  <c r="C71" i="5"/>
  <c r="I70" i="5"/>
  <c r="C70" i="5"/>
  <c r="I69" i="5"/>
  <c r="C69" i="5"/>
  <c r="D69" i="5" s="1"/>
  <c r="E69" i="5" s="1"/>
  <c r="F69" i="5" s="1"/>
  <c r="I68" i="5"/>
  <c r="C68" i="5"/>
  <c r="D68" i="5" s="1"/>
  <c r="E68" i="5" s="1"/>
  <c r="F68" i="5" s="1"/>
  <c r="I67" i="5"/>
  <c r="C67" i="5"/>
  <c r="D67" i="5" s="1"/>
  <c r="I66" i="5"/>
  <c r="C66" i="5"/>
  <c r="D66" i="5" s="1"/>
  <c r="I65" i="5"/>
  <c r="C65" i="5"/>
  <c r="I64" i="5"/>
  <c r="C64" i="5"/>
  <c r="D64" i="5" s="1"/>
  <c r="E64" i="5" s="1"/>
  <c r="F64" i="5" s="1"/>
  <c r="I63" i="5"/>
  <c r="C63" i="5"/>
  <c r="I62" i="5"/>
  <c r="C62" i="5"/>
  <c r="D62" i="5" s="1"/>
  <c r="E62" i="5" s="1"/>
  <c r="F62" i="5" s="1"/>
  <c r="I61" i="5"/>
  <c r="C61" i="5"/>
  <c r="D61" i="5" s="1"/>
  <c r="I60" i="5"/>
  <c r="C60" i="5"/>
  <c r="D60" i="5" s="1"/>
  <c r="E60" i="5" s="1"/>
  <c r="F60" i="5" s="1"/>
  <c r="I59" i="5"/>
  <c r="C59" i="5"/>
  <c r="D59" i="5" s="1"/>
  <c r="I58" i="5"/>
  <c r="C58" i="5"/>
  <c r="D58" i="5" s="1"/>
  <c r="I57" i="5"/>
  <c r="C57" i="5"/>
  <c r="I56" i="5"/>
  <c r="C56" i="5"/>
  <c r="D56" i="5" s="1"/>
  <c r="I55" i="5"/>
  <c r="C55" i="5"/>
  <c r="I54" i="5"/>
  <c r="C54" i="5"/>
  <c r="D54" i="5" s="1"/>
  <c r="E54" i="5" s="1"/>
  <c r="F54" i="5" s="1"/>
  <c r="I53" i="5"/>
  <c r="C53" i="5"/>
  <c r="D53" i="5" s="1"/>
  <c r="E53" i="5" s="1"/>
  <c r="I52" i="5"/>
  <c r="C52" i="5"/>
  <c r="D52" i="5" s="1"/>
  <c r="E52" i="5" s="1"/>
  <c r="F52" i="5" s="1"/>
  <c r="I51" i="5"/>
  <c r="C51" i="5"/>
  <c r="D51" i="5" s="1"/>
  <c r="I50" i="5"/>
  <c r="C50" i="5"/>
  <c r="I49" i="5"/>
  <c r="C49" i="5"/>
  <c r="I48" i="5"/>
  <c r="C48" i="5"/>
  <c r="D48" i="5" s="1"/>
  <c r="E48" i="5" s="1"/>
  <c r="F48" i="5" s="1"/>
  <c r="I47" i="5"/>
  <c r="C47" i="5"/>
  <c r="I46" i="5"/>
  <c r="C46" i="5"/>
  <c r="D46" i="5" s="1"/>
  <c r="E46" i="5" s="1"/>
  <c r="F46" i="5" s="1"/>
  <c r="I45" i="5"/>
  <c r="C45" i="5"/>
  <c r="D45" i="5" s="1"/>
  <c r="E45" i="5" s="1"/>
  <c r="I44" i="5"/>
  <c r="C44" i="5"/>
  <c r="D44" i="5" s="1"/>
  <c r="E44" i="5" s="1"/>
  <c r="F44" i="5" s="1"/>
  <c r="I43" i="5"/>
  <c r="C43" i="5"/>
  <c r="D43" i="5" s="1"/>
  <c r="I42" i="5"/>
  <c r="C42" i="5"/>
  <c r="I41" i="5"/>
  <c r="C41" i="5"/>
  <c r="I40" i="5"/>
  <c r="C40" i="5"/>
  <c r="I39" i="5"/>
  <c r="C39" i="5"/>
  <c r="D39" i="5" s="1"/>
  <c r="E39" i="5" s="1"/>
  <c r="I38" i="5"/>
  <c r="C38" i="5"/>
  <c r="I37" i="5"/>
  <c r="C37" i="5"/>
  <c r="I36" i="5"/>
  <c r="C36" i="5"/>
  <c r="I35" i="5"/>
  <c r="C35" i="5"/>
  <c r="I34" i="5"/>
  <c r="C34" i="5"/>
  <c r="I33" i="5"/>
  <c r="C33" i="5"/>
  <c r="I32" i="5"/>
  <c r="C32" i="5"/>
  <c r="I31" i="5"/>
  <c r="C31" i="5"/>
  <c r="D31" i="5" s="1"/>
  <c r="E31" i="5" s="1"/>
  <c r="I30" i="5"/>
  <c r="C30" i="5"/>
  <c r="I29" i="5"/>
  <c r="C29" i="5"/>
  <c r="I28" i="5"/>
  <c r="C28" i="5"/>
  <c r="I27" i="5"/>
  <c r="C27" i="5"/>
  <c r="D27" i="5" s="1"/>
  <c r="E27" i="5" s="1"/>
  <c r="I26" i="5"/>
  <c r="C26" i="5"/>
  <c r="I25" i="5"/>
  <c r="C25" i="5"/>
  <c r="I24" i="5"/>
  <c r="C24" i="5"/>
  <c r="I23" i="5"/>
  <c r="C23" i="5"/>
  <c r="D23" i="5" s="1"/>
  <c r="E23" i="5" s="1"/>
  <c r="I22" i="5"/>
  <c r="C22" i="5"/>
  <c r="I21" i="5"/>
  <c r="C21" i="5"/>
  <c r="I20" i="5"/>
  <c r="C20" i="5"/>
  <c r="I19" i="5"/>
  <c r="C19" i="5"/>
  <c r="D19" i="5" s="1"/>
  <c r="E19" i="5" s="1"/>
  <c r="I18" i="5"/>
  <c r="C18" i="5"/>
  <c r="I17" i="5"/>
  <c r="C17" i="5"/>
  <c r="I16" i="5"/>
  <c r="C16" i="5"/>
  <c r="I15" i="5"/>
  <c r="C15" i="5"/>
  <c r="D15" i="5" s="1"/>
  <c r="E15" i="5" s="1"/>
  <c r="I14" i="5"/>
  <c r="C14" i="5"/>
  <c r="I13" i="5"/>
  <c r="C13" i="5"/>
  <c r="I12" i="5"/>
  <c r="C12" i="5"/>
  <c r="I11" i="5"/>
  <c r="C11" i="5"/>
  <c r="I10" i="5"/>
  <c r="C10" i="5"/>
  <c r="I9" i="5"/>
  <c r="C9" i="5"/>
  <c r="I8" i="5"/>
  <c r="C8" i="5"/>
  <c r="I7" i="5"/>
  <c r="C7" i="5"/>
  <c r="D7" i="5" s="1"/>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D227" i="1"/>
  <c r="E227" i="1" s="1"/>
  <c r="C227" i="1"/>
  <c r="B227" i="1"/>
  <c r="W226" i="1"/>
  <c r="N226" i="1" s="1" a="1"/>
  <c r="N226" i="1" s="1"/>
  <c r="T226" i="1"/>
  <c r="Z226" i="1" s="1"/>
  <c r="S226" i="1" a="1"/>
  <c r="S226" i="1" s="1"/>
  <c r="R226" i="1" a="1"/>
  <c r="R226" i="1" s="1"/>
  <c r="Q226" i="1" a="1"/>
  <c r="Q226" i="1" s="1"/>
  <c r="K226" i="1" a="1"/>
  <c r="K226" i="1" s="1"/>
  <c r="L226" i="1" s="1" a="1"/>
  <c r="L226" i="1" s="1"/>
  <c r="J226" i="1" a="1"/>
  <c r="J226" i="1" s="1"/>
  <c r="I226" i="1" a="1"/>
  <c r="I226" i="1" s="1"/>
  <c r="O226" i="1" s="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D225" i="1"/>
  <c r="E225" i="1" s="1"/>
  <c r="C225" i="1"/>
  <c r="B225" i="1"/>
  <c r="W224" i="1"/>
  <c r="N224" i="1" s="1" a="1"/>
  <c r="N224" i="1" s="1"/>
  <c r="T224" i="1"/>
  <c r="Z224" i="1" s="1"/>
  <c r="S224" i="1" a="1"/>
  <c r="S224" i="1" s="1"/>
  <c r="R224" i="1" a="1"/>
  <c r="R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K223" i="1" a="1"/>
  <c r="K223" i="1" s="1"/>
  <c r="L223" i="1" s="1" a="1"/>
  <c r="L223" i="1" s="1"/>
  <c r="J223" i="1" a="1"/>
  <c r="J223" i="1" s="1"/>
  <c r="I223" i="1" a="1"/>
  <c r="I223" i="1" s="1"/>
  <c r="F223" i="1"/>
  <c r="D223" i="1"/>
  <c r="E223" i="1" s="1"/>
  <c r="C223" i="1"/>
  <c r="B223" i="1"/>
  <c r="W222" i="1"/>
  <c r="N222" i="1" s="1" a="1"/>
  <c r="N222" i="1" s="1"/>
  <c r="T222" i="1"/>
  <c r="Z222" i="1" s="1"/>
  <c r="S222" i="1" a="1"/>
  <c r="S222" i="1" s="1"/>
  <c r="R222" i="1" a="1"/>
  <c r="R222" i="1" s="1"/>
  <c r="Q222" i="1" a="1"/>
  <c r="Q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D201" i="1"/>
  <c r="E201" i="1" s="1"/>
  <c r="C201" i="1"/>
  <c r="B201" i="1"/>
  <c r="W200" i="1"/>
  <c r="N200" i="1" s="1" a="1"/>
  <c r="N200" i="1" s="1"/>
  <c r="T200" i="1"/>
  <c r="Z200" i="1" s="1"/>
  <c r="S200" i="1" a="1"/>
  <c r="S200" i="1" s="1"/>
  <c r="R200" i="1" a="1"/>
  <c r="R200" i="1" s="1"/>
  <c r="Q200" i="1" a="1"/>
  <c r="Q200" i="1" s="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D190" i="1"/>
  <c r="E190" i="1" s="1"/>
  <c r="C190" i="1"/>
  <c r="B190" i="1"/>
  <c r="W198" i="1"/>
  <c r="N198" i="1" s="1" a="1"/>
  <c r="N198" i="1" s="1"/>
  <c r="T198" i="1"/>
  <c r="Z198" i="1" s="1"/>
  <c r="S198" i="1" a="1"/>
  <c r="S198" i="1" s="1"/>
  <c r="R198" i="1" a="1"/>
  <c r="R198" i="1" s="1"/>
  <c r="Q198" i="1" a="1"/>
  <c r="Q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F191" i="1"/>
  <c r="D191" i="1"/>
  <c r="E191" i="1" s="1"/>
  <c r="C191" i="1"/>
  <c r="B19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D167" i="1"/>
  <c r="E167" i="1" s="1"/>
  <c r="C167" i="1"/>
  <c r="B167" i="1"/>
  <c r="W166" i="1"/>
  <c r="N166" i="1" s="1" a="1"/>
  <c r="N166" i="1" s="1"/>
  <c r="T166" i="1"/>
  <c r="S166" i="1" a="1"/>
  <c r="S166" i="1" s="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s="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D132" i="1"/>
  <c r="E132" i="1" s="1"/>
  <c r="C132" i="1"/>
  <c r="B132" i="1"/>
  <c r="W131" i="1"/>
  <c r="N131" i="1" s="1" a="1"/>
  <c r="N131" i="1" s="1"/>
  <c r="T131" i="1"/>
  <c r="Z131" i="1" s="1"/>
  <c r="S131" i="1" a="1"/>
  <c r="S131" i="1" s="1"/>
  <c r="R131" i="1" a="1"/>
  <c r="R131" i="1" s="1"/>
  <c r="Q131" i="1" a="1"/>
  <c r="Q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Q118" i="1" a="1"/>
  <c r="Q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Q117" i="1" a="1"/>
  <c r="Q117" i="1" s="1"/>
  <c r="K117" i="1" a="1"/>
  <c r="K117" i="1" s="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N114" i="1" s="1" a="1"/>
  <c r="N114" i="1" s="1"/>
  <c r="T114" i="1"/>
  <c r="Z114" i="1" s="1"/>
  <c r="S114" i="1" a="1"/>
  <c r="S114" i="1" s="1"/>
  <c r="R114" i="1" a="1"/>
  <c r="R114" i="1" s="1"/>
  <c r="Q114" i="1" a="1"/>
  <c r="Q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Q77" i="1" a="1"/>
  <c r="Q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Q68" i="1" a="1"/>
  <c r="Q68" i="1" s="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s="1"/>
  <c r="Q57" i="1" a="1"/>
  <c r="Q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Q44" i="1" a="1"/>
  <c r="Q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Q31" i="1" a="1"/>
  <c r="Q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D30" i="1"/>
  <c r="E30" i="1" s="1"/>
  <c r="C30" i="1"/>
  <c r="B30" i="1"/>
  <c r="W29" i="1"/>
  <c r="N29" i="1" s="1" a="1"/>
  <c r="N29" i="1" s="1"/>
  <c r="T29" i="1"/>
  <c r="S29" i="1" a="1"/>
  <c r="S29" i="1" s="1"/>
  <c r="R29" i="1" a="1"/>
  <c r="R29" i="1" s="1"/>
  <c r="Q29" i="1" a="1"/>
  <c r="Q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D28" i="1"/>
  <c r="E28" i="1" s="1"/>
  <c r="C28" i="1"/>
  <c r="B28" i="1"/>
  <c r="W27" i="1"/>
  <c r="N27" i="1" s="1" a="1"/>
  <c r="N27" i="1" s="1"/>
  <c r="T27" i="1"/>
  <c r="Z27" i="1" s="1"/>
  <c r="S27" i="1" a="1"/>
  <c r="S27" i="1" s="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C15" i="1"/>
  <c r="B15" i="1"/>
  <c r="O7" i="1"/>
  <c r="M7" i="1"/>
  <c r="L7" i="1"/>
  <c r="K7" i="1"/>
  <c r="I7" i="1"/>
  <c r="H7" i="1"/>
  <c r="G7" i="1"/>
  <c r="D7" i="1"/>
  <c r="C7" i="1"/>
  <c r="A2" i="1"/>
  <c r="H211" i="1" l="1"/>
  <c r="F7" i="1"/>
  <c r="V221" i="1"/>
  <c r="V55" i="1"/>
  <c r="V72" i="1"/>
  <c r="V203" i="1"/>
  <c r="V15" i="1"/>
  <c r="M49" i="1"/>
  <c r="H220" i="1"/>
  <c r="E7" i="1"/>
  <c r="N7" i="1"/>
  <c r="M97" i="1"/>
  <c r="V175" i="1"/>
  <c r="H177" i="1"/>
  <c r="V92" i="1"/>
  <c r="P146" i="1"/>
  <c r="M113" i="1"/>
  <c r="M115" i="1"/>
  <c r="V133" i="1"/>
  <c r="V206" i="1"/>
  <c r="V211" i="1"/>
  <c r="V126" i="1"/>
  <c r="V48" i="1"/>
  <c r="P49" i="1"/>
  <c r="P62" i="1"/>
  <c r="M68" i="1"/>
  <c r="H78" i="1"/>
  <c r="V87" i="1"/>
  <c r="V216" i="1"/>
  <c r="H167" i="1"/>
  <c r="H169" i="1"/>
  <c r="H110" i="1"/>
  <c r="M111" i="1"/>
  <c r="V127" i="1"/>
  <c r="H147" i="1"/>
  <c r="V213" i="1"/>
  <c r="V100" i="1"/>
  <c r="V104" i="1"/>
  <c r="P142" i="1"/>
  <c r="P162" i="1"/>
  <c r="V174" i="1"/>
  <c r="V191" i="1"/>
  <c r="V215" i="1"/>
  <c r="V65" i="1"/>
  <c r="V69" i="1"/>
  <c r="M78" i="1"/>
  <c r="H91" i="1"/>
  <c r="V41" i="1"/>
  <c r="P43" i="1"/>
  <c r="V56" i="1"/>
  <c r="P76" i="1"/>
  <c r="V77" i="1"/>
  <c r="V80" i="1"/>
  <c r="H155" i="1"/>
  <c r="V181" i="1"/>
  <c r="P185" i="1"/>
  <c r="V218" i="1"/>
  <c r="V134" i="1"/>
  <c r="V151" i="1"/>
  <c r="V160" i="1"/>
  <c r="V178" i="1"/>
  <c r="P179" i="1"/>
  <c r="V196" i="1"/>
  <c r="H197" i="1"/>
  <c r="V210" i="1"/>
  <c r="H44" i="1"/>
  <c r="P107" i="1"/>
  <c r="V222" i="1"/>
  <c r="H26" i="1"/>
  <c r="V38" i="1"/>
  <c r="V52" i="1"/>
  <c r="H53" i="1"/>
  <c r="M57" i="1"/>
  <c r="V113" i="1"/>
  <c r="V120" i="1"/>
  <c r="V170" i="1"/>
  <c r="M226" i="1"/>
  <c r="H227" i="1"/>
  <c r="H36" i="1"/>
  <c r="V47" i="1"/>
  <c r="V86" i="1"/>
  <c r="P98" i="1"/>
  <c r="H102" i="1"/>
  <c r="M174" i="1"/>
  <c r="V185" i="1"/>
  <c r="H67" i="1"/>
  <c r="M93" i="1"/>
  <c r="P173" i="1"/>
  <c r="H212" i="1"/>
  <c r="M19" i="1"/>
  <c r="V28" i="1"/>
  <c r="V73" i="1"/>
  <c r="V78" i="1"/>
  <c r="V223" i="1"/>
  <c r="M85" i="1"/>
  <c r="V21" i="1"/>
  <c r="M40" i="1"/>
  <c r="V46" i="1"/>
  <c r="V81" i="1"/>
  <c r="P82" i="1"/>
  <c r="V129" i="1"/>
  <c r="H130" i="1"/>
  <c r="H143" i="1"/>
  <c r="H148" i="1"/>
  <c r="V159" i="1"/>
  <c r="V45" i="1"/>
  <c r="M109" i="1"/>
  <c r="V180" i="1"/>
  <c r="V224" i="1"/>
  <c r="P94" i="1"/>
  <c r="V17" i="1"/>
  <c r="P28" i="1"/>
  <c r="V51" i="1"/>
  <c r="H18" i="1"/>
  <c r="V30" i="1"/>
  <c r="P31" i="1"/>
  <c r="M32" i="1"/>
  <c r="H34" i="1"/>
  <c r="P35" i="1"/>
  <c r="P68" i="1"/>
  <c r="V95" i="1"/>
  <c r="P96" i="1"/>
  <c r="P104" i="1"/>
  <c r="V117" i="1"/>
  <c r="P132" i="1"/>
  <c r="V137" i="1"/>
  <c r="H156" i="1"/>
  <c r="V164" i="1"/>
  <c r="M166" i="1"/>
  <c r="M197" i="1"/>
  <c r="O6" i="1"/>
  <c r="V121" i="1"/>
  <c r="V214" i="1"/>
  <c r="M217" i="1"/>
  <c r="V22" i="1"/>
  <c r="M5" i="1"/>
  <c r="H20" i="1"/>
  <c r="V24" i="1"/>
  <c r="V44" i="1"/>
  <c r="M61" i="1"/>
  <c r="V62" i="1"/>
  <c r="P75" i="1"/>
  <c r="M76" i="1"/>
  <c r="V89" i="1"/>
  <c r="P90" i="1"/>
  <c r="P95" i="1"/>
  <c r="V119" i="1"/>
  <c r="V123" i="1"/>
  <c r="P124" i="1"/>
  <c r="V143" i="1"/>
  <c r="V145" i="1"/>
  <c r="H55" i="1"/>
  <c r="P60" i="1"/>
  <c r="H131" i="1"/>
  <c r="V166" i="1"/>
  <c r="V194" i="1"/>
  <c r="V207" i="1"/>
  <c r="V111" i="1"/>
  <c r="H137" i="1"/>
  <c r="M149" i="1"/>
  <c r="V156" i="1"/>
  <c r="P164" i="1"/>
  <c r="P174" i="1"/>
  <c r="M193" i="1"/>
  <c r="H205" i="1"/>
  <c r="M225" i="1"/>
  <c r="D46" i="6"/>
  <c r="E46" i="6" s="1"/>
  <c r="F46" i="6" s="1"/>
  <c r="E61" i="6"/>
  <c r="E56" i="5"/>
  <c r="F56" i="5" s="1"/>
  <c r="P33" i="1"/>
  <c r="H33" i="1"/>
  <c r="H27" i="1"/>
  <c r="P27" i="1"/>
  <c r="P23" i="1"/>
  <c r="M27" i="1"/>
  <c r="V20" i="1"/>
  <c r="H3" i="1"/>
  <c r="P20" i="1"/>
  <c r="V27" i="1"/>
  <c r="M33" i="1"/>
  <c r="V33" i="1"/>
  <c r="H42" i="1"/>
  <c r="M107" i="1"/>
  <c r="M16" i="1"/>
  <c r="G6" i="1"/>
  <c r="V25" i="1"/>
  <c r="M31" i="1"/>
  <c r="V40" i="1"/>
  <c r="M24" i="1"/>
  <c r="V43" i="1"/>
  <c r="M46" i="1"/>
  <c r="M28" i="1"/>
  <c r="M29" i="1"/>
  <c r="M35" i="1"/>
  <c r="M95" i="1"/>
  <c r="M22" i="1"/>
  <c r="P165" i="1"/>
  <c r="H165" i="1"/>
  <c r="V19" i="1"/>
  <c r="M21" i="1"/>
  <c r="V23" i="1"/>
  <c r="P36" i="1"/>
  <c r="V37" i="1"/>
  <c r="M41" i="1"/>
  <c r="H59" i="1"/>
  <c r="M72" i="1"/>
  <c r="P74" i="1"/>
  <c r="M96" i="1"/>
  <c r="O120" i="1"/>
  <c r="H172" i="1"/>
  <c r="M186" i="1"/>
  <c r="H188" i="1"/>
  <c r="H200" i="1"/>
  <c r="P201" i="1"/>
  <c r="H47" i="1"/>
  <c r="P52" i="1"/>
  <c r="V54" i="1"/>
  <c r="H56" i="1"/>
  <c r="M60" i="1"/>
  <c r="H63" i="1"/>
  <c r="H83" i="1"/>
  <c r="M84" i="1"/>
  <c r="M91" i="1"/>
  <c r="M116" i="1"/>
  <c r="H118" i="1"/>
  <c r="H126" i="1"/>
  <c r="M148" i="1"/>
  <c r="V168" i="1"/>
  <c r="H171" i="1"/>
  <c r="M207" i="1"/>
  <c r="V208" i="1"/>
  <c r="M218" i="1"/>
  <c r="V64" i="1"/>
  <c r="V66" i="1"/>
  <c r="V68" i="1"/>
  <c r="V71" i="1"/>
  <c r="M81" i="1"/>
  <c r="V84" i="1"/>
  <c r="V105" i="1"/>
  <c r="P106" i="1"/>
  <c r="V108" i="1"/>
  <c r="M139" i="1"/>
  <c r="M159" i="1"/>
  <c r="M161" i="1"/>
  <c r="P193" i="1"/>
  <c r="M196" i="1"/>
  <c r="V190" i="1"/>
  <c r="O205" i="1"/>
  <c r="M212" i="1"/>
  <c r="V49" i="1"/>
  <c r="V53" i="1"/>
  <c r="V70" i="1"/>
  <c r="O107" i="1"/>
  <c r="V109" i="1"/>
  <c r="H112" i="1"/>
  <c r="V136" i="1"/>
  <c r="P168" i="1"/>
  <c r="M178" i="1"/>
  <c r="M88" i="1"/>
  <c r="P91" i="1"/>
  <c r="H140" i="1"/>
  <c r="M189" i="1"/>
  <c r="M203" i="1"/>
  <c r="M210" i="1"/>
  <c r="V79" i="1"/>
  <c r="M87" i="1"/>
  <c r="V101" i="1"/>
  <c r="V103" i="1"/>
  <c r="M119" i="1"/>
  <c r="M127" i="1"/>
  <c r="V135" i="1"/>
  <c r="M138" i="1"/>
  <c r="V153" i="1"/>
  <c r="V165" i="1"/>
  <c r="M170" i="1"/>
  <c r="V172" i="1"/>
  <c r="V177" i="1"/>
  <c r="M215" i="1"/>
  <c r="M220" i="1"/>
  <c r="V142" i="1"/>
  <c r="V150" i="1"/>
  <c r="V152" i="1"/>
  <c r="M187" i="1"/>
  <c r="V201" i="1"/>
  <c r="V202" i="1"/>
  <c r="M92" i="1"/>
  <c r="M99" i="1"/>
  <c r="M106" i="1"/>
  <c r="M125" i="1"/>
  <c r="O139" i="1"/>
  <c r="V149" i="1"/>
  <c r="P154" i="1"/>
  <c r="M182" i="1"/>
  <c r="O193" i="1"/>
  <c r="G8" i="7" s="1"/>
  <c r="H201" i="1"/>
  <c r="V219" i="1"/>
  <c r="V226" i="1"/>
  <c r="E28" i="7"/>
  <c r="F28" i="7" s="1"/>
  <c r="D22" i="7"/>
  <c r="D14" i="7"/>
  <c r="E14" i="7" s="1"/>
  <c r="F14" i="7" s="1"/>
  <c r="D15" i="7"/>
  <c r="E30" i="6"/>
  <c r="F30" i="6" s="1"/>
  <c r="D24" i="6"/>
  <c r="E24" i="6" s="1"/>
  <c r="F24" i="6" s="1"/>
  <c r="D64" i="6"/>
  <c r="D22" i="6"/>
  <c r="E22" i="6" s="1"/>
  <c r="F22" i="6" s="1"/>
  <c r="D56" i="6"/>
  <c r="D62" i="6"/>
  <c r="E62" i="6" s="1"/>
  <c r="F62" i="6" s="1"/>
  <c r="D29" i="6"/>
  <c r="E29" i="6" s="1"/>
  <c r="E47" i="6"/>
  <c r="F47" i="6" s="1"/>
  <c r="F27" i="5"/>
  <c r="D63" i="5"/>
  <c r="D65" i="5"/>
  <c r="E65" i="5" s="1"/>
  <c r="E67" i="5"/>
  <c r="F67" i="5" s="1"/>
  <c r="D86" i="5"/>
  <c r="E86" i="5" s="1"/>
  <c r="F86" i="5" s="1"/>
  <c r="F31" i="5"/>
  <c r="F45" i="5"/>
  <c r="E98" i="5"/>
  <c r="D106" i="5"/>
  <c r="E106" i="5" s="1"/>
  <c r="F106" i="5" s="1"/>
  <c r="D35" i="5"/>
  <c r="E35" i="5" s="1"/>
  <c r="D57" i="5"/>
  <c r="E57" i="5" s="1"/>
  <c r="F57" i="5" s="1"/>
  <c r="E59" i="5"/>
  <c r="F59" i="5" s="1"/>
  <c r="D70" i="5"/>
  <c r="E70" i="5" s="1"/>
  <c r="F70" i="5" s="1"/>
  <c r="D93" i="5"/>
  <c r="E93" i="5" s="1"/>
  <c r="F93" i="5" s="1"/>
  <c r="E90" i="5"/>
  <c r="D11" i="5"/>
  <c r="E11" i="5" s="1"/>
  <c r="F15" i="5"/>
  <c r="D82" i="5"/>
  <c r="E82" i="5" s="1"/>
  <c r="F82" i="5" s="1"/>
  <c r="D99" i="5"/>
  <c r="E99" i="5" s="1"/>
  <c r="F99" i="5" s="1"/>
  <c r="D110" i="5"/>
  <c r="E110" i="5" s="1"/>
  <c r="F110" i="5" s="1"/>
  <c r="E73" i="5"/>
  <c r="F73" i="5" s="1"/>
  <c r="P17" i="1"/>
  <c r="H17" i="1"/>
  <c r="P25" i="1"/>
  <c r="H25" i="1"/>
  <c r="H86" i="1"/>
  <c r="P86" i="1"/>
  <c r="M20" i="1"/>
  <c r="Z32" i="1"/>
  <c r="O32" i="1" s="1"/>
  <c r="G122" i="5" s="1"/>
  <c r="V32" i="1"/>
  <c r="M79" i="1"/>
  <c r="P111" i="1"/>
  <c r="H111" i="1"/>
  <c r="O10" i="1"/>
  <c r="D8" i="1"/>
  <c r="D5" i="1"/>
  <c r="J4" i="1"/>
  <c r="M25" i="1"/>
  <c r="P41" i="1"/>
  <c r="H41" i="1"/>
  <c r="H103" i="1"/>
  <c r="P103" i="1"/>
  <c r="H19" i="1"/>
  <c r="P19" i="1"/>
  <c r="H23" i="1"/>
  <c r="M51" i="1"/>
  <c r="Z29" i="1"/>
  <c r="V29" i="1"/>
  <c r="P39" i="1"/>
  <c r="H39" i="1"/>
  <c r="M71" i="1"/>
  <c r="P99" i="1"/>
  <c r="H99" i="1"/>
  <c r="M105" i="1"/>
  <c r="P163" i="1"/>
  <c r="H163" i="1"/>
  <c r="P194" i="1"/>
  <c r="H194" i="1"/>
  <c r="O224" i="1"/>
  <c r="P224" i="1"/>
  <c r="H224" i="1"/>
  <c r="M15" i="1"/>
  <c r="M10" i="1"/>
  <c r="M23" i="1"/>
  <c r="H28" i="1"/>
  <c r="H31" i="1"/>
  <c r="V35" i="1"/>
  <c r="M36" i="1"/>
  <c r="H49" i="1"/>
  <c r="H52" i="1"/>
  <c r="M54" i="1"/>
  <c r="M56" i="1"/>
  <c r="O67" i="1"/>
  <c r="H80" i="1"/>
  <c r="M112" i="1"/>
  <c r="V115" i="1"/>
  <c r="P116" i="1"/>
  <c r="P122" i="1"/>
  <c r="M131" i="1"/>
  <c r="V131" i="1"/>
  <c r="O208" i="1"/>
  <c r="P208" i="1"/>
  <c r="H208" i="1"/>
  <c r="P219" i="1"/>
  <c r="H219" i="1"/>
  <c r="V36" i="1"/>
  <c r="M44" i="1"/>
  <c r="V61" i="1"/>
  <c r="V63" i="1"/>
  <c r="M77" i="1"/>
  <c r="M83" i="1"/>
  <c r="V85" i="1"/>
  <c r="V93" i="1"/>
  <c r="M100" i="1"/>
  <c r="P110" i="1"/>
  <c r="V112" i="1"/>
  <c r="V31" i="1"/>
  <c r="H35" i="1"/>
  <c r="M39" i="1"/>
  <c r="O43" i="1"/>
  <c r="V50" i="1"/>
  <c r="P55" i="1"/>
  <c r="H72" i="1"/>
  <c r="P84" i="1"/>
  <c r="M89" i="1"/>
  <c r="P92" i="1"/>
  <c r="V96" i="1"/>
  <c r="M101" i="1"/>
  <c r="M103" i="1"/>
  <c r="H104" i="1"/>
  <c r="H218" i="1"/>
  <c r="O218" i="1"/>
  <c r="M30" i="1"/>
  <c r="M37" i="1"/>
  <c r="V39" i="1"/>
  <c r="H43" i="1"/>
  <c r="P44" i="1"/>
  <c r="P47" i="1"/>
  <c r="M47" i="1"/>
  <c r="M48" i="1"/>
  <c r="H50" i="1"/>
  <c r="M52" i="1"/>
  <c r="P56" i="1"/>
  <c r="V57" i="1"/>
  <c r="V60" i="1"/>
  <c r="M64" i="1"/>
  <c r="M65" i="1"/>
  <c r="M75" i="1"/>
  <c r="P83" i="1"/>
  <c r="V88" i="1"/>
  <c r="H94" i="1"/>
  <c r="V106" i="1"/>
  <c r="P108" i="1"/>
  <c r="M117" i="1"/>
  <c r="M17" i="1"/>
  <c r="O5" i="1"/>
  <c r="M38" i="1"/>
  <c r="M45" i="1"/>
  <c r="V58" i="1"/>
  <c r="M62" i="1"/>
  <c r="H75" i="1"/>
  <c r="V76" i="1"/>
  <c r="M80" i="1"/>
  <c r="V97" i="1"/>
  <c r="H107" i="1"/>
  <c r="M137" i="1"/>
  <c r="M145" i="1"/>
  <c r="M209" i="1"/>
  <c r="O216" i="1"/>
  <c r="P216" i="1"/>
  <c r="H216" i="1"/>
  <c r="O59" i="1"/>
  <c r="M69" i="1"/>
  <c r="O76" i="1"/>
  <c r="P78" i="1"/>
  <c r="O103" i="1"/>
  <c r="H210" i="1"/>
  <c r="O210" i="1"/>
  <c r="O52" i="1"/>
  <c r="O72" i="1"/>
  <c r="M73" i="1"/>
  <c r="H88" i="1"/>
  <c r="H95" i="1"/>
  <c r="H96" i="1"/>
  <c r="P100" i="1"/>
  <c r="P102" i="1"/>
  <c r="M104" i="1"/>
  <c r="M108" i="1"/>
  <c r="M121" i="1"/>
  <c r="M123" i="1"/>
  <c r="M134" i="1"/>
  <c r="M144" i="1"/>
  <c r="M151" i="1"/>
  <c r="Z166" i="1"/>
  <c r="O128" i="1"/>
  <c r="M129" i="1"/>
  <c r="V144" i="1"/>
  <c r="O176" i="1"/>
  <c r="V187" i="1"/>
  <c r="M190" i="1"/>
  <c r="M227" i="1"/>
  <c r="P114" i="1"/>
  <c r="V114" i="1"/>
  <c r="M122" i="1"/>
  <c r="P126" i="1"/>
  <c r="H129" i="1"/>
  <c r="M135" i="1"/>
  <c r="P136" i="1"/>
  <c r="V138" i="1"/>
  <c r="M140" i="1"/>
  <c r="V141" i="1"/>
  <c r="V148" i="1"/>
  <c r="M152" i="1"/>
  <c r="M153" i="1"/>
  <c r="V161" i="1"/>
  <c r="V183" i="1"/>
  <c r="V184" i="1"/>
  <c r="V188" i="1"/>
  <c r="M198" i="1"/>
  <c r="P205" i="1"/>
  <c r="M211" i="1"/>
  <c r="M213" i="1"/>
  <c r="M221" i="1"/>
  <c r="V116" i="1"/>
  <c r="M118" i="1"/>
  <c r="H120" i="1"/>
  <c r="V122" i="1"/>
  <c r="V140" i="1"/>
  <c r="V157" i="1"/>
  <c r="V167" i="1"/>
  <c r="M168" i="1"/>
  <c r="V171" i="1"/>
  <c r="V179" i="1"/>
  <c r="M180" i="1"/>
  <c r="M181" i="1"/>
  <c r="V182" i="1"/>
  <c r="H185" i="1"/>
  <c r="M185" i="1"/>
  <c r="V197" i="1"/>
  <c r="O200" i="1"/>
  <c r="V204" i="1"/>
  <c r="M205" i="1"/>
  <c r="V118" i="1"/>
  <c r="V124" i="1"/>
  <c r="V125" i="1"/>
  <c r="V132" i="1"/>
  <c r="O135" i="1"/>
  <c r="M156" i="1"/>
  <c r="V158" i="1"/>
  <c r="M164" i="1"/>
  <c r="M169" i="1"/>
  <c r="H176" i="1"/>
  <c r="H180" i="1"/>
  <c r="H193" i="1"/>
  <c r="P200" i="1"/>
  <c r="H128" i="1"/>
  <c r="P131" i="1"/>
  <c r="M163" i="1"/>
  <c r="M165" i="1"/>
  <c r="M173" i="1"/>
  <c r="V186" i="1"/>
  <c r="V193" i="1"/>
  <c r="M194" i="1"/>
  <c r="M206" i="1"/>
  <c r="M208" i="1"/>
  <c r="P210" i="1"/>
  <c r="P211" i="1"/>
  <c r="M214" i="1"/>
  <c r="M216" i="1"/>
  <c r="P218" i="1"/>
  <c r="M222" i="1"/>
  <c r="M224" i="1"/>
  <c r="P226" i="1"/>
  <c r="M120" i="1"/>
  <c r="O133" i="1"/>
  <c r="M176" i="1"/>
  <c r="M177" i="1"/>
  <c r="M195" i="1"/>
  <c r="M201" i="1"/>
  <c r="V212" i="1"/>
  <c r="V220" i="1"/>
  <c r="M160" i="1"/>
  <c r="M191" i="1"/>
  <c r="V195" i="1"/>
  <c r="V200" i="1"/>
  <c r="M223" i="1"/>
  <c r="M42" i="1"/>
  <c r="V42" i="1"/>
  <c r="H10" i="1"/>
  <c r="P30" i="1"/>
  <c r="O30" i="1"/>
  <c r="H30" i="1"/>
  <c r="D4" i="2"/>
  <c r="M18" i="1"/>
  <c r="V18" i="1"/>
  <c r="O19" i="1"/>
  <c r="M26" i="1"/>
  <c r="V26" i="1"/>
  <c r="O27" i="1"/>
  <c r="M43" i="1"/>
  <c r="P46" i="1"/>
  <c r="O46" i="1"/>
  <c r="H46" i="1"/>
  <c r="H16" i="1"/>
  <c r="O16" i="1"/>
  <c r="P16" i="1"/>
  <c r="P15" i="1"/>
  <c r="O15" i="1"/>
  <c r="H15" i="1"/>
  <c r="L8" i="1"/>
  <c r="M34" i="1"/>
  <c r="V34" i="1"/>
  <c r="O35" i="1"/>
  <c r="M50" i="1"/>
  <c r="H54" i="1"/>
  <c r="O54" i="1"/>
  <c r="P54" i="1"/>
  <c r="O24" i="1"/>
  <c r="H24" i="1"/>
  <c r="P24" i="1"/>
  <c r="H29" i="1"/>
  <c r="P29" i="1"/>
  <c r="O29" i="1"/>
  <c r="H21" i="1"/>
  <c r="P21" i="1"/>
  <c r="O21" i="1"/>
  <c r="H32" i="1"/>
  <c r="P32" i="1"/>
  <c r="H37" i="1"/>
  <c r="P37" i="1"/>
  <c r="O37" i="1"/>
  <c r="P51" i="1"/>
  <c r="O51" i="1"/>
  <c r="H51" i="1"/>
  <c r="O22" i="1"/>
  <c r="P22" i="1"/>
  <c r="H22" i="1"/>
  <c r="O40" i="1"/>
  <c r="H40" i="1"/>
  <c r="P40" i="1"/>
  <c r="H45" i="1"/>
  <c r="P45" i="1"/>
  <c r="O45" i="1"/>
  <c r="M53" i="1"/>
  <c r="O53" i="1"/>
  <c r="O48" i="1"/>
  <c r="H48" i="1"/>
  <c r="P48" i="1"/>
  <c r="P38" i="1"/>
  <c r="O38" i="1"/>
  <c r="H38" i="1"/>
  <c r="O60" i="1"/>
  <c r="M70" i="1"/>
  <c r="O81" i="1"/>
  <c r="H81" i="1"/>
  <c r="P81" i="1"/>
  <c r="V82" i="1"/>
  <c r="M82" i="1"/>
  <c r="P127" i="1"/>
  <c r="O127" i="1"/>
  <c r="H127" i="1"/>
  <c r="V130" i="1"/>
  <c r="M130" i="1"/>
  <c r="V16" i="1"/>
  <c r="O26" i="1"/>
  <c r="O34" i="1"/>
  <c r="O42" i="1"/>
  <c r="P50" i="1"/>
  <c r="O56" i="1"/>
  <c r="H61" i="1"/>
  <c r="P61" i="1"/>
  <c r="O61" i="1"/>
  <c r="H62" i="1"/>
  <c r="O62" i="1"/>
  <c r="O64" i="1"/>
  <c r="O68" i="1"/>
  <c r="H70" i="1"/>
  <c r="P70" i="1"/>
  <c r="O70" i="1"/>
  <c r="P79" i="1"/>
  <c r="O79" i="1"/>
  <c r="H79" i="1"/>
  <c r="M102" i="1"/>
  <c r="V102" i="1"/>
  <c r="O108" i="1"/>
  <c r="M114" i="1"/>
  <c r="M128" i="1"/>
  <c r="V128" i="1"/>
  <c r="C3" i="1"/>
  <c r="K3" i="1"/>
  <c r="E4" i="1"/>
  <c r="M4" i="1"/>
  <c r="M11" i="1" s="1"/>
  <c r="G5" i="1"/>
  <c r="J6" i="1"/>
  <c r="G8" i="1"/>
  <c r="O8" i="1"/>
  <c r="C10" i="1"/>
  <c r="K10" i="1"/>
  <c r="P18" i="1"/>
  <c r="O23" i="1"/>
  <c r="P26" i="1"/>
  <c r="O31" i="1"/>
  <c r="P34" i="1"/>
  <c r="O39" i="1"/>
  <c r="P42" i="1"/>
  <c r="O47" i="1"/>
  <c r="M66" i="1"/>
  <c r="H69" i="1"/>
  <c r="P69" i="1"/>
  <c r="O69" i="1"/>
  <c r="O73" i="1"/>
  <c r="H73" i="1"/>
  <c r="P73" i="1"/>
  <c r="V74" i="1"/>
  <c r="M74" i="1"/>
  <c r="O88" i="1"/>
  <c r="O99" i="1"/>
  <c r="O105" i="1"/>
  <c r="H105" i="1"/>
  <c r="P105" i="1"/>
  <c r="O18" i="1"/>
  <c r="O20" i="1"/>
  <c r="O28" i="1"/>
  <c r="O36" i="1"/>
  <c r="O44" i="1"/>
  <c r="M58" i="1"/>
  <c r="P71" i="1"/>
  <c r="O71" i="1"/>
  <c r="H71" i="1"/>
  <c r="O83" i="1"/>
  <c r="O95" i="1"/>
  <c r="O106" i="1"/>
  <c r="H109" i="1"/>
  <c r="P109" i="1"/>
  <c r="O109" i="1"/>
  <c r="O111" i="1"/>
  <c r="O113" i="1"/>
  <c r="H113" i="1"/>
  <c r="P113" i="1"/>
  <c r="O121" i="1"/>
  <c r="H121" i="1"/>
  <c r="P121" i="1"/>
  <c r="O122" i="1"/>
  <c r="M124" i="1"/>
  <c r="M132" i="1"/>
  <c r="J3" i="1"/>
  <c r="D4" i="1"/>
  <c r="F5" i="1"/>
  <c r="I6" i="1"/>
  <c r="F8" i="1"/>
  <c r="N8" i="1"/>
  <c r="J10" i="1"/>
  <c r="F3" i="1"/>
  <c r="N3" i="1"/>
  <c r="H4" i="1"/>
  <c r="K5" i="1"/>
  <c r="E6" i="1"/>
  <c r="M6" i="1"/>
  <c r="J8" i="1"/>
  <c r="F10" i="1"/>
  <c r="N10" i="1"/>
  <c r="E15" i="1"/>
  <c r="O17" i="1"/>
  <c r="G38" i="7" s="1"/>
  <c r="O25" i="1"/>
  <c r="O33" i="1"/>
  <c r="O41" i="1"/>
  <c r="O49" i="1"/>
  <c r="O55" i="1"/>
  <c r="M55" i="1"/>
  <c r="O80" i="1"/>
  <c r="H85" i="1"/>
  <c r="P85" i="1"/>
  <c r="O85" i="1"/>
  <c r="M86" i="1"/>
  <c r="O91" i="1"/>
  <c r="H93" i="1"/>
  <c r="P93" i="1"/>
  <c r="O93" i="1"/>
  <c r="O100" i="1"/>
  <c r="H115" i="1"/>
  <c r="P115" i="1"/>
  <c r="O115" i="1"/>
  <c r="E16" i="1"/>
  <c r="D3" i="1"/>
  <c r="L3" i="1"/>
  <c r="F4" i="1"/>
  <c r="N4" i="1"/>
  <c r="H5" i="1"/>
  <c r="C6" i="1"/>
  <c r="K6" i="1"/>
  <c r="H8" i="1"/>
  <c r="D10" i="1"/>
  <c r="L10" i="1"/>
  <c r="E3" i="1"/>
  <c r="M3" i="1"/>
  <c r="G4" i="1"/>
  <c r="O4" i="1"/>
  <c r="O11" i="1" s="1"/>
  <c r="I5" i="1"/>
  <c r="D6" i="1"/>
  <c r="L6" i="1"/>
  <c r="I8" i="1"/>
  <c r="E10" i="1"/>
  <c r="G3" i="1"/>
  <c r="O3" i="1"/>
  <c r="I4" i="1"/>
  <c r="C5" i="1"/>
  <c r="L5" i="1"/>
  <c r="F6" i="1"/>
  <c r="N6" i="1"/>
  <c r="C8" i="1"/>
  <c r="K8" i="1"/>
  <c r="G10" i="1"/>
  <c r="G13" i="1" s="1"/>
  <c r="O57" i="1"/>
  <c r="H57" i="1"/>
  <c r="P57" i="1"/>
  <c r="M63" i="1"/>
  <c r="H64" i="1"/>
  <c r="P64" i="1"/>
  <c r="O65" i="1"/>
  <c r="H65" i="1"/>
  <c r="P65" i="1"/>
  <c r="P66" i="1"/>
  <c r="O66" i="1"/>
  <c r="H66" i="1"/>
  <c r="O75" i="1"/>
  <c r="M94" i="1"/>
  <c r="V94" i="1"/>
  <c r="O97" i="1"/>
  <c r="H97" i="1"/>
  <c r="P97" i="1"/>
  <c r="O98" i="1"/>
  <c r="H117" i="1"/>
  <c r="P117" i="1"/>
  <c r="O117" i="1"/>
  <c r="H123" i="1"/>
  <c r="P123" i="1"/>
  <c r="O123" i="1"/>
  <c r="M126" i="1"/>
  <c r="O131" i="1"/>
  <c r="O50" i="1"/>
  <c r="P58" i="1"/>
  <c r="O58" i="1"/>
  <c r="H58" i="1"/>
  <c r="P63" i="1"/>
  <c r="O63" i="1"/>
  <c r="H77" i="1"/>
  <c r="P77" i="1"/>
  <c r="O77" i="1"/>
  <c r="O89" i="1"/>
  <c r="H89" i="1"/>
  <c r="P89" i="1"/>
  <c r="V98" i="1"/>
  <c r="M98" i="1"/>
  <c r="H101" i="1"/>
  <c r="P101" i="1"/>
  <c r="O101" i="1"/>
  <c r="M110" i="1"/>
  <c r="V110" i="1"/>
  <c r="P119" i="1"/>
  <c r="O119" i="1"/>
  <c r="H119" i="1"/>
  <c r="H125" i="1"/>
  <c r="P125" i="1"/>
  <c r="O125"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04" i="9"/>
  <c r="AB195" i="9"/>
  <c r="AB177" i="9"/>
  <c r="AB173" i="9"/>
  <c r="AB160" i="9"/>
  <c r="AB155" i="9"/>
  <c r="AB150" i="9"/>
  <c r="AB135" i="9"/>
  <c r="AB116" i="9"/>
  <c r="AB79" i="9"/>
  <c r="AB69" i="9"/>
  <c r="AB65" i="9"/>
  <c r="AB41" i="9"/>
  <c r="AB37" i="9"/>
  <c r="AB28" i="9"/>
  <c r="AB18" i="9"/>
  <c r="AB13" i="9"/>
  <c r="AB8" i="9"/>
  <c r="B55" i="8"/>
  <c r="B44" i="8"/>
  <c r="B33" i="8"/>
  <c r="B13" i="8"/>
  <c r="B3" i="8"/>
  <c r="H39" i="7"/>
  <c r="B34"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214" i="9"/>
  <c r="AB209" i="9"/>
  <c r="AB196" i="9"/>
  <c r="AB191" i="9"/>
  <c r="AB178" i="9"/>
  <c r="AB174" i="9"/>
  <c r="AB169" i="9"/>
  <c r="AB156" i="9"/>
  <c r="AB151" i="9"/>
  <c r="AB146" i="9"/>
  <c r="AB136" i="9"/>
  <c r="AB126" i="9"/>
  <c r="AB122" i="9"/>
  <c r="AB117" i="9"/>
  <c r="AB113" i="9"/>
  <c r="AB108" i="9"/>
  <c r="AB99" i="9"/>
  <c r="AB90" i="9"/>
  <c r="AB84" i="9"/>
  <c r="AB75" i="9"/>
  <c r="AB66" i="9"/>
  <c r="AB60" i="9"/>
  <c r="AB55" i="9"/>
  <c r="AB42" i="9"/>
  <c r="AB33" i="9"/>
  <c r="AB19" i="9"/>
  <c r="AB14" i="9"/>
  <c r="AB4" i="9"/>
  <c r="B54" i="8"/>
  <c r="B42" i="8"/>
  <c r="B32" i="8"/>
  <c r="B12" i="8"/>
  <c r="H40" i="7"/>
  <c r="G39" i="7"/>
  <c r="AB200" i="9"/>
  <c r="AB152" i="9"/>
  <c r="AB137" i="9"/>
  <c r="AB127" i="9"/>
  <c r="AB95" i="9"/>
  <c r="AB85" i="9"/>
  <c r="AB56" i="9"/>
  <c r="AB47" i="9"/>
  <c r="AB38" i="9"/>
  <c r="AB34" i="9"/>
  <c r="AB29" i="9"/>
  <c r="AB24" i="9"/>
  <c r="AB9" i="9"/>
  <c r="B51" i="8"/>
  <c r="B41" i="8"/>
  <c r="B27" i="8"/>
  <c r="B11" i="8"/>
  <c r="H41" i="7"/>
  <c r="G40" i="7"/>
  <c r="AB213" i="9"/>
  <c r="AB206" i="9"/>
  <c r="AB189" i="9"/>
  <c r="AB185" i="9"/>
  <c r="AB176" i="9"/>
  <c r="AB159" i="9"/>
  <c r="AB153" i="9"/>
  <c r="AB144" i="9"/>
  <c r="AB140" i="9"/>
  <c r="AB134" i="9"/>
  <c r="AB120" i="9"/>
  <c r="AB114" i="9"/>
  <c r="AB111" i="9"/>
  <c r="AB100" i="9"/>
  <c r="AB91" i="9"/>
  <c r="AB87" i="9"/>
  <c r="AB76" i="9"/>
  <c r="AB73" i="9"/>
  <c r="AB63" i="9"/>
  <c r="AB44" i="9"/>
  <c r="AB40" i="9"/>
  <c r="AB32" i="9"/>
  <c r="AB26" i="9"/>
  <c r="B48" i="8"/>
  <c r="B5" i="8"/>
  <c r="H38" i="7"/>
  <c r="G35" i="7"/>
  <c r="AB163" i="9"/>
  <c r="AB147" i="9"/>
  <c r="AB104" i="9"/>
  <c r="AB88" i="9"/>
  <c r="AB77" i="9"/>
  <c r="AB22" i="9"/>
  <c r="AB16" i="9"/>
  <c r="B60" i="8"/>
  <c r="B47" i="8"/>
  <c r="B4" i="8"/>
  <c r="H36" i="7"/>
  <c r="B33" i="7"/>
  <c r="G31" i="7"/>
  <c r="B27" i="7"/>
  <c r="B19" i="7"/>
  <c r="B11" i="7"/>
  <c r="H8" i="7"/>
  <c r="H59" i="6"/>
  <c r="G58" i="6"/>
  <c r="H51" i="6"/>
  <c r="G50" i="6"/>
  <c r="H43" i="6"/>
  <c r="H35" i="6"/>
  <c r="H19" i="6"/>
  <c r="H11" i="6"/>
  <c r="G10" i="6"/>
  <c r="B123" i="5"/>
  <c r="H120" i="5"/>
  <c r="G119" i="5"/>
  <c r="AB207" i="9"/>
  <c r="AB203" i="9"/>
  <c r="AB190" i="9"/>
  <c r="AB170" i="9"/>
  <c r="AB166" i="9"/>
  <c r="AB138" i="9"/>
  <c r="AB124" i="9"/>
  <c r="AB105" i="9"/>
  <c r="AB101" i="9"/>
  <c r="AB92" i="9"/>
  <c r="AB67" i="9"/>
  <c r="AB48" i="9"/>
  <c r="AB36" i="9"/>
  <c r="AB10" i="9"/>
  <c r="B59" i="8"/>
  <c r="B46" i="8"/>
  <c r="G41" i="7"/>
  <c r="B40" i="7"/>
  <c r="B38" i="7"/>
  <c r="G36" i="7"/>
  <c r="H32" i="7"/>
  <c r="B28" i="7"/>
  <c r="H25" i="7"/>
  <c r="B20" i="7"/>
  <c r="H17" i="7"/>
  <c r="B12" i="7"/>
  <c r="H9" i="7"/>
  <c r="AB197" i="9"/>
  <c r="AB183" i="9"/>
  <c r="AB167" i="9"/>
  <c r="AB154" i="9"/>
  <c r="AB148" i="9"/>
  <c r="AB145" i="9"/>
  <c r="AB132" i="9"/>
  <c r="AB128" i="9"/>
  <c r="AB112" i="9"/>
  <c r="AB89" i="9"/>
  <c r="AB81" i="9"/>
  <c r="AB74" i="9"/>
  <c r="AB64" i="9"/>
  <c r="AB61" i="9"/>
  <c r="AB58" i="9"/>
  <c r="AB30" i="9"/>
  <c r="AB27" i="9"/>
  <c r="AB20" i="9"/>
  <c r="AB11" i="9"/>
  <c r="AB2" i="9"/>
  <c r="B58" i="8"/>
  <c r="B40" i="8"/>
  <c r="B29" i="7"/>
  <c r="H26" i="7"/>
  <c r="B21" i="7"/>
  <c r="H18" i="7"/>
  <c r="B13" i="7"/>
  <c r="H10" i="7"/>
  <c r="H61" i="6"/>
  <c r="G60" i="6"/>
  <c r="H53" i="6"/>
  <c r="G52" i="6"/>
  <c r="H45" i="6"/>
  <c r="G44" i="6"/>
  <c r="H37" i="6"/>
  <c r="G36" i="6"/>
  <c r="H29" i="6"/>
  <c r="AB180" i="9"/>
  <c r="AB142" i="9"/>
  <c r="AB129" i="9"/>
  <c r="AB106" i="9"/>
  <c r="AB82" i="9"/>
  <c r="AB71" i="9"/>
  <c r="AB52" i="9"/>
  <c r="AB49" i="9"/>
  <c r="B57" i="8"/>
  <c r="B39" i="8"/>
  <c r="B14" i="8"/>
  <c r="H37" i="7"/>
  <c r="B35" i="7"/>
  <c r="H33" i="7"/>
  <c r="B30" i="7"/>
  <c r="H27" i="7"/>
  <c r="B22" i="7"/>
  <c r="H19" i="7"/>
  <c r="B14" i="7"/>
  <c r="H11" i="7"/>
  <c r="H62" i="6"/>
  <c r="G61" i="6"/>
  <c r="G53" i="6"/>
  <c r="H46" i="6"/>
  <c r="H38" i="6"/>
  <c r="H22" i="6"/>
  <c r="AB211" i="9"/>
  <c r="AB208" i="9"/>
  <c r="AB201" i="9"/>
  <c r="AB198" i="9"/>
  <c r="AB184" i="9"/>
  <c r="AB168" i="9"/>
  <c r="AB158" i="9"/>
  <c r="AB139" i="9"/>
  <c r="AB119" i="9"/>
  <c r="AB96" i="9"/>
  <c r="AB93" i="9"/>
  <c r="B56" i="8"/>
  <c r="B38" i="8"/>
  <c r="B9" i="8"/>
  <c r="G37" i="7"/>
  <c r="B36" i="7"/>
  <c r="G33" i="7"/>
  <c r="B31" i="7"/>
  <c r="H28" i="7"/>
  <c r="B23" i="7"/>
  <c r="H20" i="7"/>
  <c r="B15" i="7"/>
  <c r="H12" i="7"/>
  <c r="AB212" i="9"/>
  <c r="AB181" i="9"/>
  <c r="AB175" i="9"/>
  <c r="AB162" i="9"/>
  <c r="AB83" i="9"/>
  <c r="AB72" i="9"/>
  <c r="AB59" i="9"/>
  <c r="AB53" i="9"/>
  <c r="AB43" i="9"/>
  <c r="AB21" i="9"/>
  <c r="AB12" i="9"/>
  <c r="AB3" i="9"/>
  <c r="B50" i="8"/>
  <c r="B36" i="8"/>
  <c r="B8" i="8"/>
  <c r="B41" i="7"/>
  <c r="B39" i="7"/>
  <c r="H34" i="7"/>
  <c r="B24" i="7"/>
  <c r="B16" i="7"/>
  <c r="H13" i="7"/>
  <c r="B8" i="7"/>
  <c r="AB192" i="9"/>
  <c r="B7" i="8"/>
  <c r="B37" i="7"/>
  <c r="G34" i="7"/>
  <c r="H23" i="7"/>
  <c r="AB107" i="9"/>
  <c r="B26" i="7"/>
  <c r="AB130" i="9"/>
  <c r="AB6" i="9"/>
  <c r="B49" i="8"/>
  <c r="AB97" i="9"/>
  <c r="AB50" i="9"/>
  <c r="B35" i="8"/>
  <c r="H30" i="7"/>
  <c r="H22" i="7"/>
  <c r="AB188" i="9"/>
  <c r="AB25" i="9"/>
  <c r="B9" i="7"/>
  <c r="G62" i="6"/>
  <c r="G59" i="6"/>
  <c r="H57" i="6"/>
  <c r="H32" i="6"/>
  <c r="H26" i="6"/>
  <c r="G23" i="6"/>
  <c r="H7" i="6"/>
  <c r="B122" i="5"/>
  <c r="H115" i="5"/>
  <c r="G114" i="5"/>
  <c r="B18" i="7"/>
  <c r="H15" i="7"/>
  <c r="G63" i="6"/>
  <c r="H18" i="6"/>
  <c r="H123" i="5"/>
  <c r="B121" i="5"/>
  <c r="H119" i="5"/>
  <c r="G115" i="5"/>
  <c r="B112" i="5"/>
  <c r="H109" i="5"/>
  <c r="G108" i="5"/>
  <c r="B104" i="5"/>
  <c r="H101" i="5"/>
  <c r="G100" i="5"/>
  <c r="B96" i="5"/>
  <c r="H93" i="5"/>
  <c r="G92" i="5"/>
  <c r="B88" i="5"/>
  <c r="B80" i="5"/>
  <c r="H77" i="5"/>
  <c r="G76" i="5"/>
  <c r="B72" i="5"/>
  <c r="H69" i="5"/>
  <c r="H68" i="5"/>
  <c r="H66" i="5"/>
  <c r="H65" i="5"/>
  <c r="H64" i="5"/>
  <c r="H63" i="5"/>
  <c r="H62" i="5"/>
  <c r="H61" i="5"/>
  <c r="H60" i="5"/>
  <c r="H59" i="5"/>
  <c r="H58" i="5"/>
  <c r="H57" i="5"/>
  <c r="H56" i="5"/>
  <c r="H55" i="5"/>
  <c r="H54" i="5"/>
  <c r="H53" i="5"/>
  <c r="H51" i="5"/>
  <c r="H50" i="5"/>
  <c r="H48" i="5"/>
  <c r="H47" i="5"/>
  <c r="H46" i="5"/>
  <c r="H45" i="5"/>
  <c r="H44" i="5"/>
  <c r="H43" i="5"/>
  <c r="H42" i="5"/>
  <c r="H41" i="5"/>
  <c r="AB123" i="9"/>
  <c r="B32" i="7"/>
  <c r="H64" i="6"/>
  <c r="G51" i="6"/>
  <c r="H49" i="6"/>
  <c r="H8" i="6"/>
  <c r="G123" i="5"/>
  <c r="B118" i="5"/>
  <c r="H116" i="5"/>
  <c r="B113" i="5"/>
  <c r="H110" i="5"/>
  <c r="G109" i="5"/>
  <c r="B105" i="5"/>
  <c r="H102" i="5"/>
  <c r="G101" i="5"/>
  <c r="B97" i="5"/>
  <c r="H94" i="5"/>
  <c r="G93" i="5"/>
  <c r="B89" i="5"/>
  <c r="H86" i="5"/>
  <c r="G85" i="5"/>
  <c r="B81" i="5"/>
  <c r="H78" i="5"/>
  <c r="B73" i="5"/>
  <c r="H70" i="5"/>
  <c r="G68" i="5"/>
  <c r="G67" i="5"/>
  <c r="G62" i="5"/>
  <c r="G60" i="5"/>
  <c r="G58" i="5"/>
  <c r="G53" i="5"/>
  <c r="G45" i="5"/>
  <c r="G44" i="5"/>
  <c r="G43" i="5"/>
  <c r="G15" i="5"/>
  <c r="G64" i="6"/>
  <c r="G57" i="6"/>
  <c r="G54" i="6"/>
  <c r="G49" i="6"/>
  <c r="H39" i="6"/>
  <c r="H36" i="6"/>
  <c r="H34" i="6"/>
  <c r="H16" i="6"/>
  <c r="H12" i="6"/>
  <c r="G120" i="5"/>
  <c r="G116" i="5"/>
  <c r="B114" i="5"/>
  <c r="H111" i="5"/>
  <c r="G110" i="5"/>
  <c r="B106" i="5"/>
  <c r="H103" i="5"/>
  <c r="G102" i="5"/>
  <c r="B98" i="5"/>
  <c r="H47" i="6"/>
  <c r="H44" i="6"/>
  <c r="G39" i="6"/>
  <c r="H9" i="6"/>
  <c r="B25" i="7"/>
  <c r="B17" i="7"/>
  <c r="B10" i="7"/>
  <c r="H52" i="6"/>
  <c r="G47" i="6"/>
  <c r="H42" i="6"/>
  <c r="H17" i="6"/>
  <c r="H14" i="6"/>
  <c r="G9" i="6"/>
  <c r="G121" i="5"/>
  <c r="G117" i="5"/>
  <c r="B115" i="5"/>
  <c r="H113" i="5"/>
  <c r="G112" i="5"/>
  <c r="B108" i="5"/>
  <c r="H105" i="5"/>
  <c r="G104" i="5"/>
  <c r="B100" i="5"/>
  <c r="H97" i="5"/>
  <c r="G96" i="5"/>
  <c r="B92" i="5"/>
  <c r="H89" i="5"/>
  <c r="B84" i="5"/>
  <c r="H81" i="5"/>
  <c r="G80" i="5"/>
  <c r="B76" i="5"/>
  <c r="H73" i="5"/>
  <c r="G72" i="5"/>
  <c r="H14" i="7"/>
  <c r="B7" i="7"/>
  <c r="G55" i="6"/>
  <c r="H50" i="6"/>
  <c r="H40" i="6"/>
  <c r="H33" i="6"/>
  <c r="H122" i="5"/>
  <c r="H118" i="5"/>
  <c r="G113" i="5"/>
  <c r="B109" i="5"/>
  <c r="H106" i="5"/>
  <c r="G105" i="5"/>
  <c r="B101" i="5"/>
  <c r="H98" i="5"/>
  <c r="G97" i="5"/>
  <c r="B93" i="5"/>
  <c r="H90" i="5"/>
  <c r="G89" i="5"/>
  <c r="B85" i="5"/>
  <c r="H82" i="5"/>
  <c r="G81" i="5"/>
  <c r="B77" i="5"/>
  <c r="H74" i="5"/>
  <c r="H60" i="6"/>
  <c r="H58" i="6"/>
  <c r="H56" i="6"/>
  <c r="H48" i="6"/>
  <c r="H20" i="6"/>
  <c r="H10" i="6"/>
  <c r="B120" i="5"/>
  <c r="G118" i="5"/>
  <c r="B116" i="5"/>
  <c r="H114" i="5"/>
  <c r="B110" i="5"/>
  <c r="H107" i="5"/>
  <c r="G106" i="5"/>
  <c r="B102" i="5"/>
  <c r="H99" i="5"/>
  <c r="G98" i="5"/>
  <c r="B94" i="5"/>
  <c r="H91" i="5"/>
  <c r="G90" i="5"/>
  <c r="B86" i="5"/>
  <c r="H83"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5" i="7"/>
  <c r="H63" i="6"/>
  <c r="G56" i="6"/>
  <c r="G48" i="6"/>
  <c r="G38" i="6"/>
  <c r="H28" i="6"/>
  <c r="H24" i="6"/>
  <c r="H15" i="6"/>
  <c r="B117" i="5"/>
  <c r="B111" i="5"/>
  <c r="H108" i="5"/>
  <c r="G107" i="5"/>
  <c r="B103" i="5"/>
  <c r="H100" i="5"/>
  <c r="G99" i="5"/>
  <c r="B95" i="5"/>
  <c r="H92" i="5"/>
  <c r="G91" i="5"/>
  <c r="B87" i="5"/>
  <c r="H84" i="5"/>
  <c r="G83" i="5"/>
  <c r="B79" i="5"/>
  <c r="G103" i="5"/>
  <c r="G87" i="5"/>
  <c r="B83" i="5"/>
  <c r="H80" i="5"/>
  <c r="G78" i="5"/>
  <c r="H76" i="5"/>
  <c r="H72" i="5"/>
  <c r="H37" i="5"/>
  <c r="H33" i="5"/>
  <c r="H29" i="5"/>
  <c r="H25" i="5"/>
  <c r="H21" i="5"/>
  <c r="H17" i="5"/>
  <c r="H13" i="5"/>
  <c r="H9" i="5"/>
  <c r="H112" i="5"/>
  <c r="H95" i="5"/>
  <c r="G95" i="5"/>
  <c r="B91" i="5"/>
  <c r="H88" i="5"/>
  <c r="G86" i="5"/>
  <c r="H38" i="5"/>
  <c r="H34" i="5"/>
  <c r="H26" i="5"/>
  <c r="H22" i="5"/>
  <c r="H14" i="5"/>
  <c r="H10" i="5"/>
  <c r="H117" i="5"/>
  <c r="H104" i="5"/>
  <c r="B82" i="5"/>
  <c r="H79" i="5"/>
  <c r="B74" i="5"/>
  <c r="H71" i="5"/>
  <c r="H121" i="5"/>
  <c r="B107" i="5"/>
  <c r="G71" i="5"/>
  <c r="H35" i="5"/>
  <c r="H31" i="5"/>
  <c r="H27" i="5"/>
  <c r="H23" i="5"/>
  <c r="H19" i="5"/>
  <c r="H11" i="5"/>
  <c r="G111" i="5"/>
  <c r="H96" i="5"/>
  <c r="G94" i="5"/>
  <c r="B119" i="5"/>
  <c r="B99" i="5"/>
  <c r="B90" i="5"/>
  <c r="H87" i="5"/>
  <c r="B75" i="5"/>
  <c r="B71" i="5"/>
  <c r="H40" i="5"/>
  <c r="H36" i="5"/>
  <c r="H32" i="5"/>
  <c r="H28" i="5"/>
  <c r="H24" i="5"/>
  <c r="H20" i="5"/>
  <c r="H16" i="5"/>
  <c r="H12" i="5"/>
  <c r="H8" i="5"/>
  <c r="B2" i="1"/>
  <c r="I3" i="1"/>
  <c r="I9" i="1" s="1"/>
  <c r="C4" i="1"/>
  <c r="K4" i="1"/>
  <c r="K11" i="1" s="1"/>
  <c r="E5" i="1"/>
  <c r="N5" i="1"/>
  <c r="H6" i="1"/>
  <c r="E8" i="1"/>
  <c r="E12" i="1" s="1"/>
  <c r="M8" i="1"/>
  <c r="M12" i="1" s="1"/>
  <c r="I10" i="1"/>
  <c r="I13" i="1" s="1"/>
  <c r="P53" i="1"/>
  <c r="M59" i="1"/>
  <c r="V59" i="1"/>
  <c r="H55" i="6" s="1"/>
  <c r="M67" i="1"/>
  <c r="V67" i="1"/>
  <c r="H54" i="6" s="1"/>
  <c r="P87" i="1"/>
  <c r="O87" i="1"/>
  <c r="G45" i="6" s="1"/>
  <c r="H87" i="1"/>
  <c r="V90" i="1"/>
  <c r="H52" i="5" s="1"/>
  <c r="M90" i="1"/>
  <c r="H74" i="1"/>
  <c r="O78" i="1"/>
  <c r="G32" i="7" s="1"/>
  <c r="H82" i="1"/>
  <c r="O86" i="1"/>
  <c r="G84" i="5" s="1"/>
  <c r="H90" i="1"/>
  <c r="O94" i="1"/>
  <c r="H98" i="1"/>
  <c r="O102" i="1"/>
  <c r="G75" i="5" s="1"/>
  <c r="H106" i="1"/>
  <c r="O110" i="1"/>
  <c r="G64" i="5" s="1"/>
  <c r="H114" i="1"/>
  <c r="O118" i="1"/>
  <c r="H122" i="1"/>
  <c r="O126" i="1"/>
  <c r="H132" i="1"/>
  <c r="O136" i="1"/>
  <c r="G48" i="5" s="1"/>
  <c r="M136" i="1"/>
  <c r="M141" i="1"/>
  <c r="H160" i="1"/>
  <c r="P160" i="1"/>
  <c r="O160" i="1"/>
  <c r="G32" i="5" s="1"/>
  <c r="P175" i="1"/>
  <c r="O175" i="1"/>
  <c r="G26" i="5" s="1"/>
  <c r="H175" i="1"/>
  <c r="P118" i="1"/>
  <c r="P138" i="1"/>
  <c r="O138" i="1"/>
  <c r="H138" i="1"/>
  <c r="H144" i="1"/>
  <c r="P144" i="1"/>
  <c r="O144" i="1"/>
  <c r="G42" i="5" s="1"/>
  <c r="P151" i="1"/>
  <c r="O151" i="1"/>
  <c r="G28" i="6" s="1"/>
  <c r="H151" i="1"/>
  <c r="O164" i="1"/>
  <c r="G31" i="5" s="1"/>
  <c r="M167" i="1"/>
  <c r="P59" i="1"/>
  <c r="H60" i="1"/>
  <c r="P67" i="1"/>
  <c r="H68" i="1"/>
  <c r="V75" i="1"/>
  <c r="H31" i="7" s="1"/>
  <c r="H76" i="1"/>
  <c r="V83" i="1"/>
  <c r="H85" i="5" s="1"/>
  <c r="H84" i="1"/>
  <c r="V91" i="1"/>
  <c r="H29" i="7" s="1"/>
  <c r="H92" i="1"/>
  <c r="O96" i="1"/>
  <c r="G77" i="5" s="1"/>
  <c r="V99" i="1"/>
  <c r="H41" i="6" s="1"/>
  <c r="H100" i="1"/>
  <c r="O104" i="1"/>
  <c r="V107" i="1"/>
  <c r="H67" i="5" s="1"/>
  <c r="H108" i="1"/>
  <c r="O112" i="1"/>
  <c r="G69" i="5" s="1"/>
  <c r="H116" i="1"/>
  <c r="H124" i="1"/>
  <c r="O132" i="1"/>
  <c r="G46" i="5" s="1"/>
  <c r="H135" i="1"/>
  <c r="P135" i="1"/>
  <c r="H139" i="1"/>
  <c r="P139" i="1"/>
  <c r="V139" i="1"/>
  <c r="H49" i="5" s="1"/>
  <c r="M142" i="1"/>
  <c r="H150" i="1"/>
  <c r="P150" i="1"/>
  <c r="O150" i="1"/>
  <c r="G35" i="5" s="1"/>
  <c r="M157" i="1"/>
  <c r="P72" i="1"/>
  <c r="P80" i="1"/>
  <c r="P88" i="1"/>
  <c r="P112" i="1"/>
  <c r="P120" i="1"/>
  <c r="P128" i="1"/>
  <c r="O129" i="1"/>
  <c r="G54" i="5" s="1"/>
  <c r="H134" i="1"/>
  <c r="O134" i="1"/>
  <c r="O140" i="1"/>
  <c r="H142" i="1"/>
  <c r="O142" i="1"/>
  <c r="G28" i="7" s="1"/>
  <c r="M147" i="1"/>
  <c r="V147" i="1"/>
  <c r="H31" i="6" s="1"/>
  <c r="O148" i="1"/>
  <c r="G41" i="5" s="1"/>
  <c r="H152" i="1"/>
  <c r="P152" i="1"/>
  <c r="O152" i="1"/>
  <c r="G37" i="5" s="1"/>
  <c r="M158" i="1"/>
  <c r="H161" i="1"/>
  <c r="P161" i="1"/>
  <c r="O161" i="1"/>
  <c r="G26" i="7" s="1"/>
  <c r="O166" i="1"/>
  <c r="G27" i="5" s="1"/>
  <c r="H166" i="1"/>
  <c r="P166" i="1"/>
  <c r="O74" i="1"/>
  <c r="G88" i="5" s="1"/>
  <c r="O82" i="1"/>
  <c r="G30" i="7" s="1"/>
  <c r="O90" i="1"/>
  <c r="G52" i="5" s="1"/>
  <c r="O114" i="1"/>
  <c r="G70" i="5" s="1"/>
  <c r="P129" i="1"/>
  <c r="P141" i="1"/>
  <c r="O141" i="1"/>
  <c r="G32" i="6" s="1"/>
  <c r="H141" i="1"/>
  <c r="H145" i="1"/>
  <c r="P145" i="1"/>
  <c r="O145" i="1"/>
  <c r="G29" i="6" s="1"/>
  <c r="V146" i="1"/>
  <c r="H30" i="6" s="1"/>
  <c r="M146" i="1"/>
  <c r="O147" i="1"/>
  <c r="G31" i="6" s="1"/>
  <c r="P149" i="1"/>
  <c r="O149" i="1"/>
  <c r="G36" i="5" s="1"/>
  <c r="H149" i="1"/>
  <c r="M172" i="1"/>
  <c r="O130" i="1"/>
  <c r="G56" i="5" s="1"/>
  <c r="P134" i="1"/>
  <c r="H158" i="1"/>
  <c r="P158" i="1"/>
  <c r="O158" i="1"/>
  <c r="G33" i="5" s="1"/>
  <c r="V162" i="1"/>
  <c r="H25" i="6" s="1"/>
  <c r="M162" i="1"/>
  <c r="O84" i="1"/>
  <c r="G82" i="5" s="1"/>
  <c r="O92" i="1"/>
  <c r="O116" i="1"/>
  <c r="G61" i="5" s="1"/>
  <c r="O124" i="1"/>
  <c r="P137" i="1"/>
  <c r="O137" i="1"/>
  <c r="M143" i="1"/>
  <c r="M150" i="1"/>
  <c r="H153" i="1"/>
  <c r="P153" i="1"/>
  <c r="O153" i="1"/>
  <c r="G38" i="5" s="1"/>
  <c r="M155" i="1"/>
  <c r="V155" i="1"/>
  <c r="H39" i="5" s="1"/>
  <c r="O156" i="1"/>
  <c r="G40" i="5" s="1"/>
  <c r="P159" i="1"/>
  <c r="O159" i="1"/>
  <c r="G26" i="6" s="1"/>
  <c r="H159" i="1"/>
  <c r="O168" i="1"/>
  <c r="G29" i="5" s="1"/>
  <c r="P130" i="1"/>
  <c r="P133" i="1"/>
  <c r="H133" i="1"/>
  <c r="M133" i="1"/>
  <c r="H136" i="1"/>
  <c r="P143" i="1"/>
  <c r="O143" i="1"/>
  <c r="G27" i="7" s="1"/>
  <c r="V154" i="1"/>
  <c r="H27" i="6" s="1"/>
  <c r="M154" i="1"/>
  <c r="O155" i="1"/>
  <c r="G39" i="5" s="1"/>
  <c r="P157" i="1"/>
  <c r="O157" i="1"/>
  <c r="G34" i="5" s="1"/>
  <c r="H157" i="1"/>
  <c r="O163" i="1"/>
  <c r="G30" i="5" s="1"/>
  <c r="O169" i="1"/>
  <c r="G24" i="7" s="1"/>
  <c r="P140" i="1"/>
  <c r="P148" i="1"/>
  <c r="P156" i="1"/>
  <c r="H168" i="1"/>
  <c r="M175" i="1"/>
  <c r="O179" i="1"/>
  <c r="G19" i="6" s="1"/>
  <c r="H179" i="1"/>
  <c r="M184" i="1"/>
  <c r="P196" i="1"/>
  <c r="O196" i="1"/>
  <c r="G15" i="6" s="1"/>
  <c r="H196" i="1"/>
  <c r="H146" i="1"/>
  <c r="H154" i="1"/>
  <c r="H162" i="1"/>
  <c r="O165" i="1"/>
  <c r="G25" i="7" s="1"/>
  <c r="P169" i="1"/>
  <c r="M171" i="1"/>
  <c r="H173" i="1"/>
  <c r="O173" i="1"/>
  <c r="G21" i="6" s="1"/>
  <c r="M183" i="1"/>
  <c r="M188" i="1"/>
  <c r="H195" i="1"/>
  <c r="P195" i="1"/>
  <c r="O195" i="1"/>
  <c r="O167" i="1"/>
  <c r="G23" i="7" s="1"/>
  <c r="P167" i="1"/>
  <c r="O172" i="1"/>
  <c r="G22" i="6" s="1"/>
  <c r="P180" i="1"/>
  <c r="O180" i="1"/>
  <c r="G17" i="6" s="1"/>
  <c r="H202" i="1"/>
  <c r="P202" i="1"/>
  <c r="O202" i="1"/>
  <c r="P203" i="1"/>
  <c r="O203" i="1"/>
  <c r="H203" i="1"/>
  <c r="P147" i="1"/>
  <c r="P155" i="1"/>
  <c r="V163" i="1"/>
  <c r="H30" i="5" s="1"/>
  <c r="H164" i="1"/>
  <c r="V169" i="1"/>
  <c r="H24" i="7" s="1"/>
  <c r="O171" i="1"/>
  <c r="G24" i="6" s="1"/>
  <c r="P172" i="1"/>
  <c r="V173" i="1"/>
  <c r="H21" i="6" s="1"/>
  <c r="H189" i="1"/>
  <c r="P189" i="1"/>
  <c r="O189" i="1"/>
  <c r="G21" i="7" s="1"/>
  <c r="P191" i="1"/>
  <c r="O191" i="1"/>
  <c r="H191" i="1"/>
  <c r="H192" i="1"/>
  <c r="P192" i="1"/>
  <c r="O192" i="1"/>
  <c r="G7" i="7" s="1"/>
  <c r="M192" i="1"/>
  <c r="V192" i="1"/>
  <c r="H7" i="7" s="1"/>
  <c r="P171" i="1"/>
  <c r="V176" i="1"/>
  <c r="H23" i="6" s="1"/>
  <c r="P177" i="1"/>
  <c r="O177" i="1"/>
  <c r="G22" i="7" s="1"/>
  <c r="H183" i="1"/>
  <c r="P183" i="1"/>
  <c r="O183" i="1"/>
  <c r="G21" i="5" s="1"/>
  <c r="O184" i="1"/>
  <c r="G23" i="5" s="1"/>
  <c r="H184" i="1"/>
  <c r="P184" i="1"/>
  <c r="H204" i="1"/>
  <c r="P204" i="1"/>
  <c r="O204" i="1"/>
  <c r="O146" i="1"/>
  <c r="G30" i="6" s="1"/>
  <c r="O154" i="1"/>
  <c r="G27" i="6" s="1"/>
  <c r="O162" i="1"/>
  <c r="G25" i="6" s="1"/>
  <c r="M179" i="1"/>
  <c r="H198" i="1"/>
  <c r="P198" i="1"/>
  <c r="O198" i="1"/>
  <c r="P190" i="1"/>
  <c r="O190" i="1"/>
  <c r="G19" i="5" s="1"/>
  <c r="H190" i="1"/>
  <c r="H199" i="1"/>
  <c r="P199" i="1"/>
  <c r="O199" i="1"/>
  <c r="G13" i="6" s="1"/>
  <c r="M199" i="1"/>
  <c r="V199" i="1"/>
  <c r="H13" i="6" s="1"/>
  <c r="M200" i="1"/>
  <c r="P206" i="1"/>
  <c r="O206" i="1"/>
  <c r="H206" i="1"/>
  <c r="H170" i="1"/>
  <c r="P170" i="1"/>
  <c r="O170" i="1"/>
  <c r="G28" i="5" s="1"/>
  <c r="O174" i="1"/>
  <c r="G25" i="5" s="1"/>
  <c r="H174" i="1"/>
  <c r="P176" i="1"/>
  <c r="H178" i="1"/>
  <c r="P178" i="1"/>
  <c r="O178" i="1"/>
  <c r="G20" i="6" s="1"/>
  <c r="H181" i="1"/>
  <c r="P181" i="1"/>
  <c r="O181" i="1"/>
  <c r="G16" i="6" s="1"/>
  <c r="P182" i="1"/>
  <c r="O182" i="1"/>
  <c r="G18" i="6" s="1"/>
  <c r="H182" i="1"/>
  <c r="H186" i="1"/>
  <c r="P186" i="1"/>
  <c r="O186" i="1"/>
  <c r="G20" i="5" s="1"/>
  <c r="P187" i="1"/>
  <c r="O187" i="1"/>
  <c r="G24" i="5" s="1"/>
  <c r="H187" i="1"/>
  <c r="M202" i="1"/>
  <c r="O207" i="1"/>
  <c r="H207" i="1"/>
  <c r="V189" i="1"/>
  <c r="H21" i="7" s="1"/>
  <c r="V198" i="1"/>
  <c r="H7" i="5" s="1"/>
  <c r="M204" i="1"/>
  <c r="V205" i="1"/>
  <c r="H15" i="5" s="1"/>
  <c r="H209" i="1"/>
  <c r="P209" i="1"/>
  <c r="O209" i="1"/>
  <c r="G18" i="5" s="1"/>
  <c r="O215" i="1"/>
  <c r="G11" i="6" s="1"/>
  <c r="H215" i="1"/>
  <c r="P215" i="1"/>
  <c r="H217" i="1"/>
  <c r="P217" i="1"/>
  <c r="O217" i="1"/>
  <c r="O223" i="1"/>
  <c r="H223" i="1"/>
  <c r="P223" i="1"/>
  <c r="H225" i="1"/>
  <c r="P225" i="1"/>
  <c r="O225" i="1"/>
  <c r="E51" i="5"/>
  <c r="O188" i="1"/>
  <c r="G20" i="7" s="1"/>
  <c r="O197" i="1"/>
  <c r="G12" i="6" s="1"/>
  <c r="F39" i="5"/>
  <c r="O185" i="1"/>
  <c r="G22" i="5" s="1"/>
  <c r="P188" i="1"/>
  <c r="O194" i="1"/>
  <c r="G17" i="5" s="1"/>
  <c r="P197" i="1"/>
  <c r="O201" i="1"/>
  <c r="E43" i="5"/>
  <c r="F43" i="5" s="1"/>
  <c r="P207" i="1"/>
  <c r="H214" i="1"/>
  <c r="P214" i="1"/>
  <c r="O214" i="1"/>
  <c r="H222" i="1"/>
  <c r="P222" i="1"/>
  <c r="O222" i="1"/>
  <c r="G10" i="7" s="1"/>
  <c r="F19" i="5"/>
  <c r="F53" i="5"/>
  <c r="P213" i="1"/>
  <c r="O213" i="1"/>
  <c r="H213" i="1"/>
  <c r="P221" i="1"/>
  <c r="O221" i="1"/>
  <c r="G9" i="7" s="1"/>
  <c r="H221" i="1"/>
  <c r="F23" i="5"/>
  <c r="O212" i="1"/>
  <c r="M219" i="1"/>
  <c r="O220" i="1"/>
  <c r="E7" i="5"/>
  <c r="F7" i="5" s="1"/>
  <c r="D42" i="5"/>
  <c r="E42" i="5" s="1"/>
  <c r="D50" i="5"/>
  <c r="E61" i="5"/>
  <c r="F61" i="5" s="1"/>
  <c r="D83" i="5"/>
  <c r="E83" i="5" s="1"/>
  <c r="F83" i="5" s="1"/>
  <c r="P212" i="1"/>
  <c r="P220" i="1"/>
  <c r="D10" i="5"/>
  <c r="E10" i="5" s="1"/>
  <c r="D14" i="5"/>
  <c r="E14" i="5" s="1"/>
  <c r="F14" i="5" s="1"/>
  <c r="D18" i="5"/>
  <c r="E18" i="5" s="1"/>
  <c r="D22" i="5"/>
  <c r="E22" i="5" s="1"/>
  <c r="D26" i="5"/>
  <c r="E26" i="5" s="1"/>
  <c r="F26" i="5" s="1"/>
  <c r="D30" i="5"/>
  <c r="E30" i="5" s="1"/>
  <c r="F30" i="5" s="1"/>
  <c r="D34" i="5"/>
  <c r="E34" i="5" s="1"/>
  <c r="F34" i="5" s="1"/>
  <c r="D38" i="5"/>
  <c r="E38" i="5" s="1"/>
  <c r="D47" i="5"/>
  <c r="D55" i="5"/>
  <c r="E58" i="5"/>
  <c r="F58" i="5" s="1"/>
  <c r="E66" i="5"/>
  <c r="G66" i="5" s="1"/>
  <c r="D75" i="5"/>
  <c r="V209" i="1"/>
  <c r="H18" i="5" s="1"/>
  <c r="V217" i="1"/>
  <c r="H16" i="7" s="1"/>
  <c r="V225" i="1"/>
  <c r="H226" i="1"/>
  <c r="O211" i="1"/>
  <c r="O219" i="1"/>
  <c r="O227" i="1"/>
  <c r="A2" i="5"/>
  <c r="D9" i="5"/>
  <c r="E9" i="5" s="1"/>
  <c r="D13" i="5"/>
  <c r="E13" i="5" s="1"/>
  <c r="D17" i="5"/>
  <c r="E17" i="5" s="1"/>
  <c r="D21" i="5"/>
  <c r="E21" i="5" s="1"/>
  <c r="D25" i="5"/>
  <c r="E25" i="5" s="1"/>
  <c r="D29" i="5"/>
  <c r="E29" i="5" s="1"/>
  <c r="D33" i="5"/>
  <c r="E33" i="5" s="1"/>
  <c r="D37" i="5"/>
  <c r="E37" i="5" s="1"/>
  <c r="D41" i="5"/>
  <c r="E41" i="5" s="1"/>
  <c r="D49" i="5"/>
  <c r="E49" i="5" s="1"/>
  <c r="D84" i="5"/>
  <c r="E84" i="5" s="1"/>
  <c r="F84" i="5" s="1"/>
  <c r="P227" i="1"/>
  <c r="D115" i="5"/>
  <c r="E115" i="5" s="1"/>
  <c r="D8" i="5"/>
  <c r="E8" i="5" s="1"/>
  <c r="D12" i="5"/>
  <c r="E12" i="5" s="1"/>
  <c r="D16" i="5"/>
  <c r="E16" i="5" s="1"/>
  <c r="D20" i="5"/>
  <c r="E20" i="5" s="1"/>
  <c r="D24" i="5"/>
  <c r="D28" i="5"/>
  <c r="D32" i="5"/>
  <c r="E32" i="5" s="1"/>
  <c r="D36" i="5"/>
  <c r="D40" i="5"/>
  <c r="D72" i="5"/>
  <c r="D76" i="5"/>
  <c r="D91" i="5"/>
  <c r="E91" i="5" s="1"/>
  <c r="F91" i="5" s="1"/>
  <c r="D100" i="5"/>
  <c r="E2" i="5"/>
  <c r="E92" i="5"/>
  <c r="F92" i="5" s="1"/>
  <c r="D108" i="5"/>
  <c r="E108" i="5" s="1"/>
  <c r="F108" i="5" s="1"/>
  <c r="D123" i="5"/>
  <c r="F80" i="5"/>
  <c r="D81" i="5"/>
  <c r="E81" i="5" s="1"/>
  <c r="F81" i="5" s="1"/>
  <c r="F88" i="5"/>
  <c r="D89" i="5"/>
  <c r="E89" i="5" s="1"/>
  <c r="F89" i="5" s="1"/>
  <c r="F96" i="5"/>
  <c r="D97" i="5"/>
  <c r="F104" i="5"/>
  <c r="D105" i="5"/>
  <c r="D113" i="5"/>
  <c r="E113" i="5" s="1"/>
  <c r="F113" i="5" s="1"/>
  <c r="E121" i="5"/>
  <c r="F121" i="5" s="1"/>
  <c r="D13" i="6"/>
  <c r="E13" i="6" s="1"/>
  <c r="F13" i="6" s="1"/>
  <c r="E14" i="6"/>
  <c r="F14" i="6" s="1"/>
  <c r="D17" i="6"/>
  <c r="E17" i="6" s="1"/>
  <c r="F17" i="6" s="1"/>
  <c r="E23" i="6"/>
  <c r="F23" i="6" s="1"/>
  <c r="D37" i="6"/>
  <c r="E37" i="6" s="1"/>
  <c r="D50" i="6"/>
  <c r="F52" i="6"/>
  <c r="E55" i="6"/>
  <c r="F55" i="6" s="1"/>
  <c r="D117" i="5"/>
  <c r="E21" i="7"/>
  <c r="F21" i="7" s="1"/>
  <c r="D71" i="5"/>
  <c r="E71" i="5" s="1"/>
  <c r="F71" i="5" s="1"/>
  <c r="F78" i="5"/>
  <c r="D79" i="5"/>
  <c r="E79" i="5" s="1"/>
  <c r="D87" i="5"/>
  <c r="E87" i="5" s="1"/>
  <c r="F94" i="5"/>
  <c r="D95" i="5"/>
  <c r="E95" i="5" s="1"/>
  <c r="F102" i="5"/>
  <c r="D103" i="5"/>
  <c r="E103" i="5" s="1"/>
  <c r="D111" i="5"/>
  <c r="E111" i="5" s="1"/>
  <c r="E112" i="5"/>
  <c r="F112" i="5" s="1"/>
  <c r="E116" i="5"/>
  <c r="F116" i="5" s="1"/>
  <c r="E120" i="5"/>
  <c r="F120" i="5" s="1"/>
  <c r="C5" i="6"/>
  <c r="E8" i="6"/>
  <c r="F8" i="6" s="1"/>
  <c r="E16" i="6"/>
  <c r="F16" i="6" s="1"/>
  <c r="D19" i="6"/>
  <c r="E27" i="6"/>
  <c r="F27" i="6" s="1"/>
  <c r="E32" i="6"/>
  <c r="F32" i="6" s="1"/>
  <c r="D39" i="6"/>
  <c r="E12" i="7"/>
  <c r="F12" i="7" s="1"/>
  <c r="Y23" i="9"/>
  <c r="I39" i="7"/>
  <c r="X23" i="9"/>
  <c r="F77" i="5"/>
  <c r="F85" i="5"/>
  <c r="D36" i="6"/>
  <c r="E36" i="6" s="1"/>
  <c r="F36" i="6" s="1"/>
  <c r="E59" i="6"/>
  <c r="F59" i="6" s="1"/>
  <c r="Y118" i="9"/>
  <c r="X118" i="9"/>
  <c r="I17" i="6"/>
  <c r="A2" i="6" s="1"/>
  <c r="Y200" i="9"/>
  <c r="X200" i="9"/>
  <c r="D11" i="6"/>
  <c r="D21" i="6"/>
  <c r="D34" i="6"/>
  <c r="D10" i="7"/>
  <c r="E10" i="7" s="1"/>
  <c r="F10" i="7" s="1"/>
  <c r="E101" i="5"/>
  <c r="F101" i="5" s="1"/>
  <c r="F107" i="5"/>
  <c r="E109" i="5"/>
  <c r="F109" i="5" s="1"/>
  <c r="E119" i="5"/>
  <c r="F119" i="5" s="1"/>
  <c r="E2" i="6"/>
  <c r="D7" i="6"/>
  <c r="D15" i="6"/>
  <c r="E15" i="6" s="1"/>
  <c r="E18" i="6"/>
  <c r="F18" i="6" s="1"/>
  <c r="F20" i="6"/>
  <c r="D31" i="6"/>
  <c r="E31" i="6" s="1"/>
  <c r="E43" i="6"/>
  <c r="F43" i="6" s="1"/>
  <c r="D51" i="6"/>
  <c r="E53" i="6"/>
  <c r="F53" i="6" s="1"/>
  <c r="F61" i="6"/>
  <c r="E63" i="6"/>
  <c r="F63" i="6" s="1"/>
  <c r="E13" i="7"/>
  <c r="F13" i="7" s="1"/>
  <c r="F74" i="5"/>
  <c r="F90" i="5"/>
  <c r="F98" i="5"/>
  <c r="E114" i="5"/>
  <c r="F114" i="5" s="1"/>
  <c r="E122" i="5"/>
  <c r="F122" i="5" s="1"/>
  <c r="E10" i="6"/>
  <c r="F10" i="6" s="1"/>
  <c r="E48" i="6"/>
  <c r="F48" i="6" s="1"/>
  <c r="E2" i="7"/>
  <c r="F2" i="7" s="1"/>
  <c r="D8" i="7"/>
  <c r="E8" i="7" s="1"/>
  <c r="D11" i="7"/>
  <c r="D26" i="6"/>
  <c r="D28" i="6"/>
  <c r="E35" i="6"/>
  <c r="F35" i="6" s="1"/>
  <c r="E40" i="6"/>
  <c r="F40" i="6" s="1"/>
  <c r="D45" i="6"/>
  <c r="D58" i="6"/>
  <c r="E58" i="6" s="1"/>
  <c r="D60" i="6"/>
  <c r="E20" i="7"/>
  <c r="F20" i="7" s="1"/>
  <c r="Y17" i="9"/>
  <c r="X17" i="9"/>
  <c r="E118" i="5"/>
  <c r="F118" i="5" s="1"/>
  <c r="F9" i="6"/>
  <c r="D42" i="6"/>
  <c r="E42" i="6" s="1"/>
  <c r="F44" i="6"/>
  <c r="B28" i="12"/>
  <c r="B4" i="12"/>
  <c r="B6" i="12"/>
  <c r="F30" i="7"/>
  <c r="D18" i="7"/>
  <c r="Y61" i="9"/>
  <c r="X61" i="9"/>
  <c r="Y70" i="9"/>
  <c r="X70" i="9"/>
  <c r="E19" i="7"/>
  <c r="F19" i="7" s="1"/>
  <c r="D26" i="7"/>
  <c r="E26" i="7" s="1"/>
  <c r="F26" i="7" s="1"/>
  <c r="E27" i="7"/>
  <c r="F27" i="7" s="1"/>
  <c r="E32" i="7"/>
  <c r="F32" i="7" s="1"/>
  <c r="X51" i="9"/>
  <c r="Y64" i="9"/>
  <c r="X64" i="9"/>
  <c r="X98" i="9"/>
  <c r="Y112" i="9"/>
  <c r="X112" i="9"/>
  <c r="X135" i="9"/>
  <c r="Y135" i="9"/>
  <c r="Y145" i="9"/>
  <c r="X145" i="9"/>
  <c r="X203" i="9"/>
  <c r="Y7" i="9"/>
  <c r="X7" i="9"/>
  <c r="Y29" i="9"/>
  <c r="I32" i="7"/>
  <c r="E9" i="7"/>
  <c r="F9" i="7" s="1"/>
  <c r="D16" i="7"/>
  <c r="E17" i="7"/>
  <c r="G17" i="7" s="1"/>
  <c r="D24" i="7"/>
  <c r="E24" i="7" s="1"/>
  <c r="E25" i="7"/>
  <c r="F25" i="7" s="1"/>
  <c r="D39" i="7"/>
  <c r="E39" i="7" s="1"/>
  <c r="D41" i="7"/>
  <c r="E41" i="7" s="1"/>
  <c r="F41" i="7" s="1"/>
  <c r="Y13" i="9"/>
  <c r="X13" i="9"/>
  <c r="X32" i="9"/>
  <c r="X33" i="9"/>
  <c r="X63" i="9"/>
  <c r="X80" i="9"/>
  <c r="X127" i="9"/>
  <c r="X134" i="9"/>
  <c r="X140" i="9"/>
  <c r="X169" i="9"/>
  <c r="X170" i="9"/>
  <c r="X185" i="9"/>
  <c r="X199" i="9"/>
  <c r="D25" i="6"/>
  <c r="E25" i="6" s="1"/>
  <c r="D33" i="6"/>
  <c r="E33" i="6" s="1"/>
  <c r="D41" i="6"/>
  <c r="E41" i="6" s="1"/>
  <c r="D49" i="6"/>
  <c r="E49" i="6" s="1"/>
  <c r="D57" i="6"/>
  <c r="E57" i="6" s="1"/>
  <c r="C5" i="7"/>
  <c r="D7" i="7"/>
  <c r="D23" i="7"/>
  <c r="E23" i="7" s="1"/>
  <c r="D31" i="7"/>
  <c r="E31" i="7" s="1"/>
  <c r="I37" i="7"/>
  <c r="X19" i="9"/>
  <c r="Y120" i="9"/>
  <c r="X120" i="9"/>
  <c r="X150" i="9"/>
  <c r="X156" i="9"/>
  <c r="Y159" i="9"/>
  <c r="X159" i="9"/>
  <c r="X196" i="9"/>
  <c r="B14" i="12"/>
  <c r="X3" i="9"/>
  <c r="Y9" i="9"/>
  <c r="X28" i="9"/>
  <c r="X75" i="9"/>
  <c r="X76" i="9"/>
  <c r="X90" i="9"/>
  <c r="X99" i="9"/>
  <c r="X114" i="9"/>
  <c r="X116" i="9"/>
  <c r="X149" i="9"/>
  <c r="X155" i="9"/>
  <c r="I25" i="7"/>
  <c r="D29" i="7"/>
  <c r="D34" i="7"/>
  <c r="E34" i="7" s="1"/>
  <c r="F34" i="7" s="1"/>
  <c r="D38" i="7"/>
  <c r="I41" i="7"/>
  <c r="Y28" i="9"/>
  <c r="X56" i="9"/>
  <c r="X66" i="9"/>
  <c r="X79" i="9"/>
  <c r="X102" i="9"/>
  <c r="X125" i="9"/>
  <c r="X178" i="9"/>
  <c r="X191" i="9"/>
  <c r="X192" i="9"/>
  <c r="X208" i="9"/>
  <c r="X209" i="9"/>
  <c r="E33" i="7"/>
  <c r="F33" i="7" s="1"/>
  <c r="D40" i="7"/>
  <c r="E40" i="7" s="1"/>
  <c r="Y93" i="9"/>
  <c r="X93" i="9"/>
  <c r="X164" i="9"/>
  <c r="X194" i="9"/>
  <c r="B21" i="12"/>
  <c r="B29" i="12"/>
  <c r="B23" i="12"/>
  <c r="B17" i="12"/>
  <c r="B19" i="12"/>
  <c r="B20" i="12"/>
  <c r="B16" i="12"/>
  <c r="B22" i="12"/>
  <c r="B13" i="12"/>
  <c r="B11" i="12"/>
  <c r="B9" i="12"/>
  <c r="B26" i="12" s="1"/>
  <c r="B7" i="12"/>
  <c r="B5" i="12"/>
  <c r="B15" i="12"/>
  <c r="B18" i="12"/>
  <c r="B12" i="12"/>
  <c r="B10" i="12"/>
  <c r="D37" i="7"/>
  <c r="E35" i="7"/>
  <c r="F35" i="7" s="1"/>
  <c r="D36" i="7"/>
  <c r="E36" i="7" s="1"/>
  <c r="X15" i="9"/>
  <c r="X43" i="9"/>
  <c r="X67" i="9"/>
  <c r="X91" i="9"/>
  <c r="X139" i="9"/>
  <c r="X147" i="9"/>
  <c r="X183" i="9"/>
  <c r="X59" i="9"/>
  <c r="X123" i="9"/>
  <c r="X207" i="9"/>
  <c r="G11" i="5" l="1"/>
  <c r="E13" i="1"/>
  <c r="D13" i="1"/>
  <c r="G73" i="5"/>
  <c r="N13" i="1"/>
  <c r="B7" i="1"/>
  <c r="F2" i="2" s="1"/>
  <c r="J13" i="1"/>
  <c r="G59" i="5"/>
  <c r="G14" i="6"/>
  <c r="O9" i="1"/>
  <c r="G9" i="1"/>
  <c r="F11" i="1"/>
  <c r="J9" i="1"/>
  <c r="E56" i="6"/>
  <c r="F56" i="6" s="1"/>
  <c r="G46" i="6"/>
  <c r="G37" i="6"/>
  <c r="G8" i="5"/>
  <c r="G9" i="5"/>
  <c r="F79" i="5"/>
  <c r="F66" i="5"/>
  <c r="G51" i="5"/>
  <c r="AA14" i="1"/>
  <c r="E15" i="7"/>
  <c r="F15" i="7" s="1"/>
  <c r="E38" i="7"/>
  <c r="F38" i="7" s="1"/>
  <c r="F8" i="7"/>
  <c r="G19" i="7"/>
  <c r="A2" i="7"/>
  <c r="E37" i="7"/>
  <c r="F37" i="7" s="1"/>
  <c r="G14" i="7"/>
  <c r="F17" i="7"/>
  <c r="G13" i="7"/>
  <c r="G12" i="7"/>
  <c r="E22" i="7"/>
  <c r="F22" i="7" s="1"/>
  <c r="G42" i="6"/>
  <c r="F58" i="6"/>
  <c r="F29" i="6"/>
  <c r="E64" i="6"/>
  <c r="F64" i="6" s="1"/>
  <c r="G33" i="6"/>
  <c r="G8" i="6"/>
  <c r="G43" i="6"/>
  <c r="E19" i="6"/>
  <c r="F19" i="6" s="1"/>
  <c r="E60" i="6"/>
  <c r="F60" i="6" s="1"/>
  <c r="G41" i="6"/>
  <c r="E28" i="6"/>
  <c r="F28" i="6" s="1"/>
  <c r="F65" i="5"/>
  <c r="G65" i="5"/>
  <c r="G7" i="5"/>
  <c r="G57" i="5"/>
  <c r="E47" i="5"/>
  <c r="G47" i="5" s="1"/>
  <c r="G79" i="5"/>
  <c r="F42" i="5"/>
  <c r="E55" i="5"/>
  <c r="G55" i="5" s="1"/>
  <c r="G16" i="5"/>
  <c r="G14" i="5"/>
  <c r="E72" i="5"/>
  <c r="F72" i="5" s="1"/>
  <c r="F17" i="5"/>
  <c r="F9" i="5"/>
  <c r="F11" i="5"/>
  <c r="E100" i="5"/>
  <c r="F100" i="5" s="1"/>
  <c r="F51" i="5"/>
  <c r="G12" i="5"/>
  <c r="E63" i="5"/>
  <c r="G63" i="5" s="1"/>
  <c r="F18" i="5"/>
  <c r="F103" i="5"/>
  <c r="E123" i="5"/>
  <c r="F123" i="5" s="1"/>
  <c r="F22" i="5"/>
  <c r="F35" i="5"/>
  <c r="L4" i="1"/>
  <c r="L13" i="1" s="1"/>
  <c r="H11" i="1"/>
  <c r="G1" i="1" a="1"/>
  <c r="G1" i="1" s="1"/>
  <c r="K9" i="1"/>
  <c r="E21" i="6"/>
  <c r="F21" i="6" s="1"/>
  <c r="F95" i="5"/>
  <c r="F8" i="5"/>
  <c r="E97" i="5"/>
  <c r="F97" i="5" s="1"/>
  <c r="E50" i="5"/>
  <c r="G50" i="5" s="1"/>
  <c r="E40" i="5"/>
  <c r="F40" i="5" s="1"/>
  <c r="F10" i="5"/>
  <c r="G35" i="6"/>
  <c r="F36" i="7"/>
  <c r="F40" i="7"/>
  <c r="E16" i="7"/>
  <c r="G16" i="7" s="1"/>
  <c r="F23" i="7"/>
  <c r="E26" i="6"/>
  <c r="F26" i="6" s="1"/>
  <c r="E34" i="6"/>
  <c r="G34" i="6" s="1"/>
  <c r="E39" i="6"/>
  <c r="F39" i="6" s="1"/>
  <c r="F87" i="5"/>
  <c r="E50" i="6"/>
  <c r="F50" i="6" s="1"/>
  <c r="F33" i="5"/>
  <c r="F41" i="5"/>
  <c r="C11" i="1"/>
  <c r="I12" i="1"/>
  <c r="L9" i="1"/>
  <c r="F9" i="1"/>
  <c r="C13" i="1"/>
  <c r="B10" i="1"/>
  <c r="C9" i="1"/>
  <c r="B3" i="1"/>
  <c r="A2" i="2" s="1"/>
  <c r="J11" i="1"/>
  <c r="E7" i="7"/>
  <c r="E3" i="7"/>
  <c r="G3" i="7" s="1"/>
  <c r="D9" i="1"/>
  <c r="F13" i="1"/>
  <c r="O12" i="1"/>
  <c r="L12" i="1"/>
  <c r="O13" i="1"/>
  <c r="E51" i="6"/>
  <c r="F51" i="6" s="1"/>
  <c r="E45" i="6"/>
  <c r="F45" i="6" s="1"/>
  <c r="G2" i="5"/>
  <c r="F2" i="5"/>
  <c r="D2" i="5"/>
  <c r="F115" i="5"/>
  <c r="E75" i="5"/>
  <c r="F75" i="5" s="1"/>
  <c r="F38" i="5"/>
  <c r="G10" i="5"/>
  <c r="H12" i="1"/>
  <c r="J12" i="1"/>
  <c r="N12" i="1"/>
  <c r="G12" i="1"/>
  <c r="B5" i="1"/>
  <c r="D2" i="2" s="1"/>
  <c r="F12" i="1"/>
  <c r="E11" i="7"/>
  <c r="G11" i="7" s="1"/>
  <c r="F24" i="7"/>
  <c r="F57" i="6"/>
  <c r="F49" i="5"/>
  <c r="F39" i="7"/>
  <c r="E29" i="7"/>
  <c r="G29" i="7" s="1"/>
  <c r="E18" i="7"/>
  <c r="F18" i="7" s="1"/>
  <c r="E11" i="6"/>
  <c r="F11" i="6" s="1"/>
  <c r="F41" i="6"/>
  <c r="F49" i="6"/>
  <c r="E117" i="5"/>
  <c r="F117" i="5" s="1"/>
  <c r="E105" i="5"/>
  <c r="F105" i="5" s="1"/>
  <c r="F20" i="5"/>
  <c r="E76" i="5"/>
  <c r="F76" i="5" s="1"/>
  <c r="F37" i="5"/>
  <c r="E36" i="5"/>
  <c r="F36" i="5" s="1"/>
  <c r="F25" i="5"/>
  <c r="F13" i="5"/>
  <c r="I11" i="1"/>
  <c r="B6" i="1"/>
  <c r="E2" i="2" s="1"/>
  <c r="H9" i="1"/>
  <c r="M13" i="1"/>
  <c r="F15" i="6"/>
  <c r="F31" i="7"/>
  <c r="F42" i="6"/>
  <c r="F33" i="6"/>
  <c r="F31" i="6"/>
  <c r="E7" i="6"/>
  <c r="E3" i="6"/>
  <c r="G3" i="6" s="1"/>
  <c r="F25" i="6"/>
  <c r="F111" i="5"/>
  <c r="F16" i="5"/>
  <c r="F29" i="5"/>
  <c r="E28" i="5"/>
  <c r="F28" i="5" s="1"/>
  <c r="E24" i="5"/>
  <c r="F24" i="5" s="1"/>
  <c r="G13" i="5"/>
  <c r="G11" i="1"/>
  <c r="H13" i="1"/>
  <c r="F32" i="5"/>
  <c r="F37" i="6"/>
  <c r="G49" i="5"/>
  <c r="D2" i="7"/>
  <c r="G2" i="7"/>
  <c r="F2" i="6"/>
  <c r="D2" i="6"/>
  <c r="G2" i="6"/>
  <c r="F12" i="5"/>
  <c r="E3" i="5"/>
  <c r="G3" i="5" s="1"/>
  <c r="F21" i="5"/>
  <c r="G40" i="6"/>
  <c r="K12" i="1"/>
  <c r="M9" i="1"/>
  <c r="N11" i="1"/>
  <c r="D11" i="1"/>
  <c r="E11" i="1"/>
  <c r="H2" i="6" s="1"/>
  <c r="C12" i="1"/>
  <c r="B8" i="1"/>
  <c r="E9" i="1"/>
  <c r="N9" i="1"/>
  <c r="K13" i="1"/>
  <c r="D12" i="1"/>
  <c r="H2" i="5" l="1"/>
  <c r="E4" i="6"/>
  <c r="G4" i="6" s="1"/>
  <c r="F55" i="5"/>
  <c r="G15" i="7"/>
  <c r="F50" i="5"/>
  <c r="F47" i="5"/>
  <c r="F63" i="5"/>
  <c r="J2" i="5"/>
  <c r="L11" i="1"/>
  <c r="B11" i="1" s="1"/>
  <c r="G4" i="2" s="1"/>
  <c r="B4" i="1"/>
  <c r="C2" i="2" s="1"/>
  <c r="I2" i="5"/>
  <c r="E4" i="5"/>
  <c r="G4" i="5" s="1"/>
  <c r="F29" i="7"/>
  <c r="D4" i="7"/>
  <c r="H2" i="7"/>
  <c r="B4" i="2"/>
  <c r="B12" i="1"/>
  <c r="A4" i="2" s="1"/>
  <c r="B9" i="1"/>
  <c r="C4" i="2" s="1"/>
  <c r="F34" i="6"/>
  <c r="F4" i="2"/>
  <c r="F16" i="7"/>
  <c r="G7" i="6"/>
  <c r="D4" i="5"/>
  <c r="G18" i="7"/>
  <c r="F7" i="6"/>
  <c r="F11" i="7"/>
  <c r="E4" i="7"/>
  <c r="F7" i="7"/>
  <c r="D4" i="6"/>
  <c r="S5" i="5" l="1" a="1"/>
  <c r="S5" i="5" s="1"/>
  <c r="I2" i="7"/>
  <c r="E5" i="6"/>
  <c r="G5" i="6" s="1"/>
  <c r="B13" i="1"/>
  <c r="E4" i="2" s="1"/>
  <c r="S5" i="6" a="1"/>
  <c r="S5" i="6" s="1"/>
  <c r="J2" i="7"/>
  <c r="F4" i="6"/>
  <c r="D3" i="6"/>
  <c r="F4" i="7"/>
  <c r="D3" i="7"/>
  <c r="S5" i="7" a="1"/>
  <c r="S5" i="7" s="1"/>
  <c r="F4" i="5"/>
  <c r="D3" i="5"/>
  <c r="G4" i="7"/>
  <c r="E5" i="7"/>
  <c r="G5" i="7" s="1"/>
  <c r="E5" i="5"/>
  <c r="G5" i="5" s="1"/>
  <c r="J2" i="6"/>
  <c r="I2" i="6"/>
  <c r="F3" i="5" l="1"/>
  <c r="F5" i="5" s="1"/>
  <c r="D5" i="5"/>
  <c r="F3" i="7"/>
  <c r="F5" i="7" s="1"/>
  <c r="D5" i="7"/>
  <c r="F3" i="6"/>
  <c r="F5" i="6" s="1"/>
  <c r="D5" i="6"/>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<sst xmlns="http://schemas.openxmlformats.org/spreadsheetml/2006/main" count="25681" uniqueCount="7708">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</sst>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24" fillId="5" borderId="2" xfId="0" applyFont="1" applyFill="1" applyBorder="1" applyProtection="1">
      <protection hidden="1"/>
    </xf>
    <xf numFmtId="0" fontId="35" fillId="8" borderId="2" xfId="0" applyFont="1" applyFill="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179" fontId="41" fillId="11" borderId="2" xfId="0" applyNumberFormat="1" applyFont="1" applyFill="1" applyAlignment="1" applyProtection="1">
      <alignment horizontal="center" vertical="center"/>
      <protection hidden="1"/>
    </xf>
    <xf numFmtId="0" fontId="11" fillId="0" borderId="18" xfId="0" applyFont="1" applyBorder="1" applyAlignment="1" applyProtection="1">
      <alignment horizontal="center" vertical="center"/>
      <protection hidden="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7" bestFit="1" customWidth="1"/>
    <col min="2" max="2" width="13.796875" style="227" customWidth="1"/>
    <col min="3" max="6" width="11.3984375" style="227" customWidth="1"/>
    <col min="7" max="7" width="11.3984375" style="91" customWidth="1"/>
    <col min="8" max="8" width="11.3984375" style="227" customWidth="1"/>
    <col min="9" max="9" width="11.3984375" style="92" customWidth="1"/>
    <col min="10" max="11" width="11.3984375" style="227" customWidth="1"/>
    <col min="12" max="12" width="11.3984375" style="228" customWidth="1"/>
    <col min="13" max="13" width="11.3984375" style="91" customWidth="1"/>
    <col min="14" max="14" width="11.3984375" style="101" customWidth="1"/>
    <col min="15" max="15" width="11.3984375" style="228" customWidth="1"/>
    <col min="16" max="16" width="32.796875" style="227" hidden="1" customWidth="1"/>
    <col min="17" max="22" width="11.19921875" style="227" customWidth="1"/>
    <col min="23" max="23" width="11.19921875" style="91" customWidth="1"/>
    <col min="24" max="25" width="13.69921875" style="227" bestFit="1" customWidth="1"/>
    <col min="26" max="57" width="11.19921875" style="227" customWidth="1"/>
    <col min="58" max="16384" width="11.1992187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3"/>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3"/>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176</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61</v>
      </c>
      <c r="M8" s="211">
        <f t="shared" si="6"/>
        <v>24</v>
      </c>
      <c r="N8" s="211">
        <f t="shared" si="6"/>
        <v>3</v>
      </c>
      <c r="O8" s="349">
        <f t="shared" si="6"/>
        <v>22</v>
      </c>
      <c r="P8" s="130"/>
      <c r="Q8" s="130"/>
      <c r="R8" s="130"/>
      <c r="S8" s="130"/>
      <c r="W8" s="132"/>
    </row>
    <row r="9" spans="1:27" s="228" customFormat="1" ht="18.600000000000001" customHeight="1">
      <c r="A9" s="217" t="s">
        <v>26</v>
      </c>
      <c r="B9" s="218">
        <f t="shared" si="2"/>
        <v>34</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10</v>
      </c>
      <c r="M9" s="213">
        <f t="shared" si="7"/>
        <v>6</v>
      </c>
      <c r="N9" s="213">
        <f t="shared" si="7"/>
        <v>0</v>
      </c>
      <c r="O9" s="214">
        <f t="shared" si="7"/>
        <v>13</v>
      </c>
      <c r="P9" s="132"/>
      <c r="Q9" s="132"/>
      <c r="R9" s="132"/>
      <c r="S9" s="132"/>
      <c r="W9" s="132"/>
    </row>
    <row r="10" spans="1:27" ht="18.600000000000001" customHeight="1">
      <c r="A10" s="151" t="s">
        <v>27</v>
      </c>
      <c r="B10" s="152">
        <f t="shared" si="2"/>
        <v>106</v>
      </c>
      <c r="C10" s="153">
        <f t="shared" ref="C10:O10" si="8">COUNTIFS($D$15:$D$300,C2,$R$15:$R$300,$D$1)</f>
        <v>1</v>
      </c>
      <c r="D10" s="348">
        <f t="shared" si="8"/>
        <v>0</v>
      </c>
      <c r="E10" s="348">
        <f t="shared" si="8"/>
        <v>9</v>
      </c>
      <c r="F10" s="348">
        <f t="shared" si="8"/>
        <v>1</v>
      </c>
      <c r="G10" s="348">
        <f t="shared" si="8"/>
        <v>4</v>
      </c>
      <c r="H10" s="348">
        <f t="shared" si="8"/>
        <v>5</v>
      </c>
      <c r="I10" s="348">
        <f t="shared" si="8"/>
        <v>6</v>
      </c>
      <c r="J10" s="348">
        <f t="shared" si="8"/>
        <v>0</v>
      </c>
      <c r="K10" s="348">
        <f t="shared" si="8"/>
        <v>8</v>
      </c>
      <c r="L10" s="348">
        <f t="shared" si="8"/>
        <v>39</v>
      </c>
      <c r="M10" s="348">
        <f t="shared" si="8"/>
        <v>15</v>
      </c>
      <c r="N10" s="348">
        <f t="shared" si="8"/>
        <v>2</v>
      </c>
      <c r="O10" s="348">
        <f t="shared" si="8"/>
        <v>16</v>
      </c>
      <c r="P10" s="310"/>
      <c r="Q10" s="310"/>
      <c r="R10" s="309"/>
      <c r="S10" s="309"/>
      <c r="W10" s="132"/>
    </row>
    <row r="11" spans="1:27" s="228" customFormat="1" ht="18.600000000000001" customHeight="1">
      <c r="A11" s="154" t="s">
        <v>26</v>
      </c>
      <c r="B11" s="152">
        <f t="shared" si="2"/>
        <v>55</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24</v>
      </c>
      <c r="M11" s="213">
        <f t="shared" si="9"/>
        <v>6</v>
      </c>
      <c r="N11" s="213">
        <f t="shared" si="9"/>
        <v>0</v>
      </c>
      <c r="O11" s="214">
        <f t="shared" si="9"/>
        <v>10</v>
      </c>
      <c r="P11" s="132"/>
      <c r="Q11" s="132"/>
      <c r="R11" s="132"/>
      <c r="S11" s="132"/>
      <c r="W11" s="132"/>
    </row>
    <row r="12" spans="1:27" ht="18.600000000000001" customHeight="1">
      <c r="A12" s="155" t="s">
        <v>28</v>
      </c>
      <c r="B12" s="350">
        <f>B8/B3</f>
        <v>0.82629107981220662</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0.85915492957746475</v>
      </c>
      <c r="M12" s="246">
        <f t="shared" si="10"/>
        <v>0.8</v>
      </c>
      <c r="N12" s="246">
        <f t="shared" si="10"/>
        <v>1</v>
      </c>
      <c r="O12" s="247">
        <f t="shared" si="10"/>
        <v>0.62857142857142856</v>
      </c>
      <c r="P12" s="130"/>
      <c r="Q12" s="130"/>
      <c r="R12" s="130"/>
      <c r="S12" s="130"/>
      <c r="W12" s="132"/>
    </row>
    <row r="13" spans="1:27" ht="18.600000000000001" customHeight="1">
      <c r="A13" s="155" t="s">
        <v>29</v>
      </c>
      <c r="B13" s="350">
        <f t="shared" ref="B13:O13" si="11">B10/B4</f>
        <v>0.65838509316770188</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2" t="s">
        <v>42</v>
      </c>
      <c r="N14" s="312" t="s">
        <v>43</v>
      </c>
      <c r="O14" s="162" t="s">
        <v>44</v>
      </c>
      <c r="P14" s="162" t="s">
        <v>45</v>
      </c>
      <c r="Q14" s="321" t="s">
        <v>46</v>
      </c>
      <c r="R14" s="321" t="s">
        <v>47</v>
      </c>
      <c r="S14" s="321" t="s">
        <v>48</v>
      </c>
      <c r="T14" s="322" t="s">
        <v>49</v>
      </c>
      <c r="U14" s="322" t="s">
        <v>50</v>
      </c>
      <c r="V14" s="322" t="s">
        <v>51</v>
      </c>
      <c r="W14" s="322"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358">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32" t="str">
        <f t="shared" ref="M15:M78" si="13">Q15&amp;IF(R15&lt;&gt;"",$P$2,"")&amp;R15</f>
        <v>EDC+STAR</v>
      </c>
      <c r="N15" s="313" t="str">
        <f t="array" ref="N15">IF(AND(
    SUMPRODUCT(
        (IM!$F$2:$F$1181=A15) *
        ISNUMBER(SEARCH("HUB", IM!$AC$2:$AC$1181)) *
        (IM!$X$2:$X$1181&gt;=$A$1) *
        (IM!$X$2:$X$1181&lt;=$B$1)*(W15="HUB")
    ) &gt; 0
), "HUB", "")</f>
        <v/>
      </c>
      <c r="O15" s="335"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6" t="str">
        <f t="shared" ref="P15:P78" si="15">(TEXT(I15,"yyyymmdd"))&amp;$S$2&amp;A15&amp;$S$2&amp;B15&amp;$Q$2</f>
        <v>PMQ2-D070-三重重新店(定保)</v>
      </c>
      <c r="Q15" s="324" t="str">
        <f t="array" ref="Q15">IF(AND(SUMPRODUCT((IM!$F$2:$F$1181=A15)*(ISNUMBER(SEARCH("EDC", IM!$AC$2:$AC$1181))))&gt;0), "EDC", "")</f>
        <v>EDC</v>
      </c>
      <c r="R15" s="340" t="str">
        <f t="array" ref="R15">IF(AND(SUMPRODUCT((IM!$F$2:$F$1181=A15)*(ISNUMBER(SEARCH("STAR", IM!$AC$2:$AC$1181))))&gt;0), "STAR", "")</f>
        <v>STAR</v>
      </c>
      <c r="S15" s="342">
        <f t="array" ref="S15">IFERROR(INDEX(IM!$AM$2:$AM$9382, MATCH(1, (IM!$F$2:$F$9382=A15) * (ISNUMBER(SEARCH($D$1, IM!$AC$2:$AC$9382))), 0)), "")</f>
        <v>45748</v>
      </c>
      <c r="T15" s="341">
        <f t="shared" ref="T15:T78" si="16">IF(AND(X15&lt;&gt;"", Y15&lt;&gt;""), 2, IF(OR(X15&lt;&gt;"", Y15&lt;&gt;""), 1, 0))</f>
        <v>2</v>
      </c>
      <c r="U15" s="325"/>
      <c r="V15" s="336">
        <f t="shared" ref="V15:V78" si="17">IF(OR(R15="STAR", T15="", U15=""), T15,
"總數：" &amp; T15 &amp; CHAR(10) &amp;
"已維修：" &amp; U15 &amp; CHAR(10) &amp;
"未更換：" &amp; (T15 - U15))</f>
        <v>2</v>
      </c>
      <c r="W15" s="326" t="str">
        <f>IF(VLOOKUP(A15,'0919門市清單主檔'!B:E,4,FALSE)=0,"",VLOOKUP(A15,'0919門市清單主檔'!B:E,4,FALSE))</f>
        <v/>
      </c>
      <c r="X15" s="224" t="s">
        <v>56</v>
      </c>
      <c r="Y15" s="225" t="s">
        <v>57</v>
      </c>
      <c r="Z15" s="228"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IF(AND(SUMPRODUCT((IM!$F$2:$F$1181=A16)*(ISNUMBER(SEARCH("PMQ2", IM!$AC$2:$AC$1181))))&gt;0), "PMQ2", "")</f>
        <v>PMQ2</v>
      </c>
      <c r="J16" s="358">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33" t="str">
        <f t="shared" si="13"/>
        <v>EDC+STAR</v>
      </c>
      <c r="N16" s="314" t="str">
        <f t="array" ref="N16">IF(AND(
    SUMPRODUCT(
        (IM!$F$2:$F$1181=A16) *
        ISNUMBER(SEARCH("HUB", IM!$AC$2:$AC$1181)) *
        (IM!$X$2:$X$1181&gt;=$A$1) *
        (IM!$X$2:$X$1181&lt;=$B$1)*(W16="HUB")
    ) &gt; 0
), "HUB", "")</f>
        <v/>
      </c>
      <c r="O16" s="335" t="str">
        <f t="shared" si="14"/>
        <v>已完工</v>
      </c>
      <c r="P16" s="222" t="str">
        <f t="shared" si="15"/>
        <v>PMQ2-3818-板橋漢江店(定保)</v>
      </c>
      <c r="Q16" s="327" t="str">
        <f t="array" ref="Q16">IF(AND(SUMPRODUCT((IM!$F$2:$F$1181=A16)*(ISNUMBER(SEARCH("EDC", IM!$AC$2:$AC$1181))))&gt;0), "EDC", "")</f>
        <v>EDC</v>
      </c>
      <c r="R16" s="341" t="str">
        <f t="array" ref="R16">IF(AND(SUMPRODUCT((IM!$F$2:$F$1181=A16)*(ISNUMBER(SEARCH("STAR", IM!$AC$2:$AC$1181))))&gt;0), "STAR", "")</f>
        <v>STAR</v>
      </c>
      <c r="S16" s="343">
        <f t="array" ref="S16">IFERROR(INDEX(IM!$AM$2:$AM$9382, MATCH(1, (IM!$F$2:$F$9382=A16) * (ISNUMBER(SEARCH($D$1, IM!$AC$2:$AC$9382))), 0)), "")</f>
        <v>45748</v>
      </c>
      <c r="T16" s="341">
        <f t="shared" si="16"/>
        <v>1</v>
      </c>
      <c r="U16" s="325"/>
      <c r="V16" s="336">
        <f t="shared" si="17"/>
        <v>1</v>
      </c>
      <c r="W16" s="328" t="str">
        <f>IF(VLOOKUP(A16,'0919門市清單主檔'!B:E,4,FALSE)=0,"",VLOOKUP(A16,'0919門市清單主檔'!B:E,4,FALSE))</f>
        <v/>
      </c>
      <c r="Y16" s="228" t="s">
        <v>58</v>
      </c>
      <c r="Z16" s="228"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IF(AND(SUMPRODUCT((IM!$F$2:$F$1181=A17)*(ISNUMBER(SEARCH("PMQ2", IM!$AC$2:$AC$1181))))&gt;0), "PMQ2", "")</f>
        <v>PMQ2</v>
      </c>
      <c r="J17" s="358">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33" t="str">
        <f t="shared" si="13"/>
        <v>EDC+STAR</v>
      </c>
      <c r="N17" s="314" t="str">
        <f t="array" ref="N17">IF(AND(
    SUMPRODUCT(
        (IM!$F$2:$F$1181=A17) *
        ISNUMBER(SEARCH("HUB", IM!$AC$2:$AC$1181)) *
        (IM!$X$2:$X$1181&gt;=$A$1) *
        (IM!$X$2:$X$1181&lt;=$B$1)*(W17="HUB")
    ) &gt; 0
), "HUB", "")</f>
        <v/>
      </c>
      <c r="O17" s="335" t="str">
        <f t="shared" si="14"/>
        <v>已完工</v>
      </c>
      <c r="P17" s="354" t="str">
        <f t="shared" si="15"/>
        <v>PMQ2-3147-北縣板明店(定保)</v>
      </c>
      <c r="Q17" s="327" t="str">
        <f t="array" ref="Q17">IF(AND(SUMPRODUCT((IM!$F$2:$F$1181=A17)*(ISNUMBER(SEARCH("EDC", IM!$AC$2:$AC$1181))))&gt;0), "EDC", "")</f>
        <v>EDC</v>
      </c>
      <c r="R17" s="355" t="str">
        <f t="array" ref="R17">IF(AND(SUMPRODUCT((IM!$F$2:$F$1181=A17)*(ISNUMBER(SEARCH("STAR", IM!$AC$2:$AC$1181))))&gt;0), "STAR", "")</f>
        <v>STAR</v>
      </c>
      <c r="S17" s="343">
        <f t="array" ref="S17">IFERROR(INDEX(IM!$AM$2:$AM$9382, MATCH(1, (IM!$F$2:$F$9382=A17) * (ISNUMBER(SEARCH($D$1, IM!$AC$2:$AC$9382))), 0)), "")</f>
        <v>45748</v>
      </c>
      <c r="T17" s="355">
        <f t="shared" si="16"/>
        <v>1</v>
      </c>
      <c r="U17" s="325"/>
      <c r="V17" s="336">
        <f t="shared" si="17"/>
        <v>1</v>
      </c>
      <c r="W17" s="328" t="str">
        <f>IF(VLOOKUP(A17,'0919門市清單主檔'!B:E,4,FALSE)=0,"",VLOOKUP(A17,'0919門市清單主檔'!B:E,4,FALSE))</f>
        <v/>
      </c>
      <c r="Y17" s="228" t="s">
        <v>59</v>
      </c>
      <c r="Z17" s="228"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IF(AND(SUMPRODUCT((IM!$F$2:$F$1181=A18)*(ISNUMBER(SEARCH("PMQ2", IM!$AC$2:$AC$1181))))&gt;0), "PMQ2", "")</f>
        <v>PMQ2</v>
      </c>
      <c r="J18" s="358">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33" t="str">
        <f t="shared" si="13"/>
        <v>EDC+STAR</v>
      </c>
      <c r="N18" s="314" t="str">
        <f t="array" ref="N18">IF(AND(
    SUMPRODUCT(
        (IM!$F$2:$F$1181=A18) *
        ISNUMBER(SEARCH("HUB", IM!$AC$2:$AC$1181)) *
        (IM!$X$2:$X$1181&gt;=$A$1) *
        (IM!$X$2:$X$1181&lt;=$B$1)*(W18="HUB")
    ) &gt; 0
), "HUB", "")</f>
        <v/>
      </c>
      <c r="O18" s="335" t="str">
        <f t="shared" si="14"/>
        <v>已完工</v>
      </c>
      <c r="P18" s="354" t="str">
        <f t="shared" si="15"/>
        <v>PMQ2-4241-三重仁義店(定保)</v>
      </c>
      <c r="Q18" s="327" t="str">
        <f t="array" ref="Q18">IF(AND(SUMPRODUCT((IM!$F$2:$F$1181=A18)*(ISNUMBER(SEARCH("EDC", IM!$AC$2:$AC$1181))))&gt;0), "EDC", "")</f>
        <v>EDC</v>
      </c>
      <c r="R18" s="355" t="str">
        <f t="array" ref="R18">IF(AND(SUMPRODUCT((IM!$F$2:$F$1181=A18)*(ISNUMBER(SEARCH("STAR", IM!$AC$2:$AC$1181))))&gt;0), "STAR", "")</f>
        <v>STAR</v>
      </c>
      <c r="S18" s="343">
        <f t="array" ref="S18">IFERROR(INDEX(IM!$AM$2:$AM$9382, MATCH(1, (IM!$F$2:$F$9382=A18) * (ISNUMBER(SEARCH($D$1, IM!$AC$2:$AC$9382))), 0)), "")</f>
        <v>45748</v>
      </c>
      <c r="T18" s="355">
        <f t="shared" si="16"/>
        <v>2</v>
      </c>
      <c r="U18" s="325"/>
      <c r="V18" s="336">
        <f t="shared" si="17"/>
        <v>2</v>
      </c>
      <c r="W18" s="328" t="str">
        <f>IF(VLOOKUP(A18,'0919門市清單主檔'!B:E,4,FALSE)=0,"",VLOOKUP(A18,'0919門市清單主檔'!B:E,4,FALSE))</f>
        <v/>
      </c>
      <c r="X18" s="227" t="s">
        <v>60</v>
      </c>
      <c r="Y18" s="228" t="s">
        <v>61</v>
      </c>
      <c r="Z18" s="228"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IF(AND(SUMPRODUCT((IM!$F$2:$F$1181=A19)*(ISNUMBER(SEARCH("PMQ2", IM!$AC$2:$AC$1181))))&gt;0), "PMQ2", "")</f>
        <v>PMQ2</v>
      </c>
      <c r="J19" s="358">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33" t="str">
        <f t="shared" si="13"/>
        <v>EDC+STAR</v>
      </c>
      <c r="N19" s="314" t="str">
        <f t="array" ref="N19">IF(AND(
    SUMPRODUCT(
        (IM!$F$2:$F$1181=A19) *
        ISNUMBER(SEARCH("HUB", IM!$AC$2:$AC$1181)) *
        (IM!$X$2:$X$1181&gt;=$A$1) *
        (IM!$X$2:$X$1181&lt;=$B$1)*(W19="HUB")
    ) &gt; 0
), "HUB", "")</f>
        <v/>
      </c>
      <c r="O19" s="335" t="str">
        <f t="shared" si="14"/>
        <v>已完工</v>
      </c>
      <c r="P19" s="222" t="str">
        <f t="shared" si="15"/>
        <v>PMQ2-3627-三重重新橋(定保)</v>
      </c>
      <c r="Q19" s="327" t="str">
        <f t="array" ref="Q19">IF(AND(SUMPRODUCT((IM!$F$2:$F$1181=A19)*(ISNUMBER(SEARCH("EDC", IM!$AC$2:$AC$1181))))&gt;0), "EDC", "")</f>
        <v>EDC</v>
      </c>
      <c r="R19" s="341" t="str">
        <f t="array" ref="R19">IF(AND(SUMPRODUCT((IM!$F$2:$F$1181=A19)*(ISNUMBER(SEARCH("STAR", IM!$AC$2:$AC$1181))))&gt;0), "STAR", "")</f>
        <v>STAR</v>
      </c>
      <c r="S19" s="343">
        <f t="array" ref="S19">IFERROR(INDEX(IM!$AM$2:$AM$9382, MATCH(1, (IM!$F$2:$F$9382=A19) * (ISNUMBER(SEARCH($D$1, IM!$AC$2:$AC$9382))), 0)), "")</f>
        <v>45749</v>
      </c>
      <c r="T19" s="341">
        <f t="shared" si="16"/>
        <v>2</v>
      </c>
      <c r="U19" s="325"/>
      <c r="V19" s="336">
        <f t="shared" si="17"/>
        <v>2</v>
      </c>
      <c r="W19" s="328" t="str">
        <f>IF(VLOOKUP(A19,'0919門市清單主檔'!B:E,4,FALSE)=0,"",VLOOKUP(A19,'0919門市清單主檔'!B:E,4,FALSE))</f>
        <v/>
      </c>
      <c r="X19" s="227" t="s">
        <v>62</v>
      </c>
      <c r="Y19" s="228" t="s">
        <v>63</v>
      </c>
      <c r="Z19" s="228"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IF(AND(SUMPRODUCT((IM!$F$2:$F$1181=A20)*(ISNUMBER(SEARCH("PMQ2", IM!$AC$2:$AC$1181))))&gt;0), "PMQ2", "")</f>
        <v>PMQ2</v>
      </c>
      <c r="J20" s="358">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33" t="str">
        <f t="shared" si="13"/>
        <v>EDC+STAR</v>
      </c>
      <c r="N20" s="314" t="str">
        <f t="array" ref="N20">IF(AND(
    SUMPRODUCT(
        (IM!$F$2:$F$1181=A20) *
        ISNUMBER(SEARCH("HUB", IM!$AC$2:$AC$1181)) *
        (IM!$X$2:$X$1181&gt;=$A$1) *
        (IM!$X$2:$X$1181&lt;=$B$1)*(W20="HUB")
    ) &gt; 0
), "HUB", "")</f>
        <v/>
      </c>
      <c r="O20" s="335" t="str">
        <f t="shared" si="14"/>
        <v>已完工</v>
      </c>
      <c r="P20" s="222" t="str">
        <f t="shared" si="15"/>
        <v>PMQ2-4084-三重昌隆店(定保)</v>
      </c>
      <c r="Q20" s="327" t="str">
        <f t="array" ref="Q20">IF(AND(SUMPRODUCT((IM!$F$2:$F$1181=A20)*(ISNUMBER(SEARCH("EDC", IM!$AC$2:$AC$1181))))&gt;0), "EDC", "")</f>
        <v>EDC</v>
      </c>
      <c r="R20" s="341" t="str">
        <f t="array" ref="R20">IF(AND(SUMPRODUCT((IM!$F$2:$F$1181=A20)*(ISNUMBER(SEARCH("STAR", IM!$AC$2:$AC$1181))))&gt;0), "STAR", "")</f>
        <v>STAR</v>
      </c>
      <c r="S20" s="343">
        <f t="array" ref="S20">IFERROR(INDEX(IM!$AM$2:$AM$9382, MATCH(1, (IM!$F$2:$F$9382=A20) * (ISNUMBER(SEARCH($D$1, IM!$AC$2:$AC$9382))), 0)), "")</f>
        <v>45749</v>
      </c>
      <c r="T20" s="341">
        <f t="shared" si="16"/>
        <v>2</v>
      </c>
      <c r="U20" s="325"/>
      <c r="V20" s="336">
        <f t="shared" si="17"/>
        <v>2</v>
      </c>
      <c r="W20" s="328" t="str">
        <f>IF(VLOOKUP(A20,'0919門市清單主檔'!B:E,4,FALSE)=0,"",VLOOKUP(A20,'0919門市清單主檔'!B:E,4,FALSE))</f>
        <v/>
      </c>
      <c r="X20" s="227" t="s">
        <v>64</v>
      </c>
      <c r="Y20" s="228" t="s">
        <v>65</v>
      </c>
      <c r="Z20" s="228"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IF(AND(SUMPRODUCT((IM!$F$2:$F$1181=A21)*(ISNUMBER(SEARCH("PMQ2", IM!$AC$2:$AC$1181))))&gt;0), "PMQ2", "")</f>
        <v>PMQ2</v>
      </c>
      <c r="J21" s="358">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33" t="str">
        <f t="shared" si="13"/>
        <v>EDC+STAR</v>
      </c>
      <c r="N21" s="314" t="str">
        <f t="array" ref="N21">IF(AND(
    SUMPRODUCT(
        (IM!$F$2:$F$1181=A21) *
        ISNUMBER(SEARCH("HUB", IM!$AC$2:$AC$1181)) *
        (IM!$X$2:$X$1181&gt;=$A$1) *
        (IM!$X$2:$X$1181&lt;=$B$1)*(W21="HUB")
    ) &gt; 0
), "HUB", "")</f>
        <v/>
      </c>
      <c r="O21" s="335" t="str">
        <f t="shared" si="14"/>
        <v>已完工</v>
      </c>
      <c r="P21" s="222" t="str">
        <f t="shared" si="15"/>
        <v>PMQ2-4260-三重高中店(定保)</v>
      </c>
      <c r="Q21" s="327" t="str">
        <f t="array" ref="Q21">IF(AND(SUMPRODUCT((IM!$F$2:$F$1181=A21)*(ISNUMBER(SEARCH("EDC", IM!$AC$2:$AC$1181))))&gt;0), "EDC", "")</f>
        <v>EDC</v>
      </c>
      <c r="R21" s="341" t="str">
        <f t="array" ref="R21">IF(AND(SUMPRODUCT((IM!$F$2:$F$1181=A21)*(ISNUMBER(SEARCH("STAR", IM!$AC$2:$AC$1181))))&gt;0), "STAR", "")</f>
        <v>STAR</v>
      </c>
      <c r="S21" s="343">
        <f t="array" ref="S21">IFERROR(INDEX(IM!$AM$2:$AM$9382, MATCH(1, (IM!$F$2:$F$9382=A21) * (ISNUMBER(SEARCH($D$1, IM!$AC$2:$AC$9382))), 0)), "")</f>
        <v>45749</v>
      </c>
      <c r="T21" s="341">
        <f t="shared" si="16"/>
        <v>2</v>
      </c>
      <c r="U21" s="325"/>
      <c r="V21" s="336">
        <f t="shared" si="17"/>
        <v>2</v>
      </c>
      <c r="W21" s="328" t="str">
        <f>IF(VLOOKUP(A21,'0919門市清單主檔'!B:E,4,FALSE)=0,"",VLOOKUP(A21,'0919門市清單主檔'!B:E,4,FALSE))</f>
        <v/>
      </c>
      <c r="X21" s="227" t="s">
        <v>66</v>
      </c>
      <c r="Y21" s="228" t="s">
        <v>67</v>
      </c>
      <c r="Z21" s="228"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IF(AND(SUMPRODUCT((IM!$F$2:$F$1181=A22)*(ISNUMBER(SEARCH("PMQ2", IM!$AC$2:$AC$1181))))&gt;0), "PMQ2", "")</f>
        <v>PMQ2</v>
      </c>
      <c r="J22" s="358">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33" t="str">
        <f t="shared" si="13"/>
        <v>EDC+STAR</v>
      </c>
      <c r="N22" s="314" t="str">
        <f t="array" ref="N22">IF(AND(
    SUMPRODUCT(
        (IM!$F$2:$F$1181=A22) *
        ISNUMBER(SEARCH("HUB", IM!$AC$2:$AC$1181)) *
        (IM!$X$2:$X$1181&gt;=$A$1) *
        (IM!$X$2:$X$1181&lt;=$B$1)*(W22="HUB")
    ) &gt; 0
), "HUB", "")</f>
        <v/>
      </c>
      <c r="O22" s="335" t="str">
        <f t="shared" si="14"/>
        <v>已完工</v>
      </c>
      <c r="P22" s="222" t="str">
        <f t="shared" si="15"/>
        <v>PMQ2-2221-板橋雙十店(定保)</v>
      </c>
      <c r="Q22" s="327" t="str">
        <f t="array" ref="Q22">IF(AND(SUMPRODUCT((IM!$F$2:$F$1181=A22)*(ISNUMBER(SEARCH("EDC", IM!$AC$2:$AC$1181))))&gt;0), "EDC", "")</f>
        <v>EDC</v>
      </c>
      <c r="R22" s="341" t="str">
        <f t="array" ref="R22">IF(AND(SUMPRODUCT((IM!$F$2:$F$1181=A22)*(ISNUMBER(SEARCH("STAR", IM!$AC$2:$AC$1181))))&gt;0), "STAR", "")</f>
        <v>STAR</v>
      </c>
      <c r="S22" s="343">
        <f t="array" ref="S22">IFERROR(INDEX(IM!$AM$2:$AM$9382, MATCH(1, (IM!$F$2:$F$9382=A22) * (ISNUMBER(SEARCH($D$1, IM!$AC$2:$AC$9382))), 0)), "")</f>
        <v>45749</v>
      </c>
      <c r="T22" s="341">
        <f t="shared" si="16"/>
        <v>1</v>
      </c>
      <c r="U22" s="325"/>
      <c r="V22" s="336">
        <f t="shared" si="17"/>
        <v>1</v>
      </c>
      <c r="W22" s="328" t="str">
        <f>IF(VLOOKUP(A22,'0919門市清單主檔'!B:E,4,FALSE)=0,"",VLOOKUP(A22,'0919門市清單主檔'!B:E,4,FALSE))</f>
        <v/>
      </c>
      <c r="Y22" s="228" t="s">
        <v>68</v>
      </c>
      <c r="Z22" s="228"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IF(AND(SUMPRODUCT((IM!$F$2:$F$1181=A23)*(ISNUMBER(SEARCH("PMQ2", IM!$AC$2:$AC$1181))))&gt;0), "PMQ2", "")</f>
        <v>PMQ2</v>
      </c>
      <c r="J23" s="358">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33" t="str">
        <f t="shared" si="13"/>
        <v>EDC+STAR</v>
      </c>
      <c r="N23" s="314" t="str">
        <f t="array" ref="N23">IF(AND(
    SUMPRODUCT(
        (IM!$F$2:$F$1181=A23) *
        ISNUMBER(SEARCH("HUB", IM!$AC$2:$AC$1181)) *
        (IM!$X$2:$X$1181&gt;=$A$1) *
        (IM!$X$2:$X$1181&lt;=$B$1)*(W23="HUB")
    ) &gt; 0
), "HUB", "")</f>
        <v/>
      </c>
      <c r="O23" s="335" t="str">
        <f t="shared" si="14"/>
        <v>已完工</v>
      </c>
      <c r="P23" s="222" t="str">
        <f t="shared" si="15"/>
        <v>PMQ2-2321-北縣重鑫店(定保)</v>
      </c>
      <c r="Q23" s="327" t="str">
        <f t="array" ref="Q23">IF(AND(SUMPRODUCT((IM!$F$2:$F$1181=A23)*(ISNUMBER(SEARCH("EDC", IM!$AC$2:$AC$1181))))&gt;0), "EDC", "")</f>
        <v>EDC</v>
      </c>
      <c r="R23" s="341" t="str">
        <f t="array" ref="R23">IF(AND(SUMPRODUCT((IM!$F$2:$F$1181=A23)*(ISNUMBER(SEARCH("STAR", IM!$AC$2:$AC$1181))))&gt;0), "STAR", "")</f>
        <v>STAR</v>
      </c>
      <c r="S23" s="343">
        <f t="array" ref="S23">IFERROR(INDEX(IM!$AM$2:$AM$9382, MATCH(1, (IM!$F$2:$F$9382=A23) * (ISNUMBER(SEARCH($D$1, IM!$AC$2:$AC$9382))), 0)), "")</f>
        <v>45749</v>
      </c>
      <c r="T23" s="341">
        <f t="shared" si="16"/>
        <v>2</v>
      </c>
      <c r="U23" s="325"/>
      <c r="V23" s="336">
        <f t="shared" si="17"/>
        <v>2</v>
      </c>
      <c r="W23" s="328" t="str">
        <f>IF(VLOOKUP(A23,'0919門市清單主檔'!B:E,4,FALSE)=0,"",VLOOKUP(A23,'0919門市清單主檔'!B:E,4,FALSE))</f>
        <v/>
      </c>
      <c r="X23" s="227" t="s">
        <v>69</v>
      </c>
      <c r="Y23" s="228" t="s">
        <v>70</v>
      </c>
      <c r="Z23" s="228"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IF(AND(SUMPRODUCT((IM!$F$2:$F$1181=A24)*(ISNUMBER(SEARCH("PMQ2", IM!$AC$2:$AC$1181))))&gt;0), "PMQ2", "")</f>
        <v>PMQ2</v>
      </c>
      <c r="J24" s="358">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33" t="str">
        <f t="shared" si="13"/>
        <v>EDC+STAR</v>
      </c>
      <c r="N24" s="314" t="str">
        <f t="array" ref="N24">IF(AND(
    SUMPRODUCT(
        (IM!$F$2:$F$1181=A24) *
        ISNUMBER(SEARCH("HUB", IM!$AC$2:$AC$1181)) *
        (IM!$X$2:$X$1181&gt;=$A$1) *
        (IM!$X$2:$X$1181&lt;=$B$1)*(W24="HUB")
    ) &gt; 0
), "HUB", "")</f>
        <v/>
      </c>
      <c r="O24" s="335" t="str">
        <f t="shared" si="14"/>
        <v>已完工</v>
      </c>
      <c r="P24" s="222" t="str">
        <f t="shared" si="15"/>
        <v>PMQ2-D072-北縣僑福店(定保)</v>
      </c>
      <c r="Q24" s="327" t="str">
        <f t="array" ref="Q24">IF(AND(SUMPRODUCT((IM!$F$2:$F$1181=A24)*(ISNUMBER(SEARCH("EDC", IM!$AC$2:$AC$1181))))&gt;0), "EDC", "")</f>
        <v>EDC</v>
      </c>
      <c r="R24" s="341" t="str">
        <f t="array" ref="R24">IF(AND(SUMPRODUCT((IM!$F$2:$F$1181=A24)*(ISNUMBER(SEARCH("STAR", IM!$AC$2:$AC$1181))))&gt;0), "STAR", "")</f>
        <v>STAR</v>
      </c>
      <c r="S24" s="343">
        <f t="array" ref="S24">IFERROR(INDEX(IM!$AM$2:$AM$9382, MATCH(1, (IM!$F$2:$F$9382=A24) * (ISNUMBER(SEARCH($D$1, IM!$AC$2:$AC$9382))), 0)), "")</f>
        <v>45749</v>
      </c>
      <c r="T24" s="341">
        <f t="shared" si="16"/>
        <v>1</v>
      </c>
      <c r="U24" s="325"/>
      <c r="V24" s="336">
        <f t="shared" si="17"/>
        <v>1</v>
      </c>
      <c r="W24" s="328" t="str">
        <f>IF(VLOOKUP(A24,'0919門市清單主檔'!B:E,4,FALSE)=0,"",VLOOKUP(A24,'0919門市清單主檔'!B:E,4,FALSE))</f>
        <v/>
      </c>
      <c r="X24" s="227" t="s">
        <v>72</v>
      </c>
      <c r="Y24" s="228"/>
      <c r="Z24" s="228"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IF(AND(SUMPRODUCT((IM!$F$2:$F$1181=A25)*(ISNUMBER(SEARCH("PMQ2", IM!$AC$2:$AC$1181))))&gt;0), "PMQ2", "")</f>
        <v>PMQ2</v>
      </c>
      <c r="J25" s="358">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33" t="str">
        <f t="shared" si="13"/>
        <v>EDC+STAR</v>
      </c>
      <c r="N25" s="314" t="str">
        <f t="array" ref="N25">IF(AND(
    SUMPRODUCT(
        (IM!$F$2:$F$1181=A25) *
        ISNUMBER(SEARCH("HUB", IM!$AC$2:$AC$1181)) *
        (IM!$X$2:$X$1181&gt;=$A$1) *
        (IM!$X$2:$X$1181&lt;=$B$1)*(W25="HUB")
    ) &gt; 0
), "HUB", "")</f>
        <v/>
      </c>
      <c r="O25" s="335" t="str">
        <f t="shared" si="14"/>
        <v>已完工</v>
      </c>
      <c r="P25" s="222" t="str">
        <f t="shared" si="15"/>
        <v>PMQ2-4155-三重穀保店(定保)</v>
      </c>
      <c r="Q25" s="327" t="str">
        <f t="array" ref="Q25">IF(AND(SUMPRODUCT((IM!$F$2:$F$1181=A25)*(ISNUMBER(SEARCH("EDC", IM!$AC$2:$AC$1181))))&gt;0), "EDC", "")</f>
        <v>EDC</v>
      </c>
      <c r="R25" s="341" t="str">
        <f t="array" ref="R25">IF(AND(SUMPRODUCT((IM!$F$2:$F$1181=A25)*(ISNUMBER(SEARCH("STAR", IM!$AC$2:$AC$1181))))&gt;0), "STAR", "")</f>
        <v>STAR</v>
      </c>
      <c r="S25" s="343">
        <f t="array" ref="S25">IFERROR(INDEX(IM!$AM$2:$AM$9382, MATCH(1, (IM!$F$2:$F$9382=A25) * (ISNUMBER(SEARCH($D$1, IM!$AC$2:$AC$9382))), 0)), "")</f>
        <v>45754</v>
      </c>
      <c r="T25" s="341">
        <f t="shared" si="16"/>
        <v>1</v>
      </c>
      <c r="U25" s="325"/>
      <c r="V25" s="336">
        <f t="shared" si="17"/>
        <v>1</v>
      </c>
      <c r="W25" s="328" t="str">
        <f>IF(VLOOKUP(A25,'0919門市清單主檔'!B:E,4,FALSE)=0,"",VLOOKUP(A25,'0919門市清單主檔'!B:E,4,FALSE))</f>
        <v/>
      </c>
      <c r="X25" s="227" t="s">
        <v>73</v>
      </c>
      <c r="Y25" s="228"/>
      <c r="Z25" s="228"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IF(AND(SUMPRODUCT((IM!$F$2:$F$1181=A26)*(ISNUMBER(SEARCH("PMQ2", IM!$AC$2:$AC$1181))))&gt;0), "PMQ2", "")</f>
        <v>PMQ2</v>
      </c>
      <c r="J26" s="358">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33" t="str">
        <f t="shared" si="13"/>
        <v>EDC</v>
      </c>
      <c r="N26" s="314" t="str">
        <f t="array" ref="N26">IF(AND(
    SUMPRODUCT(
        (IM!$F$2:$F$1181=A26) *
        ISNUMBER(SEARCH("HUB", IM!$AC$2:$AC$1181)) *
        (IM!$X$2:$X$1181&gt;=$A$1) *
        (IM!$X$2:$X$1181&lt;=$B$1)*(W26="HUB")
    ) &gt; 0
), "HUB", "")</f>
        <v/>
      </c>
      <c r="O26" s="335" t="str">
        <f t="shared" si="14"/>
        <v>已完工</v>
      </c>
      <c r="P26" s="222" t="str">
        <f t="shared" si="15"/>
        <v>PMQ2-4762-新莊巷口店(定保)</v>
      </c>
      <c r="Q26" s="327" t="str">
        <f t="array" ref="Q26">IF(AND(SUMPRODUCT((IM!$F$2:$F$1181=A26)*(ISNUMBER(SEARCH("EDC", IM!$AC$2:$AC$1181))))&gt;0), "EDC", "")</f>
        <v>EDC</v>
      </c>
      <c r="R26" s="341" t="str">
        <f t="array" ref="R26">IF(AND(SUMPRODUCT((IM!$F$2:$F$1181=A26)*(ISNUMBER(SEARCH("STAR", IM!$AC$2:$AC$1181))))&gt;0), "STAR", "")</f>
        <v/>
      </c>
      <c r="S26" s="343" t="str">
        <f t="array" ref="S26">IFERROR(INDEX(IM!$AM$2:$AM$9382, MATCH(1, (IM!$F$2:$F$9382=A26) * (ISNUMBER(SEARCH($D$1, IM!$AC$2:$AC$9382))), 0)), "")</f>
        <v/>
      </c>
      <c r="T26" s="341">
        <f t="shared" si="16"/>
        <v>0</v>
      </c>
      <c r="U26" s="325"/>
      <c r="V26" s="336">
        <f t="shared" si="17"/>
        <v>0</v>
      </c>
      <c r="W26" s="328" t="str">
        <f>IF(VLOOKUP(A26,'0919門市清單主檔'!B:E,4,FALSE)=0,"",VLOOKUP(A26,'0919門市清單主檔'!B:E,4,FALSE))</f>
        <v/>
      </c>
      <c r="Y26" s="228"/>
      <c r="Z26" s="228"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IF(AND(SUMPRODUCT((IM!$F$2:$F$1181=A27)*(ISNUMBER(SEARCH("PMQ2", IM!$AC$2:$AC$1181))))&gt;0), "PMQ2", "")</f>
        <v>PMQ2</v>
      </c>
      <c r="J27" s="358">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33" t="str">
        <f t="shared" si="13"/>
        <v>EDC+STAR</v>
      </c>
      <c r="N27" s="314" t="str">
        <f t="array" ref="N27">IF(AND(
    SUMPRODUCT(
        (IM!$F$2:$F$1181=A27) *
        ISNUMBER(SEARCH("HUB", IM!$AC$2:$AC$1181)) *
        (IM!$X$2:$X$1181&gt;=$A$1) *
        (IM!$X$2:$X$1181&lt;=$B$1)*(W27="HUB")
    ) &gt; 0
), "HUB", "")</f>
        <v/>
      </c>
      <c r="O27" s="335" t="str">
        <f t="shared" si="14"/>
        <v>已完工</v>
      </c>
      <c r="P27" s="222" t="str">
        <f t="shared" si="15"/>
        <v>PMQ2-A171-淡水金龍店(定保)</v>
      </c>
      <c r="Q27" s="327" t="str">
        <f t="array" ref="Q27">IF(AND(SUMPRODUCT((IM!$F$2:$F$1181=A27)*(ISNUMBER(SEARCH("EDC", IM!$AC$2:$AC$1181))))&gt;0), "EDC", "")</f>
        <v>EDC</v>
      </c>
      <c r="R27" s="341" t="str">
        <f t="array" ref="R27">IF(AND(SUMPRODUCT((IM!$F$2:$F$1181=A27)*(ISNUMBER(SEARCH("STAR", IM!$AC$2:$AC$1181))))&gt;0), "STAR", "")</f>
        <v>STAR</v>
      </c>
      <c r="S27" s="343">
        <f t="array" ref="S27">IFERROR(INDEX(IM!$AM$2:$AM$9382, MATCH(1, (IM!$F$2:$F$9382=A27) * (ISNUMBER(SEARCH($D$1, IM!$AC$2:$AC$9382))), 0)), "")</f>
        <v>45754</v>
      </c>
      <c r="T27" s="341">
        <f t="shared" si="16"/>
        <v>2</v>
      </c>
      <c r="U27" s="325"/>
      <c r="V27" s="336">
        <f t="shared" si="17"/>
        <v>2</v>
      </c>
      <c r="W27" s="328" t="str">
        <f>IF(VLOOKUP(A27,'0919門市清單主檔'!B:E,4,FALSE)=0,"",VLOOKUP(A27,'0919門市清單主檔'!B:E,4,FALSE))</f>
        <v/>
      </c>
      <c r="X27" s="227" t="s">
        <v>75</v>
      </c>
      <c r="Y27" s="228" t="s">
        <v>76</v>
      </c>
      <c r="Z27" s="228"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IF(AND(SUMPRODUCT((IM!$F$2:$F$1181=A28)*(ISNUMBER(SEARCH("PMQ2", IM!$AC$2:$AC$1181))))&gt;0), "PMQ2", "")</f>
        <v>PMQ2</v>
      </c>
      <c r="J28" s="358">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33" t="str">
        <f t="shared" si="13"/>
        <v>EDC+STAR</v>
      </c>
      <c r="N28" s="314" t="str">
        <f t="array" ref="N28">IF(AND(
    SUMPRODUCT(
        (IM!$F$2:$F$1181=A28) *
        ISNUMBER(SEARCH("HUB", IM!$AC$2:$AC$1181)) *
        (IM!$X$2:$X$1181&gt;=$A$1) *
        (IM!$X$2:$X$1181&lt;=$B$1)*(W28="HUB")
    ) &gt; 0
), "HUB", "")</f>
        <v/>
      </c>
      <c r="O28" s="335" t="str">
        <f t="shared" si="14"/>
        <v>已完工</v>
      </c>
      <c r="P28" s="222" t="str">
        <f t="shared" si="15"/>
        <v>PMQ2-4326-林口建安店(定保)</v>
      </c>
      <c r="Q28" s="327" t="str">
        <f t="array" ref="Q28">IF(AND(SUMPRODUCT((IM!$F$2:$F$1181=A28)*(ISNUMBER(SEARCH("EDC", IM!$AC$2:$AC$1181))))&gt;0), "EDC", "")</f>
        <v>EDC</v>
      </c>
      <c r="R28" s="341" t="str">
        <f t="array" ref="R28">IF(AND(SUMPRODUCT((IM!$F$2:$F$1181=A28)*(ISNUMBER(SEARCH("STAR", IM!$AC$2:$AC$1181))))&gt;0), "STAR", "")</f>
        <v>STAR</v>
      </c>
      <c r="S28" s="343">
        <f t="array" ref="S28">IFERROR(INDEX(IM!$AM$2:$AM$9382, MATCH(1, (IM!$F$2:$F$9382=A28) * (ISNUMBER(SEARCH($D$1, IM!$AC$2:$AC$9382))), 0)), "")</f>
        <v>45755</v>
      </c>
      <c r="T28" s="341">
        <f t="shared" si="16"/>
        <v>2</v>
      </c>
      <c r="U28" s="325"/>
      <c r="V28" s="336">
        <f t="shared" si="17"/>
        <v>2</v>
      </c>
      <c r="W28" s="328" t="str">
        <f>IF(VLOOKUP(A28,'0919門市清單主檔'!B:E,4,FALSE)=0,"",VLOOKUP(A28,'0919門市清單主檔'!B:E,4,FALSE))</f>
        <v/>
      </c>
      <c r="X28" s="227" t="s">
        <v>77</v>
      </c>
      <c r="Y28" s="228" t="s">
        <v>78</v>
      </c>
      <c r="Z28" s="228"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IF(AND(SUMPRODUCT((IM!$F$2:$F$1181=A29)*(ISNUMBER(SEARCH("PMQ2", IM!$AC$2:$AC$1181))))&gt;0), "PMQ2", "")</f>
        <v>PMQ2</v>
      </c>
      <c r="J29" s="358">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33" t="str">
        <f t="shared" si="13"/>
        <v>EDC+STAR</v>
      </c>
      <c r="N29" s="314" t="str">
        <f t="array" ref="N29">IF(AND(
    SUMPRODUCT(
        (IM!$F$2:$F$1181=A29) *
        ISNUMBER(SEARCH("HUB", IM!$AC$2:$AC$1181)) *
        (IM!$X$2:$X$1181&gt;=$A$1) *
        (IM!$X$2:$X$1181&lt;=$B$1)*(W29="HUB")
    ) &gt; 0
), "HUB", "")</f>
        <v/>
      </c>
      <c r="O29" s="335" t="str">
        <f t="shared" si="14"/>
        <v>已完工</v>
      </c>
      <c r="P29" s="222" t="str">
        <f t="shared" si="15"/>
        <v>PMQ2-2759-三重仁化店(定保)</v>
      </c>
      <c r="Q29" s="327" t="str">
        <f t="array" ref="Q29">IF(AND(SUMPRODUCT((IM!$F$2:$F$1181=A29)*(ISNUMBER(SEARCH("EDC", IM!$AC$2:$AC$1181))))&gt;0), "EDC", "")</f>
        <v>EDC</v>
      </c>
      <c r="R29" s="341" t="str">
        <f t="array" ref="R29">IF(AND(SUMPRODUCT((IM!$F$2:$F$1181=A29)*(ISNUMBER(SEARCH("STAR", IM!$AC$2:$AC$1181))))&gt;0), "STAR", "")</f>
        <v>STAR</v>
      </c>
      <c r="S29" s="343">
        <f t="array" ref="S29">IFERROR(INDEX(IM!$AM$2:$AM$9382, MATCH(1, (IM!$F$2:$F$9382=A29) * (ISNUMBER(SEARCH($D$1, IM!$AC$2:$AC$9382))), 0)), "")</f>
        <v>45755</v>
      </c>
      <c r="T29" s="341">
        <f t="shared" si="16"/>
        <v>2</v>
      </c>
      <c r="U29" s="325"/>
      <c r="V29" s="336">
        <f t="shared" si="17"/>
        <v>2</v>
      </c>
      <c r="W29" s="328" t="str">
        <f>IF(VLOOKUP(A29,'0919門市清單主檔'!B:E,4,FALSE)=0,"",VLOOKUP(A29,'0919門市清單主檔'!B:E,4,FALSE))</f>
        <v/>
      </c>
      <c r="X29" s="227" t="s">
        <v>79</v>
      </c>
      <c r="Y29" s="228" t="s">
        <v>80</v>
      </c>
      <c r="Z29" s="228"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IF(AND(SUMPRODUCT((IM!$F$2:$F$1181=A30)*(ISNUMBER(SEARCH("PMQ2", IM!$AC$2:$AC$1181))))&gt;0), "PMQ2", "")</f>
        <v>PMQ2</v>
      </c>
      <c r="J30" s="358">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33" t="str">
        <f t="shared" si="13"/>
        <v>EDC+STAR</v>
      </c>
      <c r="N30" s="314" t="str">
        <f t="array" ref="N30">IF(AND(
    SUMPRODUCT(
        (IM!$F$2:$F$1181=A30) *
        ISNUMBER(SEARCH("HUB", IM!$AC$2:$AC$1181)) *
        (IM!$X$2:$X$1181&gt;=$A$1) *
        (IM!$X$2:$X$1181&lt;=$B$1)*(W30="HUB")
    ) &gt; 0
), "HUB", "")</f>
        <v/>
      </c>
      <c r="O30" s="335" t="str">
        <f t="shared" si="14"/>
        <v>已完工</v>
      </c>
      <c r="P30" s="222" t="str">
        <f t="shared" si="15"/>
        <v>PMQ2-2422-北縣板億店(定保)</v>
      </c>
      <c r="Q30" s="327" t="str">
        <f t="array" ref="Q30">IF(AND(SUMPRODUCT((IM!$F$2:$F$1181=A30)*(ISNUMBER(SEARCH("EDC", IM!$AC$2:$AC$1181))))&gt;0), "EDC", "")</f>
        <v>EDC</v>
      </c>
      <c r="R30" s="341" t="str">
        <f t="array" ref="R30">IF(AND(SUMPRODUCT((IM!$F$2:$F$1181=A30)*(ISNUMBER(SEARCH("STAR", IM!$AC$2:$AC$1181))))&gt;0), "STAR", "")</f>
        <v>STAR</v>
      </c>
      <c r="S30" s="343">
        <f t="array" ref="S30">IFERROR(INDEX(IM!$AM$2:$AM$9382, MATCH(1, (IM!$F$2:$F$9382=A30) * (ISNUMBER(SEARCH($D$1, IM!$AC$2:$AC$9382))), 0)), "")</f>
        <v>45755</v>
      </c>
      <c r="T30" s="341">
        <f t="shared" si="16"/>
        <v>2</v>
      </c>
      <c r="U30" s="325"/>
      <c r="V30" s="336">
        <f t="shared" si="17"/>
        <v>2</v>
      </c>
      <c r="W30" s="328" t="str">
        <f>IF(VLOOKUP(A30,'0919門市清單主檔'!B:E,4,FALSE)=0,"",VLOOKUP(A30,'0919門市清單主檔'!B:E,4,FALSE))</f>
        <v/>
      </c>
      <c r="X30" s="227" t="s">
        <v>81</v>
      </c>
      <c r="Y30" s="228" t="s">
        <v>82</v>
      </c>
      <c r="Z30" s="228"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IF(AND(SUMPRODUCT((IM!$F$2:$F$1181=A31)*(ISNUMBER(SEARCH("PMQ2", IM!$AC$2:$AC$1181))))&gt;0), "PMQ2", "")</f>
        <v>PMQ2</v>
      </c>
      <c r="J31" s="358">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33" t="str">
        <f t="shared" si="13"/>
        <v>EDC</v>
      </c>
      <c r="N31" s="314" t="str">
        <f t="array" ref="N31">IF(AND(
    SUMPRODUCT(
        (IM!$F$2:$F$1181=A31) *
        ISNUMBER(SEARCH("HUB", IM!$AC$2:$AC$1181)) *
        (IM!$X$2:$X$1181&gt;=$A$1) *
        (IM!$X$2:$X$1181&lt;=$B$1)*(W31="HUB")
    ) &gt; 0
), "HUB", "")</f>
        <v/>
      </c>
      <c r="O31" s="335" t="str">
        <f t="shared" si="14"/>
        <v>已完工</v>
      </c>
      <c r="P31" s="222" t="str">
        <f t="shared" si="15"/>
        <v>PMQ2-4282-林口建林店(定保)</v>
      </c>
      <c r="Q31" s="327" t="str">
        <f t="array" ref="Q31">IF(AND(SUMPRODUCT((IM!$F$2:$F$1181=A31)*(ISNUMBER(SEARCH("EDC", IM!$AC$2:$AC$1181))))&gt;0), "EDC", "")</f>
        <v>EDC</v>
      </c>
      <c r="R31" s="341" t="str">
        <f t="array" ref="R31">IF(AND(SUMPRODUCT((IM!$F$2:$F$1181=A31)*(ISNUMBER(SEARCH("STAR", IM!$AC$2:$AC$1181))))&gt;0), "STAR", "")</f>
        <v/>
      </c>
      <c r="S31" s="343" t="str">
        <f t="array" ref="S31">IFERROR(INDEX(IM!$AM$2:$AM$9382, MATCH(1, (IM!$F$2:$F$9382=A31) * (ISNUMBER(SEARCH($D$1, IM!$AC$2:$AC$9382))), 0)), "")</f>
        <v/>
      </c>
      <c r="T31" s="341">
        <f t="shared" si="16"/>
        <v>0</v>
      </c>
      <c r="U31" s="325"/>
      <c r="V31" s="336">
        <f t="shared" si="17"/>
        <v>0</v>
      </c>
      <c r="W31" s="328" t="str">
        <f>IF(VLOOKUP(A31,'0919門市清單主檔'!B:E,4,FALSE)=0,"",VLOOKUP(A31,'0919門市清單主檔'!B:E,4,FALSE))</f>
        <v/>
      </c>
      <c r="Y31" s="228"/>
      <c r="Z31" s="228"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IF(AND(SUMPRODUCT((IM!$F$2:$F$1181=A32)*(ISNUMBER(SEARCH("PMQ2", IM!$AC$2:$AC$1181))))&gt;0), "PMQ2", "")</f>
        <v>PMQ2</v>
      </c>
      <c r="J32" s="358">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33" t="str">
        <f t="shared" si="13"/>
        <v>EDC+STAR</v>
      </c>
      <c r="N32" s="314" t="str">
        <f t="array" ref="N32">IF(AND(
    SUMPRODUCT(
        (IM!$F$2:$F$1181=A32) *
        ISNUMBER(SEARCH("HUB", IM!$AC$2:$AC$1181)) *
        (IM!$X$2:$X$1181&gt;=$A$1) *
        (IM!$X$2:$X$1181&lt;=$B$1)*(W32="HUB")
    ) &gt; 0
), "HUB", "")</f>
        <v/>
      </c>
      <c r="O32" s="335" t="str">
        <f t="shared" si="14"/>
        <v>已完工</v>
      </c>
      <c r="P32" s="222" t="str">
        <f t="shared" si="15"/>
        <v>PMQ2-4134-三重大同南(定保)</v>
      </c>
      <c r="Q32" s="327" t="str">
        <f t="array" ref="Q32">IF(AND(SUMPRODUCT((IM!$F$2:$F$1181=A32)*(ISNUMBER(SEARCH("EDC", IM!$AC$2:$AC$1181))))&gt;0), "EDC", "")</f>
        <v>EDC</v>
      </c>
      <c r="R32" s="341" t="str">
        <f t="array" ref="R32">IF(AND(SUMPRODUCT((IM!$F$2:$F$1181=A32)*(ISNUMBER(SEARCH("STAR", IM!$AC$2:$AC$1181))))&gt;0), "STAR", "")</f>
        <v>STAR</v>
      </c>
      <c r="S32" s="343">
        <f t="array" ref="S32">IFERROR(INDEX(IM!$AM$2:$AM$9382, MATCH(1, (IM!$F$2:$F$9382=A32) * (ISNUMBER(SEARCH($D$1, IM!$AC$2:$AC$9382))), 0)), "")</f>
        <v>45755</v>
      </c>
      <c r="T32" s="341">
        <f t="shared" si="16"/>
        <v>2</v>
      </c>
      <c r="U32" s="325"/>
      <c r="V32" s="336">
        <f t="shared" si="17"/>
        <v>2</v>
      </c>
      <c r="W32" s="328" t="str">
        <f>IF(VLOOKUP(A32,'0919門市清單主檔'!B:E,4,FALSE)=0,"",VLOOKUP(A32,'0919門市清單主檔'!B:E,4,FALSE))</f>
        <v/>
      </c>
      <c r="X32" s="227" t="s">
        <v>83</v>
      </c>
      <c r="Y32" s="228" t="s">
        <v>84</v>
      </c>
      <c r="Z32" s="228"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IF(AND(SUMPRODUCT((IM!$F$2:$F$1181=A33)*(ISNUMBER(SEARCH("PMQ2", IM!$AC$2:$AC$1181))))&gt;0), "PMQ2", "")</f>
        <v>PMQ2</v>
      </c>
      <c r="J33" s="358">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33" t="str">
        <f t="shared" si="13"/>
        <v>EDC+STAR</v>
      </c>
      <c r="N33" s="314" t="str">
        <f t="array" ref="N33">IF(AND(
    SUMPRODUCT(
        (IM!$F$2:$F$1181=A33) *
        ISNUMBER(SEARCH("HUB", IM!$AC$2:$AC$1181)) *
        (IM!$X$2:$X$1181&gt;=$A$1) *
        (IM!$X$2:$X$1181&lt;=$B$1)*(W33="HUB")
    ) &gt; 0
), "HUB", "")</f>
        <v/>
      </c>
      <c r="O33" s="335" t="str">
        <f t="shared" si="14"/>
        <v>已完工</v>
      </c>
      <c r="P33" s="222" t="str">
        <f t="shared" si="15"/>
        <v>PMQ2-2259-三重興華店(定保)</v>
      </c>
      <c r="Q33" s="327" t="str">
        <f t="array" ref="Q33">IF(AND(SUMPRODUCT((IM!$F$2:$F$1181=A33)*(ISNUMBER(SEARCH("EDC", IM!$AC$2:$AC$1181))))&gt;0), "EDC", "")</f>
        <v>EDC</v>
      </c>
      <c r="R33" s="341" t="str">
        <f t="array" ref="R33">IF(AND(SUMPRODUCT((IM!$F$2:$F$1181=A33)*(ISNUMBER(SEARCH("STAR", IM!$AC$2:$AC$1181))))&gt;0), "STAR", "")</f>
        <v>STAR</v>
      </c>
      <c r="S33" s="343">
        <f t="array" ref="S33">IFERROR(INDEX(IM!$AM$2:$AM$9382, MATCH(1, (IM!$F$2:$F$9382=A33) * (ISNUMBER(SEARCH($D$1, IM!$AC$2:$AC$9382))), 0)), "")</f>
        <v>45755</v>
      </c>
      <c r="T33" s="341">
        <f t="shared" si="16"/>
        <v>2</v>
      </c>
      <c r="U33" s="325"/>
      <c r="V33" s="336">
        <f t="shared" si="17"/>
        <v>2</v>
      </c>
      <c r="W33" s="328" t="str">
        <f>IF(VLOOKUP(A33,'0919門市清單主檔'!B:E,4,FALSE)=0,"",VLOOKUP(A33,'0919門市清單主檔'!B:E,4,FALSE))</f>
        <v/>
      </c>
      <c r="X33" s="227" t="s">
        <v>85</v>
      </c>
      <c r="Y33" s="228" t="s">
        <v>86</v>
      </c>
      <c r="Z33" s="228"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IF(AND(SUMPRODUCT((IM!$F$2:$F$1181=A34)*(ISNUMBER(SEARCH("PMQ2", IM!$AC$2:$AC$1181))))&gt;0), "PMQ2", "")</f>
        <v>PMQ2</v>
      </c>
      <c r="J34" s="358">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33" t="str">
        <f t="shared" si="13"/>
        <v>EDC+STAR</v>
      </c>
      <c r="N34" s="314" t="str">
        <f t="array" ref="N34">IF(AND(
    SUMPRODUCT(
        (IM!$F$2:$F$1181=A34) *
        ISNUMBER(SEARCH("HUB", IM!$AC$2:$AC$1181)) *
        (IM!$X$2:$X$1181&gt;=$A$1) *
        (IM!$X$2:$X$1181&lt;=$B$1)*(W34="HUB")
    ) &gt; 0
), "HUB", "")</f>
        <v/>
      </c>
      <c r="O34" s="335" t="str">
        <f t="shared" si="14"/>
        <v>已完工</v>
      </c>
      <c r="P34" s="222" t="str">
        <f t="shared" si="15"/>
        <v>PMQ2-2837-北縣重萬店(定保)</v>
      </c>
      <c r="Q34" s="327" t="str">
        <f t="array" ref="Q34">IF(AND(SUMPRODUCT((IM!$F$2:$F$1181=A34)*(ISNUMBER(SEARCH("EDC", IM!$AC$2:$AC$1181))))&gt;0), "EDC", "")</f>
        <v>EDC</v>
      </c>
      <c r="R34" s="341" t="str">
        <f t="array" ref="R34">IF(AND(SUMPRODUCT((IM!$F$2:$F$1181=A34)*(ISNUMBER(SEARCH("STAR", IM!$AC$2:$AC$1181))))&gt;0), "STAR", "")</f>
        <v>STAR</v>
      </c>
      <c r="S34" s="343">
        <f t="array" ref="S34">IFERROR(INDEX(IM!$AM$2:$AM$9382, MATCH(1, (IM!$F$2:$F$9382=A34) * (ISNUMBER(SEARCH($D$1, IM!$AC$2:$AC$9382))), 0)), "")</f>
        <v>45755</v>
      </c>
      <c r="T34" s="341">
        <f t="shared" si="16"/>
        <v>2</v>
      </c>
      <c r="U34" s="325"/>
      <c r="V34" s="336">
        <f t="shared" si="17"/>
        <v>2</v>
      </c>
      <c r="W34" s="328" t="str">
        <f>IF(VLOOKUP(A34,'0919門市清單主檔'!B:E,4,FALSE)=0,"",VLOOKUP(A34,'0919門市清單主檔'!B:E,4,FALSE))</f>
        <v/>
      </c>
      <c r="X34" s="227" t="s">
        <v>87</v>
      </c>
      <c r="Y34" s="228" t="s">
        <v>88</v>
      </c>
      <c r="Z34" s="228"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IF(AND(SUMPRODUCT((IM!$F$2:$F$1181=A35)*(ISNUMBER(SEARCH("PMQ2", IM!$AC$2:$AC$1181))))&gt;0), "PMQ2", "")</f>
        <v>PMQ2</v>
      </c>
      <c r="J35" s="358">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33" t="str">
        <f t="shared" si="13"/>
        <v>EDC+STAR</v>
      </c>
      <c r="N35" s="314" t="str">
        <f t="array" ref="N35">IF(AND(
    SUMPRODUCT(
        (IM!$F$2:$F$1181=A35) *
        ISNUMBER(SEARCH("HUB", IM!$AC$2:$AC$1181)) *
        (IM!$X$2:$X$1181&gt;=$A$1) *
        (IM!$X$2:$X$1181&lt;=$B$1)*(W35="HUB")
    ) &gt; 0
), "HUB", "")</f>
        <v/>
      </c>
      <c r="O35" s="335" t="str">
        <f t="shared" si="14"/>
        <v>已完工</v>
      </c>
      <c r="P35" s="222" t="str">
        <f t="shared" si="15"/>
        <v>PMQ2-2362-新莊化成店(定保)</v>
      </c>
      <c r="Q35" s="327" t="str">
        <f t="array" ref="Q35">IF(AND(SUMPRODUCT((IM!$F$2:$F$1181=A35)*(ISNUMBER(SEARCH("EDC", IM!$AC$2:$AC$1181))))&gt;0), "EDC", "")</f>
        <v>EDC</v>
      </c>
      <c r="R35" s="341" t="str">
        <f t="array" ref="R35">IF(AND(SUMPRODUCT((IM!$F$2:$F$1181=A35)*(ISNUMBER(SEARCH("STAR", IM!$AC$2:$AC$1181))))&gt;0), "STAR", "")</f>
        <v>STAR</v>
      </c>
      <c r="S35" s="343">
        <f t="array" ref="S35">IFERROR(INDEX(IM!$AM$2:$AM$9382, MATCH(1, (IM!$F$2:$F$9382=A35) * (ISNUMBER(SEARCH($D$1, IM!$AC$2:$AC$9382))), 0)), "")</f>
        <v>45756</v>
      </c>
      <c r="T35" s="341">
        <f t="shared" si="16"/>
        <v>2</v>
      </c>
      <c r="U35" s="325"/>
      <c r="V35" s="336">
        <f t="shared" si="17"/>
        <v>2</v>
      </c>
      <c r="W35" s="328" t="str">
        <f>IF(VLOOKUP(A35,'0919門市清單主檔'!B:E,4,FALSE)=0,"",VLOOKUP(A35,'0919門市清單主檔'!B:E,4,FALSE))</f>
        <v/>
      </c>
      <c r="X35" s="227" t="s">
        <v>89</v>
      </c>
      <c r="Y35" s="228" t="s">
        <v>90</v>
      </c>
      <c r="Z35" s="228"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IF(AND(SUMPRODUCT((IM!$F$2:$F$1181=A36)*(ISNUMBER(SEARCH("PMQ2", IM!$AC$2:$AC$1181))))&gt;0), "PMQ2", "")</f>
        <v>PMQ2</v>
      </c>
      <c r="J36" s="358">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33" t="str">
        <f t="shared" si="13"/>
        <v>EDC+STAR</v>
      </c>
      <c r="N36" s="314" t="str">
        <f t="array" ref="N36">IF(AND(
    SUMPRODUCT(
        (IM!$F$2:$F$1181=A36) *
        ISNUMBER(SEARCH("HUB", IM!$AC$2:$AC$1181)) *
        (IM!$X$2:$X$1181&gt;=$A$1) *
        (IM!$X$2:$X$1181&lt;=$B$1)*(W36="HUB")
    ) &gt; 0
), "HUB", "")</f>
        <v/>
      </c>
      <c r="O36" s="335" t="str">
        <f t="shared" si="14"/>
        <v>已完工</v>
      </c>
      <c r="P36" s="222" t="str">
        <f t="shared" si="15"/>
        <v>PMQ2-3741-三重重新三(定保)</v>
      </c>
      <c r="Q36" s="327" t="str">
        <f t="array" ref="Q36">IF(AND(SUMPRODUCT((IM!$F$2:$F$1181=A36)*(ISNUMBER(SEARCH("EDC", IM!$AC$2:$AC$1181))))&gt;0), "EDC", "")</f>
        <v>EDC</v>
      </c>
      <c r="R36" s="341" t="str">
        <f t="array" ref="R36">IF(AND(SUMPRODUCT((IM!$F$2:$F$1181=A36)*(ISNUMBER(SEARCH("STAR", IM!$AC$2:$AC$1181))))&gt;0), "STAR", "")</f>
        <v>STAR</v>
      </c>
      <c r="S36" s="343">
        <f t="array" ref="S36">IFERROR(INDEX(IM!$AM$2:$AM$9382, MATCH(1, (IM!$F$2:$F$9382=A36) * (ISNUMBER(SEARCH($D$1, IM!$AC$2:$AC$9382))), 0)), "")</f>
        <v>45756</v>
      </c>
      <c r="T36" s="341">
        <f t="shared" si="16"/>
        <v>2</v>
      </c>
      <c r="U36" s="325"/>
      <c r="V36" s="336">
        <f t="shared" si="17"/>
        <v>2</v>
      </c>
      <c r="W36" s="328" t="str">
        <f>IF(VLOOKUP(A36,'0919門市清單主檔'!B:E,4,FALSE)=0,"",VLOOKUP(A36,'0919門市清單主檔'!B:E,4,FALSE))</f>
        <v/>
      </c>
      <c r="X36" s="227" t="s">
        <v>91</v>
      </c>
      <c r="Y36" s="228" t="s">
        <v>92</v>
      </c>
      <c r="Z36" s="228"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IF(AND(SUMPRODUCT((IM!$F$2:$F$1181=A37)*(ISNUMBER(SEARCH("PMQ2", IM!$AC$2:$AC$1181))))&gt;0), "PMQ2", "")</f>
        <v>PMQ2</v>
      </c>
      <c r="J37" s="358">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33" t="str">
        <f t="shared" si="13"/>
        <v>EDC+STAR</v>
      </c>
      <c r="N37" s="314" t="str">
        <f t="array" ref="N37">IF(AND(
    SUMPRODUCT(
        (IM!$F$2:$F$1181=A37) *
        ISNUMBER(SEARCH("HUB", IM!$AC$2:$AC$1181)) *
        (IM!$X$2:$X$1181&gt;=$A$1) *
        (IM!$X$2:$X$1181&lt;=$B$1)*(W37="HUB")
    ) &gt; 0
), "HUB", "")</f>
        <v/>
      </c>
      <c r="O37" s="335" t="str">
        <f t="shared" si="14"/>
        <v>已完工</v>
      </c>
      <c r="P37" s="222" t="str">
        <f t="shared" si="15"/>
        <v>PMQ2-2302-北縣重安店(定保)</v>
      </c>
      <c r="Q37" s="327" t="str">
        <f t="array" ref="Q37">IF(AND(SUMPRODUCT((IM!$F$2:$F$1181=A37)*(ISNUMBER(SEARCH("EDC", IM!$AC$2:$AC$1181))))&gt;0), "EDC", "")</f>
        <v>EDC</v>
      </c>
      <c r="R37" s="341" t="str">
        <f t="array" ref="R37">IF(AND(SUMPRODUCT((IM!$F$2:$F$1181=A37)*(ISNUMBER(SEARCH("STAR", IM!$AC$2:$AC$1181))))&gt;0), "STAR", "")</f>
        <v>STAR</v>
      </c>
      <c r="S37" s="343">
        <f t="array" ref="S37">IFERROR(INDEX(IM!$AM$2:$AM$9382, MATCH(1, (IM!$F$2:$F$9382=A37) * (ISNUMBER(SEARCH($D$1, IM!$AC$2:$AC$9382))), 0)), "")</f>
        <v>45756</v>
      </c>
      <c r="T37" s="341">
        <f t="shared" si="16"/>
        <v>2</v>
      </c>
      <c r="U37" s="325"/>
      <c r="V37" s="336">
        <f t="shared" si="17"/>
        <v>2</v>
      </c>
      <c r="W37" s="328" t="str">
        <f>IF(VLOOKUP(A37,'0919門市清單主檔'!B:E,4,FALSE)=0,"",VLOOKUP(A37,'0919門市清單主檔'!B:E,4,FALSE))</f>
        <v/>
      </c>
      <c r="X37" s="227" t="s">
        <v>93</v>
      </c>
      <c r="Y37" s="228" t="s">
        <v>94</v>
      </c>
      <c r="Z37" s="228"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IF(AND(SUMPRODUCT((IM!$F$2:$F$1181=A38)*(ISNUMBER(SEARCH("PMQ2", IM!$AC$2:$AC$1181))))&gt;0), "PMQ2", "")</f>
        <v>PMQ2</v>
      </c>
      <c r="J38" s="358">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33" t="str">
        <f t="shared" si="13"/>
        <v>EDC</v>
      </c>
      <c r="N38" s="314" t="str">
        <f t="array" ref="N38">IF(AND(
    SUMPRODUCT(
        (IM!$F$2:$F$1181=A38) *
        ISNUMBER(SEARCH("HUB", IM!$AC$2:$AC$1181)) *
        (IM!$X$2:$X$1181&gt;=$A$1) *
        (IM!$X$2:$X$1181&lt;=$B$1)*(W38="HUB")
    ) &gt; 0
), "HUB", "")</f>
        <v/>
      </c>
      <c r="O38" s="335" t="str">
        <f t="shared" si="14"/>
        <v>已完工</v>
      </c>
      <c r="P38" s="222" t="str">
        <f t="shared" si="15"/>
        <v>PMQ2-3772-三重美溪店(定保)</v>
      </c>
      <c r="Q38" s="327" t="str">
        <f t="array" ref="Q38">IF(AND(SUMPRODUCT((IM!$F$2:$F$1181=A38)*(ISNUMBER(SEARCH("EDC", IM!$AC$2:$AC$1181))))&gt;0), "EDC", "")</f>
        <v>EDC</v>
      </c>
      <c r="R38" s="341" t="str">
        <f t="array" ref="R38">IF(AND(SUMPRODUCT((IM!$F$2:$F$1181=A38)*(ISNUMBER(SEARCH("STAR", IM!$AC$2:$AC$1181))))&gt;0), "STAR", "")</f>
        <v/>
      </c>
      <c r="S38" s="343" t="str">
        <f t="array" ref="S38">IFERROR(INDEX(IM!$AM$2:$AM$9382, MATCH(1, (IM!$F$2:$F$9382=A38) * (ISNUMBER(SEARCH($D$1, IM!$AC$2:$AC$9382))), 0)), "")</f>
        <v/>
      </c>
      <c r="T38" s="341">
        <f t="shared" si="16"/>
        <v>0</v>
      </c>
      <c r="U38" s="325"/>
      <c r="V38" s="336">
        <f t="shared" si="17"/>
        <v>0</v>
      </c>
      <c r="W38" s="328" t="str">
        <f>IF(VLOOKUP(A38,'0919門市清單主檔'!B:E,4,FALSE)=0,"",VLOOKUP(A38,'0919門市清單主檔'!B:E,4,FALSE))</f>
        <v/>
      </c>
      <c r="Y38" s="228"/>
      <c r="Z38" s="228"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IF(AND(SUMPRODUCT((IM!$F$2:$F$1181=A39)*(ISNUMBER(SEARCH("PMQ2", IM!$AC$2:$AC$1181))))&gt;0), "PMQ2", "")</f>
        <v>PMQ2</v>
      </c>
      <c r="J39" s="358">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33" t="str">
        <f t="shared" si="13"/>
        <v>EDC</v>
      </c>
      <c r="N39" s="314" t="str">
        <f t="array" ref="N39">IF(AND(
    SUMPRODUCT(
        (IM!$F$2:$F$1181=A39) *
        ISNUMBER(SEARCH("HUB", IM!$AC$2:$AC$1181)) *
        (IM!$X$2:$X$1181&gt;=$A$1) *
        (IM!$X$2:$X$1181&lt;=$B$1)*(W39="HUB")
    ) &gt; 0
), "HUB", "")</f>
        <v>HUB</v>
      </c>
      <c r="O39" s="335" t="str">
        <f t="shared" si="14"/>
        <v>已完工</v>
      </c>
      <c r="P39" s="222" t="str">
        <f t="shared" si="15"/>
        <v>PMQ2-5316-三重五常店(定保)</v>
      </c>
      <c r="Q39" s="327" t="str">
        <f t="array" ref="Q39">IF(AND(SUMPRODUCT((IM!$F$2:$F$1181=A39)*(ISNUMBER(SEARCH("EDC", IM!$AC$2:$AC$1181))))&gt;0), "EDC", "")</f>
        <v>EDC</v>
      </c>
      <c r="R39" s="341" t="str">
        <f t="array" ref="R39">IF(AND(SUMPRODUCT((IM!$F$2:$F$1181=A39)*(ISNUMBER(SEARCH("STAR", IM!$AC$2:$AC$1181))))&gt;0), "STAR", "")</f>
        <v/>
      </c>
      <c r="S39" s="343" t="str">
        <f t="array" ref="S39">IFERROR(INDEX(IM!$AM$2:$AM$9382, MATCH(1, (IM!$F$2:$F$9382=A39) * (ISNUMBER(SEARCH($D$1, IM!$AC$2:$AC$9382))), 0)), "")</f>
        <v/>
      </c>
      <c r="T39" s="341">
        <f t="shared" si="16"/>
        <v>0</v>
      </c>
      <c r="U39" s="325"/>
      <c r="V39" s="336">
        <f t="shared" si="17"/>
        <v>0</v>
      </c>
      <c r="W39" s="328" t="str">
        <f>IF(VLOOKUP(A39,'0919門市清單主檔'!B:E,4,FALSE)=0,"",VLOOKUP(A39,'0919門市清單主檔'!B:E,4,FALSE))</f>
        <v>HUB</v>
      </c>
      <c r="Y39" s="228"/>
      <c r="Z39" s="228"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IF(AND(SUMPRODUCT((IM!$F$2:$F$1181=A40)*(ISNUMBER(SEARCH("PMQ2", IM!$AC$2:$AC$1181))))&gt;0), "PMQ2", "")</f>
        <v>PMQ2</v>
      </c>
      <c r="J40" s="358">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33" t="str">
        <f t="shared" si="13"/>
        <v>EDC</v>
      </c>
      <c r="N40" s="314" t="str">
        <f t="array" ref="N40">IF(AND(
    SUMPRODUCT(
        (IM!$F$2:$F$1181=A40) *
        ISNUMBER(SEARCH("HUB", IM!$AC$2:$AC$1181)) *
        (IM!$X$2:$X$1181&gt;=$A$1) *
        (IM!$X$2:$X$1181&lt;=$B$1)*(W40="HUB")
    ) &gt; 0
), "HUB", "")</f>
        <v/>
      </c>
      <c r="O40" s="335" t="str">
        <f t="shared" si="14"/>
        <v>已完工</v>
      </c>
      <c r="P40" s="222" t="str">
        <f t="shared" si="15"/>
        <v>PMQ2-4528-八里鐵塔店(定保)</v>
      </c>
      <c r="Q40" s="327" t="str">
        <f t="array" ref="Q40">IF(AND(SUMPRODUCT((IM!$F$2:$F$1181=A40)*(ISNUMBER(SEARCH("EDC", IM!$AC$2:$AC$1181))))&gt;0), "EDC", "")</f>
        <v>EDC</v>
      </c>
      <c r="R40" s="341" t="str">
        <f t="array" ref="R40">IF(AND(SUMPRODUCT((IM!$F$2:$F$1181=A40)*(ISNUMBER(SEARCH("STAR", IM!$AC$2:$AC$1181))))&gt;0), "STAR", "")</f>
        <v/>
      </c>
      <c r="S40" s="343" t="str">
        <f t="array" ref="S40">IFERROR(INDEX(IM!$AM$2:$AM$9382, MATCH(1, (IM!$F$2:$F$9382=A40) * (ISNUMBER(SEARCH($D$1, IM!$AC$2:$AC$9382))), 0)), "")</f>
        <v/>
      </c>
      <c r="T40" s="341">
        <f t="shared" si="16"/>
        <v>0</v>
      </c>
      <c r="U40" s="325"/>
      <c r="V40" s="336">
        <f t="shared" si="17"/>
        <v>0</v>
      </c>
      <c r="W40" s="328" t="str">
        <f>IF(VLOOKUP(A40,'0919門市清單主檔'!B:E,4,FALSE)=0,"",VLOOKUP(A40,'0919門市清單主檔'!B:E,4,FALSE))</f>
        <v/>
      </c>
      <c r="Y40" s="228"/>
      <c r="Z40" s="228"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2" t="str">
        <f t="array" ref="I41">IF(AND(SUMPRODUCT((IM!$F$2:$F$1181=A41)*(ISNUMBER(SEARCH("PMQ2", IM!$AC$2:$AC$1181))))&gt;0), "PMQ2", "")</f>
        <v>PMQ2</v>
      </c>
      <c r="J41" s="358">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33" t="str">
        <f t="shared" si="13"/>
        <v>EDC+STAR</v>
      </c>
      <c r="N41" s="314" t="str">
        <f t="array" ref="N41">IF(AND(
    SUMPRODUCT(
        (IM!$F$2:$F$1181=A41) *
        ISNUMBER(SEARCH("HUB", IM!$AC$2:$AC$1181)) *
        (IM!$X$2:$X$1181&gt;=$A$1) *
        (IM!$X$2:$X$1181&lt;=$B$1)*(W41="HUB")
    ) &gt; 0
), "HUB", "")</f>
        <v/>
      </c>
      <c r="O41" s="335" t="str">
        <f t="shared" si="14"/>
        <v>已完工</v>
      </c>
      <c r="P41" s="222" t="str">
        <f t="shared" si="15"/>
        <v>PMQ2-3851-北縣輔園店(定保)</v>
      </c>
      <c r="Q41" s="327" t="str">
        <f t="array" ref="Q41">IF(AND(SUMPRODUCT((IM!$F$2:$F$1181=A41)*(ISNUMBER(SEARCH("EDC", IM!$AC$2:$AC$1181))))&gt;0), "EDC", "")</f>
        <v>EDC</v>
      </c>
      <c r="R41" s="341" t="str">
        <f t="array" ref="R41">IF(AND(SUMPRODUCT((IM!$F$2:$F$1181=A41)*(ISNUMBER(SEARCH("STAR", IM!$AC$2:$AC$1181))))&gt;0), "STAR", "")</f>
        <v>STAR</v>
      </c>
      <c r="S41" s="343">
        <f t="array" ref="S41">IFERROR(INDEX(IM!$AM$2:$AM$9382, MATCH(1, (IM!$F$2:$F$9382=A41) * (ISNUMBER(SEARCH($D$1, IM!$AC$2:$AC$9382))), 0)), "")</f>
        <v>45757</v>
      </c>
      <c r="T41" s="341">
        <f t="shared" si="16"/>
        <v>2</v>
      </c>
      <c r="U41" s="325"/>
      <c r="V41" s="336">
        <f t="shared" si="17"/>
        <v>2</v>
      </c>
      <c r="W41" s="328" t="str">
        <f>IF(VLOOKUP(A41,'0919門市清單主檔'!B:E,4,FALSE)=0,"",VLOOKUP(A41,'0919門市清單主檔'!B:E,4,FALSE))</f>
        <v/>
      </c>
      <c r="X41" s="227" t="s">
        <v>96</v>
      </c>
      <c r="Y41" s="228" t="s">
        <v>97</v>
      </c>
      <c r="Z41" s="228"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IF(AND(SUMPRODUCT((IM!$F$2:$F$1181=A42)*(ISNUMBER(SEARCH("PMQ2", IM!$AC$2:$AC$1181))))&gt;0), "PMQ2", "")</f>
        <v>PMQ2</v>
      </c>
      <c r="J42" s="358">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33" t="str">
        <f t="shared" si="13"/>
        <v>EDC+STAR</v>
      </c>
      <c r="N42" s="314" t="str">
        <f t="array" ref="N42">IF(AND(
    SUMPRODUCT(
        (IM!$F$2:$F$1181=A42) *
        ISNUMBER(SEARCH("HUB", IM!$AC$2:$AC$1181)) *
        (IM!$X$2:$X$1181&gt;=$A$1) *
        (IM!$X$2:$X$1181&lt;=$B$1)*(W42="HUB")
    ) &gt; 0
), "HUB", "")</f>
        <v/>
      </c>
      <c r="O42" s="335" t="str">
        <f t="shared" si="14"/>
        <v>已完工</v>
      </c>
      <c r="P42" s="222" t="str">
        <f t="shared" si="15"/>
        <v>PMQ2-4259-八里水灣店(定保)</v>
      </c>
      <c r="Q42" s="327" t="str">
        <f t="array" ref="Q42">IF(AND(SUMPRODUCT((IM!$F$2:$F$1181=A42)*(ISNUMBER(SEARCH("EDC", IM!$AC$2:$AC$1181))))&gt;0), "EDC", "")</f>
        <v>EDC</v>
      </c>
      <c r="R42" s="341" t="str">
        <f t="array" ref="R42">IF(AND(SUMPRODUCT((IM!$F$2:$F$1181=A42)*(ISNUMBER(SEARCH("STAR", IM!$AC$2:$AC$1181))))&gt;0), "STAR", "")</f>
        <v>STAR</v>
      </c>
      <c r="S42" s="343">
        <f t="array" ref="S42">IFERROR(INDEX(IM!$AM$2:$AM$9382, MATCH(1, (IM!$F$2:$F$9382=A42) * (ISNUMBER(SEARCH($D$1, IM!$AC$2:$AC$9382))), 0)), "")</f>
        <v>45757</v>
      </c>
      <c r="T42" s="341">
        <f t="shared" si="16"/>
        <v>2</v>
      </c>
      <c r="U42" s="325"/>
      <c r="V42" s="336">
        <f t="shared" si="17"/>
        <v>2</v>
      </c>
      <c r="W42" s="328" t="str">
        <f>IF(VLOOKUP(A42,'0919門市清單主檔'!B:E,4,FALSE)=0,"",VLOOKUP(A42,'0919門市清單主檔'!B:E,4,FALSE))</f>
        <v/>
      </c>
      <c r="X42" s="227" t="s">
        <v>98</v>
      </c>
      <c r="Y42" s="228" t="s">
        <v>99</v>
      </c>
      <c r="Z42" s="228"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IF(AND(SUMPRODUCT((IM!$F$2:$F$1181=A43)*(ISNUMBER(SEARCH("PMQ2", IM!$AC$2:$AC$1181))))&gt;0), "PMQ2", "")</f>
        <v>PMQ2</v>
      </c>
      <c r="J43" s="358">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33" t="str">
        <f t="shared" si="13"/>
        <v>EDC+STAR</v>
      </c>
      <c r="N43" s="314" t="str">
        <f t="array" ref="N43">IF(AND(
    SUMPRODUCT(
        (IM!$F$2:$F$1181=A43) *
        ISNUMBER(SEARCH("HUB", IM!$AC$2:$AC$1181)) *
        (IM!$X$2:$X$1181&gt;=$A$1) *
        (IM!$X$2:$X$1181&lt;=$B$1)*(W43="HUB")
    ) &gt; 0
), "HUB", "")</f>
        <v/>
      </c>
      <c r="O43" s="335" t="str">
        <f t="shared" si="14"/>
        <v>已完工</v>
      </c>
      <c r="P43" s="222" t="str">
        <f t="shared" si="15"/>
        <v>PMQ2-2306-八里凱旋門(定保)</v>
      </c>
      <c r="Q43" s="327" t="str">
        <f t="array" ref="Q43">IF(AND(SUMPRODUCT((IM!$F$2:$F$1181=A43)*(ISNUMBER(SEARCH("EDC", IM!$AC$2:$AC$1181))))&gt;0), "EDC", "")</f>
        <v>EDC</v>
      </c>
      <c r="R43" s="341" t="str">
        <f t="array" ref="R43">IF(AND(SUMPRODUCT((IM!$F$2:$F$1181=A43)*(ISNUMBER(SEARCH("STAR", IM!$AC$2:$AC$1181))))&gt;0), "STAR", "")</f>
        <v>STAR</v>
      </c>
      <c r="S43" s="343">
        <f t="array" ref="S43">IFERROR(INDEX(IM!$AM$2:$AM$9382, MATCH(1, (IM!$F$2:$F$9382=A43) * (ISNUMBER(SEARCH($D$1, IM!$AC$2:$AC$9382))), 0)), "")</f>
        <v>45757</v>
      </c>
      <c r="T43" s="341">
        <f t="shared" si="16"/>
        <v>2</v>
      </c>
      <c r="U43" s="325"/>
      <c r="V43" s="336">
        <f t="shared" si="17"/>
        <v>2</v>
      </c>
      <c r="W43" s="328" t="str">
        <f>IF(VLOOKUP(A43,'0919門市清單主檔'!B:E,4,FALSE)=0,"",VLOOKUP(A43,'0919門市清單主檔'!B:E,4,FALSE))</f>
        <v/>
      </c>
      <c r="X43" s="227" t="s">
        <v>100</v>
      </c>
      <c r="Y43" s="228" t="s">
        <v>101</v>
      </c>
      <c r="Z43" s="228"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IF(AND(SUMPRODUCT((IM!$F$2:$F$1181=A44)*(ISNUMBER(SEARCH("PMQ2", IM!$AC$2:$AC$1181))))&gt;0), "PMQ2", "")</f>
        <v>PMQ2</v>
      </c>
      <c r="J44" s="358">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33" t="str">
        <f t="shared" si="13"/>
        <v>EDC</v>
      </c>
      <c r="N44" s="314" t="str">
        <f t="array" ref="N44">IF(AND(
    SUMPRODUCT(
        (IM!$F$2:$F$1181=A44) *
        ISNUMBER(SEARCH("HUB", IM!$AC$2:$AC$1181)) *
        (IM!$X$2:$X$1181&gt;=$A$1) *
        (IM!$X$2:$X$1181&lt;=$B$1)*(W44="HUB")
    ) &gt; 0
), "HUB", "")</f>
        <v/>
      </c>
      <c r="O44" s="335" t="str">
        <f t="shared" si="14"/>
        <v>已完工</v>
      </c>
      <c r="P44" s="222" t="str">
        <f t="shared" si="15"/>
        <v>PMQ2-4764-八里大船店(定保)</v>
      </c>
      <c r="Q44" s="327" t="str">
        <f t="array" ref="Q44">IF(AND(SUMPRODUCT((IM!$F$2:$F$1181=A44)*(ISNUMBER(SEARCH("EDC", IM!$AC$2:$AC$1181))))&gt;0), "EDC", "")</f>
        <v>EDC</v>
      </c>
      <c r="R44" s="341" t="str">
        <f t="array" ref="R44">IF(AND(SUMPRODUCT((IM!$F$2:$F$1181=A44)*(ISNUMBER(SEARCH("STAR", IM!$AC$2:$AC$1181))))&gt;0), "STAR", "")</f>
        <v/>
      </c>
      <c r="S44" s="343" t="str">
        <f t="array" ref="S44">IFERROR(INDEX(IM!$AM$2:$AM$9382, MATCH(1, (IM!$F$2:$F$9382=A44) * (ISNUMBER(SEARCH($D$1, IM!$AC$2:$AC$9382))), 0)), "")</f>
        <v/>
      </c>
      <c r="T44" s="341">
        <f t="shared" si="16"/>
        <v>0</v>
      </c>
      <c r="U44" s="325"/>
      <c r="V44" s="336">
        <f t="shared" si="17"/>
        <v>0</v>
      </c>
      <c r="W44" s="328" t="str">
        <f>IF(VLOOKUP(A44,'0919門市清單主檔'!B:E,4,FALSE)=0,"",VLOOKUP(A44,'0919門市清單主檔'!B:E,4,FALSE))</f>
        <v/>
      </c>
      <c r="Y44" s="228"/>
      <c r="Z44" s="228"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IF(AND(SUMPRODUCT((IM!$F$2:$F$1181=A45)*(ISNUMBER(SEARCH("PMQ2", IM!$AC$2:$AC$1181))))&gt;0), "PMQ2", "")</f>
        <v>PMQ2</v>
      </c>
      <c r="J45" s="358">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33" t="str">
        <f t="shared" si="13"/>
        <v>EDC+STAR</v>
      </c>
      <c r="N45" s="314" t="str">
        <f t="array" ref="N45">IF(AND(
    SUMPRODUCT(
        (IM!$F$2:$F$1181=A45) *
        ISNUMBER(SEARCH("HUB", IM!$AC$2:$AC$1181)) *
        (IM!$X$2:$X$1181&gt;=$A$1) *
        (IM!$X$2:$X$1181&lt;=$B$1)*(W45="HUB")
    ) &gt; 0
), "HUB", "")</f>
        <v/>
      </c>
      <c r="O45" s="335" t="str">
        <f t="shared" si="14"/>
        <v>已完工</v>
      </c>
      <c r="P45" s="222" t="str">
        <f t="shared" si="15"/>
        <v>PMQ2-2442-北縣商港店(定保)</v>
      </c>
      <c r="Q45" s="327" t="str">
        <f t="array" ref="Q45">IF(AND(SUMPRODUCT((IM!$F$2:$F$1181=A45)*(ISNUMBER(SEARCH("EDC", IM!$AC$2:$AC$1181))))&gt;0), "EDC", "")</f>
        <v>EDC</v>
      </c>
      <c r="R45" s="341" t="str">
        <f t="array" ref="R45">IF(AND(SUMPRODUCT((IM!$F$2:$F$1181=A45)*(ISNUMBER(SEARCH("STAR", IM!$AC$2:$AC$1181))))&gt;0), "STAR", "")</f>
        <v>STAR</v>
      </c>
      <c r="S45" s="343">
        <f t="array" ref="S45">IFERROR(INDEX(IM!$AM$2:$AM$9382, MATCH(1, (IM!$F$2:$F$9382=A45) * (ISNUMBER(SEARCH($D$1, IM!$AC$2:$AC$9382))), 0)), "")</f>
        <v>45757</v>
      </c>
      <c r="T45" s="341">
        <f t="shared" si="16"/>
        <v>2</v>
      </c>
      <c r="U45" s="325"/>
      <c r="V45" s="336">
        <f t="shared" si="17"/>
        <v>2</v>
      </c>
      <c r="W45" s="328" t="str">
        <f>IF(VLOOKUP(A45,'0919門市清單主檔'!B:E,4,FALSE)=0,"",VLOOKUP(A45,'0919門市清單主檔'!B:E,4,FALSE))</f>
        <v/>
      </c>
      <c r="X45" s="227" t="s">
        <v>102</v>
      </c>
      <c r="Y45" s="228" t="s">
        <v>103</v>
      </c>
      <c r="Z45" s="228"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IF(AND(SUMPRODUCT((IM!$F$2:$F$1181=A46)*(ISNUMBER(SEARCH("PMQ2", IM!$AC$2:$AC$1181))))&gt;0), "PMQ2", "")</f>
        <v>PMQ2</v>
      </c>
      <c r="J46" s="358">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33" t="str">
        <f t="shared" si="13"/>
        <v>EDC</v>
      </c>
      <c r="N46" s="314" t="str">
        <f t="array" ref="N46">IF(AND(
    SUMPRODUCT(
        (IM!$F$2:$F$1181=A46) *
        ISNUMBER(SEARCH("HUB", IM!$AC$2:$AC$1181)) *
        (IM!$X$2:$X$1181&gt;=$A$1) *
        (IM!$X$2:$X$1181&lt;=$B$1)*(W46="HUB")
    ) &gt; 0
), "HUB", "")</f>
        <v/>
      </c>
      <c r="O46" s="335" t="str">
        <f t="shared" si="14"/>
        <v>已完工</v>
      </c>
      <c r="P46" s="222" t="str">
        <f t="shared" si="15"/>
        <v>PMQ2-5074-八里福德新村(定保)</v>
      </c>
      <c r="Q46" s="327" t="str">
        <f t="array" ref="Q46">IF(AND(SUMPRODUCT((IM!$F$2:$F$1181=A46)*(ISNUMBER(SEARCH("EDC", IM!$AC$2:$AC$1181))))&gt;0), "EDC", "")</f>
        <v>EDC</v>
      </c>
      <c r="R46" s="341" t="str">
        <f t="array" ref="R46">IF(AND(SUMPRODUCT((IM!$F$2:$F$1181=A46)*(ISNUMBER(SEARCH("STAR", IM!$AC$2:$AC$1181))))&gt;0), "STAR", "")</f>
        <v/>
      </c>
      <c r="S46" s="343" t="str">
        <f t="array" ref="S46">IFERROR(INDEX(IM!$AM$2:$AM$9382, MATCH(1, (IM!$F$2:$F$9382=A46) * (ISNUMBER(SEARCH($D$1, IM!$AC$2:$AC$9382))), 0)), "")</f>
        <v/>
      </c>
      <c r="T46" s="341">
        <f t="shared" si="16"/>
        <v>0</v>
      </c>
      <c r="U46" s="325"/>
      <c r="V46" s="336">
        <f t="shared" si="17"/>
        <v>0</v>
      </c>
      <c r="W46" s="328" t="str">
        <f>IF(VLOOKUP(A46,'0919門市清單主檔'!B:E,4,FALSE)=0,"",VLOOKUP(A46,'0919門市清單主檔'!B:E,4,FALSE))</f>
        <v/>
      </c>
      <c r="Y46" s="228"/>
      <c r="Z46" s="228"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IF(AND(SUMPRODUCT((IM!$F$2:$F$1181=A47)*(ISNUMBER(SEARCH("PMQ2", IM!$AC$2:$AC$1181))))&gt;0), "PMQ2", "")</f>
        <v>PMQ2</v>
      </c>
      <c r="J47" s="358">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33" t="str">
        <f t="shared" si="13"/>
        <v>EDC+STAR</v>
      </c>
      <c r="N47" s="314" t="str">
        <f t="array" ref="N47">IF(AND(
    SUMPRODUCT(
        (IM!$F$2:$F$1181=A47) *
        ISNUMBER(SEARCH("HUB", IM!$AC$2:$AC$1181)) *
        (IM!$X$2:$X$1181&gt;=$A$1) *
        (IM!$X$2:$X$1181&lt;=$B$1)*(W47="HUB")
    ) &gt; 0
), "HUB", "")</f>
        <v/>
      </c>
      <c r="O47" s="335" t="str">
        <f t="shared" si="14"/>
        <v>已完工</v>
      </c>
      <c r="P47" s="222" t="str">
        <f t="shared" si="15"/>
        <v>PMQ2-4243-八里聖心店(定保)</v>
      </c>
      <c r="Q47" s="327" t="str">
        <f t="array" ref="Q47">IF(AND(SUMPRODUCT((IM!$F$2:$F$1181=A47)*(ISNUMBER(SEARCH("EDC", IM!$AC$2:$AC$1181))))&gt;0), "EDC", "")</f>
        <v>EDC</v>
      </c>
      <c r="R47" s="341" t="str">
        <f t="array" ref="R47">IF(AND(SUMPRODUCT((IM!$F$2:$F$1181=A47)*(ISNUMBER(SEARCH("STAR", IM!$AC$2:$AC$1181))))&gt;0), "STAR", "")</f>
        <v>STAR</v>
      </c>
      <c r="S47" s="343">
        <f t="array" ref="S47">IFERROR(INDEX(IM!$AM$2:$AM$9382, MATCH(1, (IM!$F$2:$F$9382=A47) * (ISNUMBER(SEARCH($D$1, IM!$AC$2:$AC$9382))), 0)), "")</f>
        <v>45757</v>
      </c>
      <c r="T47" s="341">
        <f t="shared" si="16"/>
        <v>2</v>
      </c>
      <c r="U47" s="325"/>
      <c r="V47" s="336">
        <f t="shared" si="17"/>
        <v>2</v>
      </c>
      <c r="W47" s="328" t="str">
        <f>IF(VLOOKUP(A47,'0919門市清單主檔'!B:E,4,FALSE)=0,"",VLOOKUP(A47,'0919門市清單主檔'!B:E,4,FALSE))</f>
        <v/>
      </c>
      <c r="X47" s="227" t="s">
        <v>104</v>
      </c>
      <c r="Y47" s="228" t="s">
        <v>105</v>
      </c>
      <c r="Z47" s="228"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IF(AND(SUMPRODUCT((IM!$F$2:$F$1181=A48)*(ISNUMBER(SEARCH("PMQ2", IM!$AC$2:$AC$1181))))&gt;0), "PMQ2", "")</f>
        <v>PMQ2</v>
      </c>
      <c r="J48" s="358">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33" t="str">
        <f t="shared" si="13"/>
        <v>EDC+STAR</v>
      </c>
      <c r="N48" s="314" t="str">
        <f t="array" ref="N48">IF(AND(
    SUMPRODUCT(
        (IM!$F$2:$F$1181=A48) *
        ISNUMBER(SEARCH("HUB", IM!$AC$2:$AC$1181)) *
        (IM!$X$2:$X$1181&gt;=$A$1) *
        (IM!$X$2:$X$1181&lt;=$B$1)*(W48="HUB")
    ) &gt; 0
), "HUB", "")</f>
        <v/>
      </c>
      <c r="O48" s="335" t="str">
        <f t="shared" si="14"/>
        <v>已完工</v>
      </c>
      <c r="P48" s="222" t="str">
        <f t="shared" si="15"/>
        <v>PMQ2-3458-八里龍米店(定保)</v>
      </c>
      <c r="Q48" s="327" t="str">
        <f t="array" ref="Q48">IF(AND(SUMPRODUCT((IM!$F$2:$F$1181=A48)*(ISNUMBER(SEARCH("EDC", IM!$AC$2:$AC$1181))))&gt;0), "EDC", "")</f>
        <v>EDC</v>
      </c>
      <c r="R48" s="341" t="str">
        <f t="array" ref="R48">IF(AND(SUMPRODUCT((IM!$F$2:$F$1181=A48)*(ISNUMBER(SEARCH("STAR", IM!$AC$2:$AC$1181))))&gt;0), "STAR", "")</f>
        <v>STAR</v>
      </c>
      <c r="S48" s="343">
        <f t="array" ref="S48">IFERROR(INDEX(IM!$AM$2:$AM$9382, MATCH(1, (IM!$F$2:$F$9382=A48) * (ISNUMBER(SEARCH($D$1, IM!$AC$2:$AC$9382))), 0)), "")</f>
        <v>45757</v>
      </c>
      <c r="T48" s="341">
        <f t="shared" si="16"/>
        <v>1</v>
      </c>
      <c r="U48" s="325"/>
      <c r="V48" s="336">
        <f t="shared" si="17"/>
        <v>1</v>
      </c>
      <c r="W48" s="328" t="str">
        <f>IF(VLOOKUP(A48,'0919門市清單主檔'!B:E,4,FALSE)=0,"",VLOOKUP(A48,'0919門市清單主檔'!B:E,4,FALSE))</f>
        <v/>
      </c>
      <c r="Y48" s="228" t="s">
        <v>106</v>
      </c>
      <c r="Z48" s="228"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IF(AND(SUMPRODUCT((IM!$F$2:$F$1181=A49)*(ISNUMBER(SEARCH("PMQ2", IM!$AC$2:$AC$1181))))&gt;0), "PMQ2", "")</f>
        <v>PMQ2</v>
      </c>
      <c r="J49" s="358">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33" t="str">
        <f t="shared" si="13"/>
        <v>EDC+STAR</v>
      </c>
      <c r="N49" s="314" t="str">
        <f t="array" ref="N49">IF(AND(
    SUMPRODUCT(
        (IM!$F$2:$F$1181=A49) *
        ISNUMBER(SEARCH("HUB", IM!$AC$2:$AC$1181)) *
        (IM!$X$2:$X$1181&gt;=$A$1) *
        (IM!$X$2:$X$1181&lt;=$B$1)*(W49="HUB")
    ) &gt; 0
), "HUB", "")</f>
        <v/>
      </c>
      <c r="O49" s="335" t="str">
        <f t="shared" si="14"/>
        <v>已完工</v>
      </c>
      <c r="P49" s="222" t="str">
        <f t="shared" si="15"/>
        <v>PMQ2-4656-泰山新民店(定保)</v>
      </c>
      <c r="Q49" s="327" t="str">
        <f t="array" ref="Q49">IF(AND(SUMPRODUCT((IM!$F$2:$F$1181=A49)*(ISNUMBER(SEARCH("EDC", IM!$AC$2:$AC$1181))))&gt;0), "EDC", "")</f>
        <v>EDC</v>
      </c>
      <c r="R49" s="341" t="str">
        <f t="array" ref="R49">IF(AND(SUMPRODUCT((IM!$F$2:$F$1181=A49)*(ISNUMBER(SEARCH("STAR", IM!$AC$2:$AC$1181))))&gt;0), "STAR", "")</f>
        <v>STAR</v>
      </c>
      <c r="S49" s="343">
        <f t="array" ref="S49">IFERROR(INDEX(IM!$AM$2:$AM$9382, MATCH(1, (IM!$F$2:$F$9382=A49) * (ISNUMBER(SEARCH($D$1, IM!$AC$2:$AC$9382))), 0)), "")</f>
        <v>45758</v>
      </c>
      <c r="T49" s="341">
        <f t="shared" si="16"/>
        <v>2</v>
      </c>
      <c r="U49" s="325"/>
      <c r="V49" s="336">
        <f t="shared" si="17"/>
        <v>2</v>
      </c>
      <c r="W49" s="328" t="str">
        <f>IF(VLOOKUP(A49,'0919門市清單主檔'!B:E,4,FALSE)=0,"",VLOOKUP(A49,'0919門市清單主檔'!B:E,4,FALSE))</f>
        <v/>
      </c>
      <c r="X49" s="227" t="s">
        <v>107</v>
      </c>
      <c r="Y49" s="228" t="s">
        <v>108</v>
      </c>
      <c r="Z49" s="228"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IF(AND(SUMPRODUCT((IM!$F$2:$F$1181=A50)*(ISNUMBER(SEARCH("PMQ2", IM!$AC$2:$AC$1181))))&gt;0), "PMQ2", "")</f>
        <v>PMQ2</v>
      </c>
      <c r="J50" s="358">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33" t="str">
        <f t="shared" si="13"/>
        <v>EDC+STAR</v>
      </c>
      <c r="N50" s="314" t="str">
        <f t="array" ref="N50">IF(AND(
    SUMPRODUCT(
        (IM!$F$2:$F$1181=A50) *
        ISNUMBER(SEARCH("HUB", IM!$AC$2:$AC$1181)) *
        (IM!$X$2:$X$1181&gt;=$A$1) *
        (IM!$X$2:$X$1181&lt;=$B$1)*(W50="HUB")
    ) &gt; 0
), "HUB", "")</f>
        <v/>
      </c>
      <c r="O50" s="335" t="str">
        <f t="shared" si="14"/>
        <v>已完工</v>
      </c>
      <c r="P50" s="222" t="str">
        <f t="shared" si="15"/>
        <v>PMQ2-3606-北縣泰富店(定保)</v>
      </c>
      <c r="Q50" s="327" t="str">
        <f t="array" ref="Q50">IF(AND(SUMPRODUCT((IM!$F$2:$F$1181=A50)*(ISNUMBER(SEARCH("EDC", IM!$AC$2:$AC$1181))))&gt;0), "EDC", "")</f>
        <v>EDC</v>
      </c>
      <c r="R50" s="341" t="str">
        <f t="array" ref="R50">IF(AND(SUMPRODUCT((IM!$F$2:$F$1181=A50)*(ISNUMBER(SEARCH("STAR", IM!$AC$2:$AC$1181))))&gt;0), "STAR", "")</f>
        <v>STAR</v>
      </c>
      <c r="S50" s="343">
        <f t="array" ref="S50">IFERROR(INDEX(IM!$AM$2:$AM$9382, MATCH(1, (IM!$F$2:$F$9382=A50) * (ISNUMBER(SEARCH($D$1, IM!$AC$2:$AC$9382))), 0)), "")</f>
        <v>45758</v>
      </c>
      <c r="T50" s="341">
        <f t="shared" si="16"/>
        <v>2</v>
      </c>
      <c r="U50" s="325"/>
      <c r="V50" s="336">
        <f t="shared" si="17"/>
        <v>2</v>
      </c>
      <c r="W50" s="328" t="str">
        <f>IF(VLOOKUP(A50,'0919門市清單主檔'!B:E,4,FALSE)=0,"",VLOOKUP(A50,'0919門市清單主檔'!B:E,4,FALSE))</f>
        <v/>
      </c>
      <c r="X50" s="227" t="s">
        <v>109</v>
      </c>
      <c r="Y50" s="228" t="s">
        <v>110</v>
      </c>
      <c r="Z50" s="228"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IF(AND(SUMPRODUCT((IM!$F$2:$F$1181=A51)*(ISNUMBER(SEARCH("PMQ2", IM!$AC$2:$AC$1181))))&gt;0), "PMQ2", "")</f>
        <v>PMQ2</v>
      </c>
      <c r="J51" s="358">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33" t="str">
        <f t="shared" si="13"/>
        <v>EDC+STAR</v>
      </c>
      <c r="N51" s="314" t="str">
        <f t="array" ref="N51">IF(AND(
    SUMPRODUCT(
        (IM!$F$2:$F$1181=A51) *
        ISNUMBER(SEARCH("HUB", IM!$AC$2:$AC$1181)) *
        (IM!$X$2:$X$1181&gt;=$A$1) *
        (IM!$X$2:$X$1181&lt;=$B$1)*(W51="HUB")
    ) &gt; 0
), "HUB", "")</f>
        <v/>
      </c>
      <c r="O51" s="335" t="str">
        <f t="shared" si="14"/>
        <v>已完工</v>
      </c>
      <c r="P51" s="222" t="str">
        <f t="shared" si="15"/>
        <v>PMQ2-D024-三重三民店(定保)</v>
      </c>
      <c r="Q51" s="327" t="str">
        <f t="array" ref="Q51">IF(AND(SUMPRODUCT((IM!$F$2:$F$1181=A51)*(ISNUMBER(SEARCH("EDC", IM!$AC$2:$AC$1181))))&gt;0), "EDC", "")</f>
        <v>EDC</v>
      </c>
      <c r="R51" s="341" t="str">
        <f t="array" ref="R51">IF(AND(SUMPRODUCT((IM!$F$2:$F$1181=A51)*(ISNUMBER(SEARCH("STAR", IM!$AC$2:$AC$1181))))&gt;0), "STAR", "")</f>
        <v>STAR</v>
      </c>
      <c r="S51" s="343">
        <f t="array" ref="S51">IFERROR(INDEX(IM!$AM$2:$AM$9382, MATCH(1, (IM!$F$2:$F$9382=A51) * (ISNUMBER(SEARCH($D$1, IM!$AC$2:$AC$9382))), 0)), "")</f>
        <v>45758</v>
      </c>
      <c r="T51" s="341">
        <f t="shared" si="16"/>
        <v>2</v>
      </c>
      <c r="U51" s="325"/>
      <c r="V51" s="336">
        <f t="shared" si="17"/>
        <v>2</v>
      </c>
      <c r="W51" s="328" t="str">
        <f>IF(VLOOKUP(A51,'0919門市清單主檔'!B:E,4,FALSE)=0,"",VLOOKUP(A51,'0919門市清單主檔'!B:E,4,FALSE))</f>
        <v/>
      </c>
      <c r="X51" s="227" t="s">
        <v>112</v>
      </c>
      <c r="Y51" s="228" t="s">
        <v>113</v>
      </c>
      <c r="Z51" s="228"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IF(AND(SUMPRODUCT((IM!$F$2:$F$1181=A52)*(ISNUMBER(SEARCH("PMQ2", IM!$AC$2:$AC$1181))))&gt;0), "PMQ2", "")</f>
        <v>PMQ2</v>
      </c>
      <c r="J52" s="358">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33" t="str">
        <f t="shared" si="13"/>
        <v>EDC+STAR</v>
      </c>
      <c r="N52" s="314" t="str">
        <f t="array" ref="N52">IF(AND(
    SUMPRODUCT(
        (IM!$F$2:$F$1181=A52) *
        ISNUMBER(SEARCH("HUB", IM!$AC$2:$AC$1181)) *
        (IM!$X$2:$X$1181&gt;=$A$1) *
        (IM!$X$2:$X$1181&lt;=$B$1)*(W52="HUB")
    ) &gt; 0
), "HUB", "")</f>
        <v/>
      </c>
      <c r="O52" s="335" t="str">
        <f t="shared" si="14"/>
        <v>已完工</v>
      </c>
      <c r="P52" s="222" t="str">
        <f t="shared" si="15"/>
        <v>PMQ2-3676-三重田心店(定保)</v>
      </c>
      <c r="Q52" s="327" t="str">
        <f t="array" ref="Q52">IF(AND(SUMPRODUCT((IM!$F$2:$F$1181=A52)*(ISNUMBER(SEARCH("EDC", IM!$AC$2:$AC$1181))))&gt;0), "EDC", "")</f>
        <v>EDC</v>
      </c>
      <c r="R52" s="341" t="str">
        <f t="array" ref="R52">IF(AND(SUMPRODUCT((IM!$F$2:$F$1181=A52)*(ISNUMBER(SEARCH("STAR", IM!$AC$2:$AC$1181))))&gt;0), "STAR", "")</f>
        <v>STAR</v>
      </c>
      <c r="S52" s="343">
        <f t="array" ref="S52">IFERROR(INDEX(IM!$AM$2:$AM$9382, MATCH(1, (IM!$F$2:$F$9382=A52) * (ISNUMBER(SEARCH($D$1, IM!$AC$2:$AC$9382))), 0)), "")</f>
        <v>45758</v>
      </c>
      <c r="T52" s="341">
        <f t="shared" si="16"/>
        <v>2</v>
      </c>
      <c r="U52" s="325"/>
      <c r="V52" s="336">
        <f t="shared" si="17"/>
        <v>2</v>
      </c>
      <c r="W52" s="328" t="str">
        <f>IF(VLOOKUP(A52,'0919門市清單主檔'!B:E,4,FALSE)=0,"",VLOOKUP(A52,'0919門市清單主檔'!B:E,4,FALSE))</f>
        <v/>
      </c>
      <c r="X52" s="227" t="s">
        <v>114</v>
      </c>
      <c r="Y52" s="228" t="s">
        <v>115</v>
      </c>
      <c r="Z52" s="228"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2" t="str">
        <f t="array" ref="I53">IF(AND(SUMPRODUCT((IM!$F$2:$F$1181=A53)*(ISNUMBER(SEARCH("PMQ2", IM!$AC$2:$AC$1181))))&gt;0), "PMQ2", "")</f>
        <v>PMQ2</v>
      </c>
      <c r="J53" s="358">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33" t="str">
        <f t="shared" si="13"/>
        <v>EDC+STAR</v>
      </c>
      <c r="N53" s="314" t="str">
        <f t="array" ref="N53">IF(AND(
    SUMPRODUCT(
        (IM!$F$2:$F$1181=A53) *
        ISNUMBER(SEARCH("HUB", IM!$AC$2:$AC$1181)) *
        (IM!$X$2:$X$1181&gt;=$A$1) *
        (IM!$X$2:$X$1181&lt;=$B$1)*(W53="HUB")
    ) &gt; 0
), "HUB", "")</f>
        <v/>
      </c>
      <c r="O53" s="335" t="str">
        <f t="shared" si="14"/>
        <v>已完工</v>
      </c>
      <c r="P53" s="222" t="str">
        <f t="shared" si="15"/>
        <v>PMQ2-3752-板橋豫章店(定保)</v>
      </c>
      <c r="Q53" s="327" t="str">
        <f t="array" ref="Q53">IF(AND(SUMPRODUCT((IM!$F$2:$F$1181=A53)*(ISNUMBER(SEARCH("EDC", IM!$AC$2:$AC$1181))))&gt;0), "EDC", "")</f>
        <v>EDC</v>
      </c>
      <c r="R53" s="341" t="str">
        <f t="array" ref="R53">IF(AND(SUMPRODUCT((IM!$F$2:$F$1181=A53)*(ISNUMBER(SEARCH("STAR", IM!$AC$2:$AC$1181))))&gt;0), "STAR", "")</f>
        <v>STAR</v>
      </c>
      <c r="S53" s="343">
        <f t="array" ref="S53">IFERROR(INDEX(IM!$AM$2:$AM$9382, MATCH(1, (IM!$F$2:$F$9382=A53) * (ISNUMBER(SEARCH($D$1, IM!$AC$2:$AC$9382))), 0)), "")</f>
        <v>45758</v>
      </c>
      <c r="T53" s="341">
        <f t="shared" si="16"/>
        <v>2</v>
      </c>
      <c r="U53" s="325"/>
      <c r="V53" s="336">
        <f t="shared" si="17"/>
        <v>2</v>
      </c>
      <c r="W53" s="328" t="str">
        <f>IF(VLOOKUP(A53,'0919門市清單主檔'!B:E,4,FALSE)=0,"",VLOOKUP(A53,'0919門市清單主檔'!B:E,4,FALSE))</f>
        <v/>
      </c>
      <c r="X53" s="227" t="s">
        <v>116</v>
      </c>
      <c r="Y53" s="228" t="s">
        <v>117</v>
      </c>
      <c r="Z53" s="228"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IF(AND(SUMPRODUCT((IM!$F$2:$F$1181=A54)*(ISNUMBER(SEARCH("PMQ2", IM!$AC$2:$AC$1181))))&gt;0), "PMQ2", "")</f>
        <v>PMQ2</v>
      </c>
      <c r="J54" s="358">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33" t="str">
        <f t="shared" si="13"/>
        <v>EDC</v>
      </c>
      <c r="N54" s="314" t="str">
        <f t="array" ref="N54">IF(AND(
    SUMPRODUCT(
        (IM!$F$2:$F$1181=A54) *
        ISNUMBER(SEARCH("HUB", IM!$AC$2:$AC$1181)) *
        (IM!$X$2:$X$1181&gt;=$A$1) *
        (IM!$X$2:$X$1181&lt;=$B$1)*(W54="HUB")
    ) &gt; 0
), "HUB", "")</f>
        <v/>
      </c>
      <c r="O54" s="335" t="str">
        <f t="shared" si="14"/>
        <v>已完工</v>
      </c>
      <c r="P54" s="222" t="str">
        <f t="shared" si="15"/>
        <v>PMQ2-3977-板橋玉川店(定保)</v>
      </c>
      <c r="Q54" s="327" t="str">
        <f t="array" ref="Q54">IF(AND(SUMPRODUCT((IM!$F$2:$F$1181=A54)*(ISNUMBER(SEARCH("EDC", IM!$AC$2:$AC$1181))))&gt;0), "EDC", "")</f>
        <v>EDC</v>
      </c>
      <c r="R54" s="341" t="str">
        <f t="array" ref="R54">IF(AND(SUMPRODUCT((IM!$F$2:$F$1181=A54)*(ISNUMBER(SEARCH("STAR", IM!$AC$2:$AC$1181))))&gt;0), "STAR", "")</f>
        <v/>
      </c>
      <c r="S54" s="343" t="str">
        <f t="array" ref="S54">IFERROR(INDEX(IM!$AM$2:$AM$9382, MATCH(1, (IM!$F$2:$F$9382=A54) * (ISNUMBER(SEARCH($D$1, IM!$AC$2:$AC$9382))), 0)), "")</f>
        <v/>
      </c>
      <c r="T54" s="341">
        <f t="shared" si="16"/>
        <v>0</v>
      </c>
      <c r="U54" s="325"/>
      <c r="V54" s="336">
        <f t="shared" si="17"/>
        <v>0</v>
      </c>
      <c r="W54" s="328" t="str">
        <f>IF(VLOOKUP(A54,'0919門市清單主檔'!B:E,4,FALSE)=0,"",VLOOKUP(A54,'0919門市清單主檔'!B:E,4,FALSE))</f>
        <v/>
      </c>
      <c r="Y54" s="228"/>
      <c r="Z54" s="228"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IF(AND(SUMPRODUCT((IM!$F$2:$F$1181=A55)*(ISNUMBER(SEARCH("PMQ2", IM!$AC$2:$AC$1181))))&gt;0), "PMQ2", "")</f>
        <v>PMQ2</v>
      </c>
      <c r="J55" s="358">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33" t="str">
        <f t="shared" si="13"/>
        <v>EDC+STAR</v>
      </c>
      <c r="N55" s="314" t="str">
        <f t="array" ref="N55">IF(AND(
    SUMPRODUCT(
        (IM!$F$2:$F$1181=A55) *
        ISNUMBER(SEARCH("HUB", IM!$AC$2:$AC$1181)) *
        (IM!$X$2:$X$1181&gt;=$A$1) *
        (IM!$X$2:$X$1181&lt;=$B$1)*(W55="HUB")
    ) &gt; 0
), "HUB", "")</f>
        <v/>
      </c>
      <c r="O55" s="335" t="str">
        <f t="shared" si="14"/>
        <v>已完工</v>
      </c>
      <c r="P55" s="222" t="str">
        <f t="shared" si="15"/>
        <v>PMQ2-4005-新莊雙鳳店(定保)</v>
      </c>
      <c r="Q55" s="327" t="str">
        <f t="array" ref="Q55">IF(AND(SUMPRODUCT((IM!$F$2:$F$1181=A55)*(ISNUMBER(SEARCH("EDC", IM!$AC$2:$AC$1181))))&gt;0), "EDC", "")</f>
        <v>EDC</v>
      </c>
      <c r="R55" s="341" t="str">
        <f t="array" ref="R55">IF(AND(SUMPRODUCT((IM!$F$2:$F$1181=A55)*(ISNUMBER(SEARCH("STAR", IM!$AC$2:$AC$1181))))&gt;0), "STAR", "")</f>
        <v>STAR</v>
      </c>
      <c r="S55" s="343">
        <f t="array" ref="S55">IFERROR(INDEX(IM!$AM$2:$AM$9382, MATCH(1, (IM!$F$2:$F$9382=A55) * (ISNUMBER(SEARCH($D$1, IM!$AC$2:$AC$9382))), 0)), "")</f>
        <v>45761</v>
      </c>
      <c r="T55" s="341">
        <f t="shared" si="16"/>
        <v>2</v>
      </c>
      <c r="U55" s="325"/>
      <c r="V55" s="336">
        <f t="shared" si="17"/>
        <v>2</v>
      </c>
      <c r="W55" s="328" t="str">
        <f>IF(VLOOKUP(A55,'0919門市清單主檔'!B:E,4,FALSE)=0,"",VLOOKUP(A55,'0919門市清單主檔'!B:E,4,FALSE))</f>
        <v/>
      </c>
      <c r="X55" s="227" t="s">
        <v>118</v>
      </c>
      <c r="Y55" s="228" t="s">
        <v>119</v>
      </c>
      <c r="Z55" s="228"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IF(AND(SUMPRODUCT((IM!$F$2:$F$1181=A56)*(ISNUMBER(SEARCH("PMQ2", IM!$AC$2:$AC$1181))))&gt;0), "PMQ2", "")</f>
        <v>PMQ2</v>
      </c>
      <c r="J56" s="358">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33" t="str">
        <f t="shared" si="13"/>
        <v>EDC+STAR</v>
      </c>
      <c r="N56" s="314" t="str">
        <f t="array" ref="N56">IF(AND(
    SUMPRODUCT(
        (IM!$F$2:$F$1181=A56) *
        ISNUMBER(SEARCH("HUB", IM!$AC$2:$AC$1181)) *
        (IM!$X$2:$X$1181&gt;=$A$1) *
        (IM!$X$2:$X$1181&lt;=$B$1)*(W56="HUB")
    ) &gt; 0
), "HUB", "")</f>
        <v/>
      </c>
      <c r="O56" s="335" t="str">
        <f t="shared" si="14"/>
        <v>已完工</v>
      </c>
      <c r="P56" s="222" t="str">
        <f t="shared" si="15"/>
        <v>PMQ2-D649-三重運動公園(定保)</v>
      </c>
      <c r="Q56" s="327" t="str">
        <f t="array" ref="Q56">IF(AND(SUMPRODUCT((IM!$F$2:$F$1181=A56)*(ISNUMBER(SEARCH("EDC", IM!$AC$2:$AC$1181))))&gt;0), "EDC", "")</f>
        <v>EDC</v>
      </c>
      <c r="R56" s="341" t="str">
        <f t="array" ref="R56">IF(AND(SUMPRODUCT((IM!$F$2:$F$1181=A56)*(ISNUMBER(SEARCH("STAR", IM!$AC$2:$AC$1181))))&gt;0), "STAR", "")</f>
        <v>STAR</v>
      </c>
      <c r="S56" s="343">
        <f t="array" ref="S56">IFERROR(INDEX(IM!$AM$2:$AM$9382, MATCH(1, (IM!$F$2:$F$9382=A56) * (ISNUMBER(SEARCH($D$1, IM!$AC$2:$AC$9382))), 0)), "")</f>
        <v>45761</v>
      </c>
      <c r="T56" s="341">
        <f t="shared" si="16"/>
        <v>2</v>
      </c>
      <c r="U56" s="325"/>
      <c r="V56" s="336">
        <f t="shared" si="17"/>
        <v>2</v>
      </c>
      <c r="W56" s="328" t="str">
        <f>IF(VLOOKUP(A56,'0919門市清單主檔'!B:E,4,FALSE)=0,"",VLOOKUP(A56,'0919門市清單主檔'!B:E,4,FALSE))</f>
        <v/>
      </c>
      <c r="X56" s="227" t="s">
        <v>121</v>
      </c>
      <c r="Y56" s="228" t="s">
        <v>122</v>
      </c>
      <c r="Z56" s="228"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IF(AND(SUMPRODUCT((IM!$F$2:$F$1181=A57)*(ISNUMBER(SEARCH("PMQ2", IM!$AC$2:$AC$1181))))&gt;0), "PMQ2", "")</f>
        <v>PMQ2</v>
      </c>
      <c r="J57" s="358">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33" t="str">
        <f t="shared" si="13"/>
        <v>EDC+STAR</v>
      </c>
      <c r="N57" s="314" t="str">
        <f t="array" ref="N57">IF(AND(
    SUMPRODUCT(
        (IM!$F$2:$F$1181=A57) *
        ISNUMBER(SEARCH("HUB", IM!$AC$2:$AC$1181)) *
        (IM!$X$2:$X$1181&gt;=$A$1) *
        (IM!$X$2:$X$1181&lt;=$B$1)*(W57="HUB")
    ) &gt; 0
), "HUB", "")</f>
        <v/>
      </c>
      <c r="O57" s="335" t="str">
        <f t="shared" si="14"/>
        <v>已完工</v>
      </c>
      <c r="P57" s="222" t="str">
        <f t="shared" si="15"/>
        <v>PMQ2-2014-三重果菜市場(定保)</v>
      </c>
      <c r="Q57" s="327" t="str">
        <f t="array" ref="Q57">IF(AND(SUMPRODUCT((IM!$F$2:$F$1181=A57)*(ISNUMBER(SEARCH("EDC", IM!$AC$2:$AC$1181))))&gt;0), "EDC", "")</f>
        <v>EDC</v>
      </c>
      <c r="R57" s="341" t="str">
        <f t="array" ref="R57">IF(AND(SUMPRODUCT((IM!$F$2:$F$1181=A57)*(ISNUMBER(SEARCH("STAR", IM!$AC$2:$AC$1181))))&gt;0), "STAR", "")</f>
        <v>STAR</v>
      </c>
      <c r="S57" s="343">
        <f t="array" ref="S57">IFERROR(INDEX(IM!$AM$2:$AM$9382, MATCH(1, (IM!$F$2:$F$9382=A57) * (ISNUMBER(SEARCH($D$1, IM!$AC$2:$AC$9382))), 0)), "")</f>
        <v>45761</v>
      </c>
      <c r="T57" s="341">
        <f t="shared" si="16"/>
        <v>2</v>
      </c>
      <c r="U57" s="325"/>
      <c r="V57" s="336">
        <f t="shared" si="17"/>
        <v>2</v>
      </c>
      <c r="W57" s="328" t="str">
        <f>IF(VLOOKUP(A57,'0919門市清單主檔'!B:E,4,FALSE)=0,"",VLOOKUP(A57,'0919門市清單主檔'!B:E,4,FALSE))</f>
        <v/>
      </c>
      <c r="X57" s="227" t="s">
        <v>123</v>
      </c>
      <c r="Y57" s="228" t="s">
        <v>124</v>
      </c>
      <c r="Z57" s="228"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IF(AND(SUMPRODUCT((IM!$F$2:$F$1181=A58)*(ISNUMBER(SEARCH("PMQ2", IM!$AC$2:$AC$1181))))&gt;0), "PMQ2", "")</f>
        <v>PMQ2</v>
      </c>
      <c r="J58" s="358">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33" t="str">
        <f t="shared" si="13"/>
        <v>EDC</v>
      </c>
      <c r="N58" s="314" t="str">
        <f t="array" ref="N58">IF(AND(
    SUMPRODUCT(
        (IM!$F$2:$F$1181=A58) *
        ISNUMBER(SEARCH("HUB", IM!$AC$2:$AC$1181)) *
        (IM!$X$2:$X$1181&gt;=$A$1) *
        (IM!$X$2:$X$1181&lt;=$B$1)*(W58="HUB")
    ) &gt; 0
), "HUB", "")</f>
        <v/>
      </c>
      <c r="O58" s="335" t="str">
        <f t="shared" si="14"/>
        <v>已完工</v>
      </c>
      <c r="P58" s="222" t="str">
        <f t="shared" si="15"/>
        <v>PMQ2-5003-五股更寮店(定保)</v>
      </c>
      <c r="Q58" s="327" t="str">
        <f t="array" ref="Q58">IF(AND(SUMPRODUCT((IM!$F$2:$F$1181=A58)*(ISNUMBER(SEARCH("EDC", IM!$AC$2:$AC$1181))))&gt;0), "EDC", "")</f>
        <v>EDC</v>
      </c>
      <c r="R58" s="341" t="str">
        <f t="array" ref="R58">IF(AND(SUMPRODUCT((IM!$F$2:$F$1181=A58)*(ISNUMBER(SEARCH("STAR", IM!$AC$2:$AC$1181))))&gt;0), "STAR", "")</f>
        <v/>
      </c>
      <c r="S58" s="343" t="str">
        <f t="array" ref="S58">IFERROR(INDEX(IM!$AM$2:$AM$9382, MATCH(1, (IM!$F$2:$F$9382=A58) * (ISNUMBER(SEARCH($D$1, IM!$AC$2:$AC$9382))), 0)), "")</f>
        <v/>
      </c>
      <c r="T58" s="341">
        <f t="shared" si="16"/>
        <v>0</v>
      </c>
      <c r="U58" s="325"/>
      <c r="V58" s="336">
        <f t="shared" si="17"/>
        <v>0</v>
      </c>
      <c r="W58" s="328" t="str">
        <f>IF(VLOOKUP(A58,'0919門市清單主檔'!B:E,4,FALSE)=0,"",VLOOKUP(A58,'0919門市清單主檔'!B:E,4,FALSE))</f>
        <v/>
      </c>
      <c r="Y58" s="228"/>
      <c r="Z58" s="228"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IF(AND(SUMPRODUCT((IM!$F$2:$F$1181=A59)*(ISNUMBER(SEARCH("PMQ2", IM!$AC$2:$AC$1181))))&gt;0), "PMQ2", "")</f>
        <v>PMQ2</v>
      </c>
      <c r="J59" s="358">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33" t="str">
        <f t="shared" si="13"/>
        <v>EDC+STAR</v>
      </c>
      <c r="N59" s="314" t="str">
        <f t="array" ref="N59">IF(AND(
    SUMPRODUCT(
        (IM!$F$2:$F$1181=A59) *
        ISNUMBER(SEARCH("HUB", IM!$AC$2:$AC$1181)) *
        (IM!$X$2:$X$1181&gt;=$A$1) *
        (IM!$X$2:$X$1181&lt;=$B$1)*(W59="HUB")
    ) &gt; 0
), "HUB", "")</f>
        <v/>
      </c>
      <c r="O59" s="335" t="str">
        <f t="shared" si="14"/>
        <v>已完工</v>
      </c>
      <c r="P59" s="222" t="str">
        <f t="shared" si="15"/>
        <v>PMQ2-3227-五股四維店(定保)</v>
      </c>
      <c r="Q59" s="327" t="str">
        <f t="array" ref="Q59">IF(AND(SUMPRODUCT((IM!$F$2:$F$1181=A59)*(ISNUMBER(SEARCH("EDC", IM!$AC$2:$AC$1181))))&gt;0), "EDC", "")</f>
        <v>EDC</v>
      </c>
      <c r="R59" s="341" t="str">
        <f t="array" ref="R59">IF(AND(SUMPRODUCT((IM!$F$2:$F$1181=A59)*(ISNUMBER(SEARCH("STAR", IM!$AC$2:$AC$1181))))&gt;0), "STAR", "")</f>
        <v>STAR</v>
      </c>
      <c r="S59" s="343">
        <f t="array" ref="S59">IFERROR(INDEX(IM!$AM$2:$AM$9382, MATCH(1, (IM!$F$2:$F$9382=A59) * (ISNUMBER(SEARCH($D$1, IM!$AC$2:$AC$9382))), 0)), "")</f>
        <v>45761</v>
      </c>
      <c r="T59" s="341">
        <f t="shared" si="16"/>
        <v>1</v>
      </c>
      <c r="U59" s="325"/>
      <c r="V59" s="336">
        <f t="shared" si="17"/>
        <v>1</v>
      </c>
      <c r="W59" s="328" t="str">
        <f>IF(VLOOKUP(A59,'0919門市清單主檔'!B:E,4,FALSE)=0,"",VLOOKUP(A59,'0919門市清單主檔'!B:E,4,FALSE))</f>
        <v/>
      </c>
      <c r="Y59" s="228" t="s">
        <v>125</v>
      </c>
      <c r="Z59" s="228"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IF(AND(SUMPRODUCT((IM!$F$2:$F$1181=A60)*(ISNUMBER(SEARCH("PMQ2", IM!$AC$2:$AC$1181))))&gt;0), "PMQ2", "")</f>
        <v>PMQ2</v>
      </c>
      <c r="J60" s="358">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33" t="str">
        <f t="shared" si="13"/>
        <v>EDC+STAR</v>
      </c>
      <c r="N60" s="314" t="str">
        <f t="array" ref="N60">IF(AND(
    SUMPRODUCT(
        (IM!$F$2:$F$1181=A60) *
        ISNUMBER(SEARCH("HUB", IM!$AC$2:$AC$1181)) *
        (IM!$X$2:$X$1181&gt;=$A$1) *
        (IM!$X$2:$X$1181&lt;=$B$1)*(W60="HUB")
    ) &gt; 0
), "HUB", "")</f>
        <v/>
      </c>
      <c r="O60" s="335" t="str">
        <f t="shared" si="14"/>
        <v>已完工</v>
      </c>
      <c r="P60" s="222" t="str">
        <f t="shared" si="15"/>
        <v>PMQ2-3983-三重星光店(定保)</v>
      </c>
      <c r="Q60" s="327" t="str">
        <f t="array" ref="Q60">IF(AND(SUMPRODUCT((IM!$F$2:$F$1181=A60)*(ISNUMBER(SEARCH("EDC", IM!$AC$2:$AC$1181))))&gt;0), "EDC", "")</f>
        <v>EDC</v>
      </c>
      <c r="R60" s="341" t="str">
        <f t="array" ref="R60">IF(AND(SUMPRODUCT((IM!$F$2:$F$1181=A60)*(ISNUMBER(SEARCH("STAR", IM!$AC$2:$AC$1181))))&gt;0), "STAR", "")</f>
        <v>STAR</v>
      </c>
      <c r="S60" s="343">
        <f t="array" ref="S60">IFERROR(INDEX(IM!$AM$2:$AM$9382, MATCH(1, (IM!$F$2:$F$9382=A60) * (ISNUMBER(SEARCH($D$1, IM!$AC$2:$AC$9382))), 0)), "")</f>
        <v>45762</v>
      </c>
      <c r="T60" s="341">
        <f t="shared" si="16"/>
        <v>1</v>
      </c>
      <c r="U60" s="325"/>
      <c r="V60" s="336">
        <f t="shared" si="17"/>
        <v>1</v>
      </c>
      <c r="W60" s="328" t="str">
        <f>IF(VLOOKUP(A60,'0919門市清單主檔'!B:E,4,FALSE)=0,"",VLOOKUP(A60,'0919門市清單主檔'!B:E,4,FALSE))</f>
        <v/>
      </c>
      <c r="X60" s="227" t="s">
        <v>126</v>
      </c>
      <c r="Y60" s="228"/>
      <c r="Z60" s="228"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IF(AND(SUMPRODUCT((IM!$F$2:$F$1181=A61)*(ISNUMBER(SEARCH("PMQ2", IM!$AC$2:$AC$1181))))&gt;0), "PMQ2", "")</f>
        <v>PMQ2</v>
      </c>
      <c r="J61" s="358">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33" t="str">
        <f t="shared" si="13"/>
        <v>EDC+STAR</v>
      </c>
      <c r="N61" s="314" t="str">
        <f t="array" ref="N61">IF(AND(
    SUMPRODUCT(
        (IM!$F$2:$F$1181=A61) *
        ISNUMBER(SEARCH("HUB", IM!$AC$2:$AC$1181)) *
        (IM!$X$2:$X$1181&gt;=$A$1) *
        (IM!$X$2:$X$1181&lt;=$B$1)*(W61="HUB")
    ) &gt; 0
), "HUB", "")</f>
        <v/>
      </c>
      <c r="O61" s="335" t="str">
        <f t="shared" si="14"/>
        <v>已完工</v>
      </c>
      <c r="P61" s="222" t="str">
        <f t="shared" si="15"/>
        <v>PMQ2-D174-新莊裕民店(定保)</v>
      </c>
      <c r="Q61" s="327" t="str">
        <f t="array" ref="Q61">IF(AND(SUMPRODUCT((IM!$F$2:$F$1181=A61)*(ISNUMBER(SEARCH("EDC", IM!$AC$2:$AC$1181))))&gt;0), "EDC", "")</f>
        <v>EDC</v>
      </c>
      <c r="R61" s="341" t="str">
        <f t="array" ref="R61">IF(AND(SUMPRODUCT((IM!$F$2:$F$1181=A61)*(ISNUMBER(SEARCH("STAR", IM!$AC$2:$AC$1181))))&gt;0), "STAR", "")</f>
        <v>STAR</v>
      </c>
      <c r="S61" s="343">
        <f t="array" ref="S61">IFERROR(INDEX(IM!$AM$2:$AM$9382, MATCH(1, (IM!$F$2:$F$9382=A61) * (ISNUMBER(SEARCH($D$1, IM!$AC$2:$AC$9382))), 0)), "")</f>
        <v>45762</v>
      </c>
      <c r="T61" s="341">
        <f t="shared" si="16"/>
        <v>1</v>
      </c>
      <c r="U61" s="325"/>
      <c r="V61" s="336">
        <f t="shared" si="17"/>
        <v>1</v>
      </c>
      <c r="W61" s="328" t="str">
        <f>IF(VLOOKUP(A61,'0919門市清單主檔'!B:E,4,FALSE)=0,"",VLOOKUP(A61,'0919門市清單主檔'!B:E,4,FALSE))</f>
        <v/>
      </c>
      <c r="X61" s="227" t="s">
        <v>128</v>
      </c>
      <c r="Y61" s="228"/>
      <c r="Z61" s="228"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IF(AND(SUMPRODUCT((IM!$F$2:$F$1181=A62)*(ISNUMBER(SEARCH("PMQ2", IM!$AC$2:$AC$1181))))&gt;0), "PMQ2", "")</f>
        <v>PMQ2</v>
      </c>
      <c r="J62" s="358">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33" t="str">
        <f t="shared" si="13"/>
        <v>EDC+STAR</v>
      </c>
      <c r="N62" s="314" t="str">
        <f t="array" ref="N62">IF(AND(
    SUMPRODUCT(
        (IM!$F$2:$F$1181=A62) *
        ISNUMBER(SEARCH("HUB", IM!$AC$2:$AC$1181)) *
        (IM!$X$2:$X$1181&gt;=$A$1) *
        (IM!$X$2:$X$1181&lt;=$B$1)*(W62="HUB")
    ) &gt; 0
), "HUB", "")</f>
        <v/>
      </c>
      <c r="O62" s="335" t="str">
        <f t="shared" si="14"/>
        <v>已完工</v>
      </c>
      <c r="P62" s="222" t="str">
        <f t="shared" si="15"/>
        <v>PMQ2-4804-三重國隆店(定保)</v>
      </c>
      <c r="Q62" s="327" t="str">
        <f t="array" ref="Q62">IF(AND(SUMPRODUCT((IM!$F$2:$F$1181=A62)*(ISNUMBER(SEARCH("EDC", IM!$AC$2:$AC$1181))))&gt;0), "EDC", "")</f>
        <v>EDC</v>
      </c>
      <c r="R62" s="341" t="str">
        <f t="array" ref="R62">IF(AND(SUMPRODUCT((IM!$F$2:$F$1181=A62)*(ISNUMBER(SEARCH("STAR", IM!$AC$2:$AC$1181))))&gt;0), "STAR", "")</f>
        <v>STAR</v>
      </c>
      <c r="S62" s="343">
        <f t="array" ref="S62">IFERROR(INDEX(IM!$AM$2:$AM$9382, MATCH(1, (IM!$F$2:$F$9382=A62) * (ISNUMBER(SEARCH($D$1, IM!$AC$2:$AC$9382))), 0)), "")</f>
        <v>45762</v>
      </c>
      <c r="T62" s="341">
        <f t="shared" si="16"/>
        <v>2</v>
      </c>
      <c r="U62" s="325"/>
      <c r="V62" s="336">
        <f t="shared" si="17"/>
        <v>2</v>
      </c>
      <c r="W62" s="328" t="str">
        <f>IF(VLOOKUP(A62,'0919門市清單主檔'!B:E,4,FALSE)=0,"",VLOOKUP(A62,'0919門市清單主檔'!B:E,4,FALSE))</f>
        <v/>
      </c>
      <c r="X62" s="227" t="s">
        <v>129</v>
      </c>
      <c r="Y62" s="228" t="s">
        <v>130</v>
      </c>
      <c r="Z62" s="228"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IF(AND(SUMPRODUCT((IM!$F$2:$F$1181=A63)*(ISNUMBER(SEARCH("PMQ2", IM!$AC$2:$AC$1181))))&gt;0), "PMQ2", "")</f>
        <v>PMQ2</v>
      </c>
      <c r="J63" s="358">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33" t="str">
        <f t="shared" si="13"/>
        <v>EDC+STAR</v>
      </c>
      <c r="N63" s="314" t="str">
        <f t="array" ref="N63">IF(AND(
    SUMPRODUCT(
        (IM!$F$2:$F$1181=A63) *
        ISNUMBER(SEARCH("HUB", IM!$AC$2:$AC$1181)) *
        (IM!$X$2:$X$1181&gt;=$A$1) *
        (IM!$X$2:$X$1181&lt;=$B$1)*(W63="HUB")
    ) &gt; 0
), "HUB", "")</f>
        <v/>
      </c>
      <c r="O63" s="335" t="str">
        <f t="shared" si="14"/>
        <v>已完工</v>
      </c>
      <c r="P63" s="222" t="str">
        <f t="shared" si="15"/>
        <v>PMQ2-D148-新莊福營店(定保)</v>
      </c>
      <c r="Q63" s="327" t="str">
        <f t="array" ref="Q63">IF(AND(SUMPRODUCT((IM!$F$2:$F$1181=A63)*(ISNUMBER(SEARCH("EDC", IM!$AC$2:$AC$1181))))&gt;0), "EDC", "")</f>
        <v>EDC</v>
      </c>
      <c r="R63" s="341" t="str">
        <f t="array" ref="R63">IF(AND(SUMPRODUCT((IM!$F$2:$F$1181=A63)*(ISNUMBER(SEARCH("STAR", IM!$AC$2:$AC$1181))))&gt;0), "STAR", "")</f>
        <v>STAR</v>
      </c>
      <c r="S63" s="343">
        <f t="array" ref="S63">IFERROR(INDEX(IM!$AM$2:$AM$9382, MATCH(1, (IM!$F$2:$F$9382=A63) * (ISNUMBER(SEARCH($D$1, IM!$AC$2:$AC$9382))), 0)), "")</f>
        <v>45762</v>
      </c>
      <c r="T63" s="341">
        <f t="shared" si="16"/>
        <v>2</v>
      </c>
      <c r="U63" s="325"/>
      <c r="V63" s="336">
        <f t="shared" si="17"/>
        <v>2</v>
      </c>
      <c r="W63" s="328" t="str">
        <f>IF(VLOOKUP(A63,'0919門市清單主檔'!B:E,4,FALSE)=0,"",VLOOKUP(A63,'0919門市清單主檔'!B:E,4,FALSE))</f>
        <v/>
      </c>
      <c r="X63" s="227" t="s">
        <v>132</v>
      </c>
      <c r="Y63" s="228" t="s">
        <v>133</v>
      </c>
      <c r="Z63" s="228"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2" t="str">
        <f t="array" ref="I64">IF(AND(SUMPRODUCT((IM!$F$2:$F$1181=A64)*(ISNUMBER(SEARCH("PMQ2", IM!$AC$2:$AC$1181))))&gt;0), "PMQ2", "")</f>
        <v>PMQ2</v>
      </c>
      <c r="J64" s="358">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33" t="str">
        <f t="shared" si="13"/>
        <v/>
      </c>
      <c r="N64" s="314" t="str">
        <f t="array" ref="N64">IF(AND(
    SUMPRODUCT(
        (IM!$F$2:$F$1181=A64) *
        ISNUMBER(SEARCH("HUB", IM!$AC$2:$AC$1181)) *
        (IM!$X$2:$X$1181&gt;=$A$1) *
        (IM!$X$2:$X$1181&lt;=$B$1)*(W64="HUB")
    ) &gt; 0
), "HUB", "")</f>
        <v/>
      </c>
      <c r="O64" s="335" t="str">
        <f t="shared" si="14"/>
        <v>已完工</v>
      </c>
      <c r="P64" s="222" t="str">
        <f t="shared" si="15"/>
        <v>PMQ2-L562-田倉民安店(定保)</v>
      </c>
      <c r="Q64" s="327" t="str">
        <f t="array" ref="Q64">IF(AND(SUMPRODUCT((IM!$F$2:$F$1181=A64)*(ISNUMBER(SEARCH("EDC", IM!$AC$2:$AC$1181))))&gt;0), "EDC", "")</f>
        <v/>
      </c>
      <c r="R64" s="341" t="str">
        <f t="array" ref="R64">IF(AND(SUMPRODUCT((IM!$F$2:$F$1181=A64)*(ISNUMBER(SEARCH("STAR", IM!$AC$2:$AC$1181))))&gt;0), "STAR", "")</f>
        <v/>
      </c>
      <c r="S64" s="343" t="str">
        <f t="array" ref="S64">IFERROR(INDEX(IM!$AM$2:$AM$9382, MATCH(1, (IM!$F$2:$F$9382=A64) * (ISNUMBER(SEARCH($D$1, IM!$AC$2:$AC$9382))), 0)), "")</f>
        <v/>
      </c>
      <c r="T64" s="341">
        <f t="shared" si="16"/>
        <v>0</v>
      </c>
      <c r="U64" s="325"/>
      <c r="V64" s="336">
        <f t="shared" si="17"/>
        <v>0</v>
      </c>
      <c r="W64" s="328" t="str">
        <f>IF(VLOOKUP(A64,'0919門市清單主檔'!B:E,4,FALSE)=0,"",VLOOKUP(A64,'0919門市清單主檔'!B:E,4,FALSE))</f>
        <v/>
      </c>
      <c r="Y64" s="228"/>
      <c r="Z64" s="228"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IF(AND(SUMPRODUCT((IM!$F$2:$F$1181=A65)*(ISNUMBER(SEARCH("PMQ2", IM!$AC$2:$AC$1181))))&gt;0), "PMQ2", "")</f>
        <v>PMQ2</v>
      </c>
      <c r="J65" s="358">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33" t="str">
        <f t="shared" si="13"/>
        <v>EDC+STAR</v>
      </c>
      <c r="N65" s="314" t="str">
        <f t="array" ref="N65">IF(AND(
    SUMPRODUCT(
        (IM!$F$2:$F$1181=A65) *
        ISNUMBER(SEARCH("HUB", IM!$AC$2:$AC$1181)) *
        (IM!$X$2:$X$1181&gt;=$A$1) *
        (IM!$X$2:$X$1181&lt;=$B$1)*(W65="HUB")
    ) &gt; 0
), "HUB", "")</f>
        <v/>
      </c>
      <c r="O65" s="335" t="str">
        <f t="shared" si="14"/>
        <v>已完工</v>
      </c>
      <c r="P65" s="222" t="str">
        <f t="shared" si="15"/>
        <v>PMQ2-4046-板橋福康店(定保)</v>
      </c>
      <c r="Q65" s="327" t="str">
        <f t="array" ref="Q65">IF(AND(SUMPRODUCT((IM!$F$2:$F$1181=A65)*(ISNUMBER(SEARCH("EDC", IM!$AC$2:$AC$1181))))&gt;0), "EDC", "")</f>
        <v>EDC</v>
      </c>
      <c r="R65" s="341" t="str">
        <f t="array" ref="R65">IF(AND(SUMPRODUCT((IM!$F$2:$F$1181=A65)*(ISNUMBER(SEARCH("STAR", IM!$AC$2:$AC$1181))))&gt;0), "STAR", "")</f>
        <v>STAR</v>
      </c>
      <c r="S65" s="343">
        <f t="array" ref="S65">IFERROR(INDEX(IM!$AM$2:$AM$9382, MATCH(1, (IM!$F$2:$F$9382=A65) * (ISNUMBER(SEARCH($D$1, IM!$AC$2:$AC$9382))), 0)), "")</f>
        <v>45762</v>
      </c>
      <c r="T65" s="341">
        <f t="shared" si="16"/>
        <v>2</v>
      </c>
      <c r="U65" s="325"/>
      <c r="V65" s="336">
        <f t="shared" si="17"/>
        <v>2</v>
      </c>
      <c r="W65" s="328" t="str">
        <f>IF(VLOOKUP(A65,'0919門市清單主檔'!B:E,4,FALSE)=0,"",VLOOKUP(A65,'0919門市清單主檔'!B:E,4,FALSE))</f>
        <v/>
      </c>
      <c r="X65" s="227" t="s">
        <v>136</v>
      </c>
      <c r="Y65" s="228" t="s">
        <v>137</v>
      </c>
      <c r="Z65" s="228"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IF(AND(SUMPRODUCT((IM!$F$2:$F$1181=A66)*(ISNUMBER(SEARCH("PMQ2", IM!$AC$2:$AC$1181))))&gt;0), "PMQ2", "")</f>
        <v>PMQ2</v>
      </c>
      <c r="J66" s="358">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33" t="str">
        <f t="shared" si="13"/>
        <v>EDC+STAR</v>
      </c>
      <c r="N66" s="314" t="str">
        <f t="array" ref="N66">IF(AND(
    SUMPRODUCT(
        (IM!$F$2:$F$1181=A66) *
        ISNUMBER(SEARCH("HUB", IM!$AC$2:$AC$1181)) *
        (IM!$X$2:$X$1181&gt;=$A$1) *
        (IM!$X$2:$X$1181&lt;=$B$1)*(W66="HUB")
    ) &gt; 0
), "HUB", "")</f>
        <v/>
      </c>
      <c r="O66" s="335" t="str">
        <f t="shared" si="14"/>
        <v>已完工</v>
      </c>
      <c r="P66" s="222" t="str">
        <f t="shared" si="15"/>
        <v>PMQ2-4184-三重今大店(定保)</v>
      </c>
      <c r="Q66" s="327" t="str">
        <f t="array" ref="Q66">IF(AND(SUMPRODUCT((IM!$F$2:$F$1181=A66)*(ISNUMBER(SEARCH("EDC", IM!$AC$2:$AC$1181))))&gt;0), "EDC", "")</f>
        <v>EDC</v>
      </c>
      <c r="R66" s="341" t="str">
        <f t="array" ref="R66">IF(AND(SUMPRODUCT((IM!$F$2:$F$1181=A66)*(ISNUMBER(SEARCH("STAR", IM!$AC$2:$AC$1181))))&gt;0), "STAR", "")</f>
        <v>STAR</v>
      </c>
      <c r="S66" s="343">
        <f t="array" ref="S66">IFERROR(INDEX(IM!$AM$2:$AM$9382, MATCH(1, (IM!$F$2:$F$9382=A66) * (ISNUMBER(SEARCH($D$1, IM!$AC$2:$AC$9382))), 0)), "")</f>
        <v>45762</v>
      </c>
      <c r="T66" s="341">
        <f t="shared" si="16"/>
        <v>1</v>
      </c>
      <c r="U66" s="325"/>
      <c r="V66" s="336">
        <f t="shared" si="17"/>
        <v>1</v>
      </c>
      <c r="W66" s="328" t="str">
        <f>IF(VLOOKUP(A66,'0919門市清單主檔'!B:E,4,FALSE)=0,"",VLOOKUP(A66,'0919門市清單主檔'!B:E,4,FALSE))</f>
        <v/>
      </c>
      <c r="X66" s="227" t="s">
        <v>138</v>
      </c>
      <c r="Y66" s="228"/>
      <c r="Z66" s="228"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2" t="str">
        <f t="array" ref="I67">IF(AND(SUMPRODUCT((IM!$F$2:$F$1181=A67)*(ISNUMBER(SEARCH("PMQ2", IM!$AC$2:$AC$1181))))&gt;0), "PMQ2", "")</f>
        <v>PMQ2</v>
      </c>
      <c r="J67" s="358">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33" t="str">
        <f t="shared" si="13"/>
        <v>+STAR</v>
      </c>
      <c r="N67" s="314" t="str">
        <f t="array" ref="N67">IF(AND(
    SUMPRODUCT(
        (IM!$F$2:$F$1181=A67) *
        ISNUMBER(SEARCH("HUB", IM!$AC$2:$AC$1181)) *
        (IM!$X$2:$X$1181&gt;=$A$1) *
        (IM!$X$2:$X$1181&lt;=$B$1)*(W67="HUB")
    ) &gt; 0
), "HUB", "")</f>
        <v/>
      </c>
      <c r="O67" s="335" t="str">
        <f t="shared" si="14"/>
        <v>已完工</v>
      </c>
      <c r="P67" s="222" t="str">
        <f t="shared" si="15"/>
        <v>PMQ2-L535-田倉新樹店(定保)</v>
      </c>
      <c r="Q67" s="327" t="str">
        <f t="array" ref="Q67">IF(AND(SUMPRODUCT((IM!$F$2:$F$1181=A67)*(ISNUMBER(SEARCH("EDC", IM!$AC$2:$AC$1181))))&gt;0), "EDC", "")</f>
        <v/>
      </c>
      <c r="R67" s="341" t="str">
        <f t="array" ref="R67">IF(AND(SUMPRODUCT((IM!$F$2:$F$1181=A67)*(ISNUMBER(SEARCH("STAR", IM!$AC$2:$AC$1181))))&gt;0), "STAR", "")</f>
        <v>STAR</v>
      </c>
      <c r="S67" s="343">
        <f t="array" ref="S67">IFERROR(INDEX(IM!$AM$2:$AM$9382, MATCH(1, (IM!$F$2:$F$9382=A67) * (ISNUMBER(SEARCH($D$1, IM!$AC$2:$AC$9382))), 0)), "")</f>
        <v>45762</v>
      </c>
      <c r="T67" s="341">
        <f t="shared" si="16"/>
        <v>1</v>
      </c>
      <c r="U67" s="325"/>
      <c r="V67" s="336">
        <f t="shared" si="17"/>
        <v>1</v>
      </c>
      <c r="W67" s="328" t="str">
        <f>IF(VLOOKUP(A67,'0919門市清單主檔'!B:E,4,FALSE)=0,"",VLOOKUP(A67,'0919門市清單主檔'!B:E,4,FALSE))</f>
        <v/>
      </c>
      <c r="X67" s="227" t="s">
        <v>140</v>
      </c>
      <c r="Y67" s="228"/>
      <c r="Z67" s="228"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IF(AND(SUMPRODUCT((IM!$F$2:$F$1181=A68)*(ISNUMBER(SEARCH("PMQ2", IM!$AC$2:$AC$1181))))&gt;0), "PMQ2", "")</f>
        <v>PMQ2</v>
      </c>
      <c r="J68" s="358">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33" t="str">
        <f t="shared" si="13"/>
        <v>EDC+STAR</v>
      </c>
      <c r="N68" s="314" t="str">
        <f t="array" ref="N68">IF(AND(
    SUMPRODUCT(
        (IM!$F$2:$F$1181=A68) *
        ISNUMBER(SEARCH("HUB", IM!$AC$2:$AC$1181)) *
        (IM!$X$2:$X$1181&gt;=$A$1) *
        (IM!$X$2:$X$1181&lt;=$B$1)*(W68="HUB")
    ) &gt; 0
), "HUB", "")</f>
        <v/>
      </c>
      <c r="O68" s="335" t="str">
        <f t="shared" si="14"/>
        <v>已完工</v>
      </c>
      <c r="P68" s="222" t="str">
        <f t="shared" si="15"/>
        <v>PMQ2-4917-板橋翠華店(定保)</v>
      </c>
      <c r="Q68" s="327" t="str">
        <f t="array" ref="Q68">IF(AND(SUMPRODUCT((IM!$F$2:$F$1181=A68)*(ISNUMBER(SEARCH("EDC", IM!$AC$2:$AC$1181))))&gt;0), "EDC", "")</f>
        <v>EDC</v>
      </c>
      <c r="R68" s="341" t="str">
        <f t="array" ref="R68">IF(AND(SUMPRODUCT((IM!$F$2:$F$1181=A68)*(ISNUMBER(SEARCH("STAR", IM!$AC$2:$AC$1181))))&gt;0), "STAR", "")</f>
        <v>STAR</v>
      </c>
      <c r="S68" s="343">
        <f t="array" ref="S68">IFERROR(INDEX(IM!$AM$2:$AM$9382, MATCH(1, (IM!$F$2:$F$9382=A68) * (ISNUMBER(SEARCH($D$1, IM!$AC$2:$AC$9382))), 0)), "")</f>
        <v>45763</v>
      </c>
      <c r="T68" s="341">
        <f t="shared" si="16"/>
        <v>1</v>
      </c>
      <c r="U68" s="325"/>
      <c r="V68" s="336">
        <f t="shared" si="17"/>
        <v>1</v>
      </c>
      <c r="W68" s="328" t="str">
        <f>IF(VLOOKUP(A68,'0919門市清單主檔'!B:E,4,FALSE)=0,"",VLOOKUP(A68,'0919門市清單主檔'!B:E,4,FALSE))</f>
        <v/>
      </c>
      <c r="Y68" s="228" t="s">
        <v>141</v>
      </c>
      <c r="Z68" s="228"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IF(AND(SUMPRODUCT((IM!$F$2:$F$1181=A69)*(ISNUMBER(SEARCH("PMQ2", IM!$AC$2:$AC$1181))))&gt;0), "PMQ2", "")</f>
        <v>PMQ2</v>
      </c>
      <c r="J69" s="358">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33" t="str">
        <f t="shared" si="13"/>
        <v>EDC+STAR</v>
      </c>
      <c r="N69" s="314" t="str">
        <f t="array" ref="N69">IF(AND(
    SUMPRODUCT(
        (IM!$F$2:$F$1181=A69) *
        ISNUMBER(SEARCH("HUB", IM!$AC$2:$AC$1181)) *
        (IM!$X$2:$X$1181&gt;=$A$1) *
        (IM!$X$2:$X$1181&lt;=$B$1)*(W69="HUB")
    ) &gt; 0
), "HUB", "")</f>
        <v/>
      </c>
      <c r="O69" s="335" t="str">
        <f t="shared" si="14"/>
        <v>已完工</v>
      </c>
      <c r="P69" s="222" t="str">
        <f t="shared" si="15"/>
        <v>PMQ2-4539-三重自信店(定保)</v>
      </c>
      <c r="Q69" s="327" t="str">
        <f t="array" ref="Q69">IF(AND(SUMPRODUCT((IM!$F$2:$F$1181=A69)*(ISNUMBER(SEARCH("EDC", IM!$AC$2:$AC$1181))))&gt;0), "EDC", "")</f>
        <v>EDC</v>
      </c>
      <c r="R69" s="341" t="str">
        <f t="array" ref="R69">IF(AND(SUMPRODUCT((IM!$F$2:$F$1181=A69)*(ISNUMBER(SEARCH("STAR", IM!$AC$2:$AC$1181))))&gt;0), "STAR", "")</f>
        <v>STAR</v>
      </c>
      <c r="S69" s="343">
        <f t="array" ref="S69">IFERROR(INDEX(IM!$AM$2:$AM$9382, MATCH(1, (IM!$F$2:$F$9382=A69) * (ISNUMBER(SEARCH($D$1, IM!$AC$2:$AC$9382))), 0)), "")</f>
        <v>45763</v>
      </c>
      <c r="T69" s="341">
        <f t="shared" si="16"/>
        <v>2</v>
      </c>
      <c r="U69" s="325"/>
      <c r="V69" s="336">
        <f t="shared" si="17"/>
        <v>2</v>
      </c>
      <c r="W69" s="328" t="str">
        <f>IF(VLOOKUP(A69,'0919門市清單主檔'!B:E,4,FALSE)=0,"",VLOOKUP(A69,'0919門市清單主檔'!B:E,4,FALSE))</f>
        <v/>
      </c>
      <c r="X69" s="227" t="s">
        <v>142</v>
      </c>
      <c r="Y69" s="228" t="s">
        <v>143</v>
      </c>
      <c r="Z69" s="228"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IF(AND(SUMPRODUCT((IM!$F$2:$F$1181=A70)*(ISNUMBER(SEARCH("PMQ2", IM!$AC$2:$AC$1181))))&gt;0), "PMQ2", "")</f>
        <v>PMQ2</v>
      </c>
      <c r="J70" s="358">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33" t="str">
        <f t="shared" si="13"/>
        <v>EDC+STAR</v>
      </c>
      <c r="N70" s="314" t="str">
        <f t="array" ref="N70">IF(AND(
    SUMPRODUCT(
        (IM!$F$2:$F$1181=A70) *
        ISNUMBER(SEARCH("HUB", IM!$AC$2:$AC$1181)) *
        (IM!$X$2:$X$1181&gt;=$A$1) *
        (IM!$X$2:$X$1181&lt;=$B$1)*(W70="HUB")
    ) &gt; 0
), "HUB", "")</f>
        <v/>
      </c>
      <c r="O70" s="335" t="str">
        <f t="shared" si="14"/>
        <v>已完工</v>
      </c>
      <c r="P70" s="222" t="str">
        <f t="shared" si="15"/>
        <v>PMQ2-2543-三重大仁店(定保)</v>
      </c>
      <c r="Q70" s="327" t="str">
        <f t="array" ref="Q70">IF(AND(SUMPRODUCT((IM!$F$2:$F$1181=A70)*(ISNUMBER(SEARCH("EDC", IM!$AC$2:$AC$1181))))&gt;0), "EDC", "")</f>
        <v>EDC</v>
      </c>
      <c r="R70" s="341" t="str">
        <f t="array" ref="R70">IF(AND(SUMPRODUCT((IM!$F$2:$F$1181=A70)*(ISNUMBER(SEARCH("STAR", IM!$AC$2:$AC$1181))))&gt;0), "STAR", "")</f>
        <v>STAR</v>
      </c>
      <c r="S70" s="343">
        <f t="array" ref="S70">IFERROR(INDEX(IM!$AM$2:$AM$9382, MATCH(1, (IM!$F$2:$F$9382=A70) * (ISNUMBER(SEARCH($D$1, IM!$AC$2:$AC$9382))), 0)), "")</f>
        <v>45763</v>
      </c>
      <c r="T70" s="341">
        <f t="shared" si="16"/>
        <v>2</v>
      </c>
      <c r="U70" s="325"/>
      <c r="V70" s="336">
        <f t="shared" si="17"/>
        <v>2</v>
      </c>
      <c r="W70" s="328" t="str">
        <f>IF(VLOOKUP(A70,'0919門市清單主檔'!B:E,4,FALSE)=0,"",VLOOKUP(A70,'0919門市清單主檔'!B:E,4,FALSE))</f>
        <v/>
      </c>
      <c r="X70" s="227" t="s">
        <v>144</v>
      </c>
      <c r="Y70" s="228" t="s">
        <v>145</v>
      </c>
      <c r="Z70" s="228"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IF(AND(SUMPRODUCT((IM!$F$2:$F$1181=A71)*(ISNUMBER(SEARCH("PMQ2", IM!$AC$2:$AC$1181))))&gt;0), "PMQ2", "")</f>
        <v>PMQ2</v>
      </c>
      <c r="J71" s="358">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33" t="str">
        <f t="shared" si="13"/>
        <v>EDC+STAR</v>
      </c>
      <c r="N71" s="314" t="str">
        <f t="array" ref="N71">IF(AND(
    SUMPRODUCT(
        (IM!$F$2:$F$1181=A71) *
        ISNUMBER(SEARCH("HUB", IM!$AC$2:$AC$1181)) *
        (IM!$X$2:$X$1181&gt;=$A$1) *
        (IM!$X$2:$X$1181&lt;=$B$1)*(W71="HUB")
    ) &gt; 0
), "HUB", "")</f>
        <v/>
      </c>
      <c r="O71" s="335" t="str">
        <f t="shared" si="14"/>
        <v>已完工</v>
      </c>
      <c r="P71" s="222" t="str">
        <f t="shared" si="15"/>
        <v>PMQ2-4083-三重中央南(定保)</v>
      </c>
      <c r="Q71" s="327" t="str">
        <f t="array" ref="Q71">IF(AND(SUMPRODUCT((IM!$F$2:$F$1181=A71)*(ISNUMBER(SEARCH("EDC", IM!$AC$2:$AC$1181))))&gt;0), "EDC", "")</f>
        <v>EDC</v>
      </c>
      <c r="R71" s="341" t="str">
        <f t="array" ref="R71">IF(AND(SUMPRODUCT((IM!$F$2:$F$1181=A71)*(ISNUMBER(SEARCH("STAR", IM!$AC$2:$AC$1181))))&gt;0), "STAR", "")</f>
        <v>STAR</v>
      </c>
      <c r="S71" s="343">
        <f t="array" ref="S71">IFERROR(INDEX(IM!$AM$2:$AM$9382, MATCH(1, (IM!$F$2:$F$9382=A71) * (ISNUMBER(SEARCH($D$1, IM!$AC$2:$AC$9382))), 0)), "")</f>
        <v>45764</v>
      </c>
      <c r="T71" s="341">
        <f t="shared" si="16"/>
        <v>2</v>
      </c>
      <c r="U71" s="325"/>
      <c r="V71" s="336">
        <f t="shared" si="17"/>
        <v>2</v>
      </c>
      <c r="W71" s="328" t="str">
        <f>IF(VLOOKUP(A71,'0919門市清單主檔'!B:E,4,FALSE)=0,"",VLOOKUP(A71,'0919門市清單主檔'!B:E,4,FALSE))</f>
        <v/>
      </c>
      <c r="X71" s="227" t="s">
        <v>146</v>
      </c>
      <c r="Y71" s="228" t="s">
        <v>147</v>
      </c>
      <c r="Z71" s="228"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IF(AND(SUMPRODUCT((IM!$F$2:$F$1181=A72)*(ISNUMBER(SEARCH("PMQ2", IM!$AC$2:$AC$1181))))&gt;0), "PMQ2", "")</f>
        <v>PMQ2</v>
      </c>
      <c r="J72" s="358">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33" t="str">
        <f t="shared" si="13"/>
        <v>EDC+STAR</v>
      </c>
      <c r="N72" s="314" t="str">
        <f t="array" ref="N72">IF(AND(
    SUMPRODUCT(
        (IM!$F$2:$F$1181=A72) *
        ISNUMBER(SEARCH("HUB", IM!$AC$2:$AC$1181)) *
        (IM!$X$2:$X$1181&gt;=$A$1) *
        (IM!$X$2:$X$1181&lt;=$B$1)*(W72="HUB")
    ) &gt; 0
), "HUB", "")</f>
        <v/>
      </c>
      <c r="O72" s="335" t="str">
        <f t="shared" si="14"/>
        <v>已完工</v>
      </c>
      <c r="P72" s="222" t="str">
        <f t="shared" si="15"/>
        <v>PMQ2-2935-三重夜市口(定保)</v>
      </c>
      <c r="Q72" s="327" t="str">
        <f t="array" ref="Q72">IF(AND(SUMPRODUCT((IM!$F$2:$F$1181=A72)*(ISNUMBER(SEARCH("EDC", IM!$AC$2:$AC$1181))))&gt;0), "EDC", "")</f>
        <v>EDC</v>
      </c>
      <c r="R72" s="341" t="str">
        <f t="array" ref="R72">IF(AND(SUMPRODUCT((IM!$F$2:$F$1181=A72)*(ISNUMBER(SEARCH("STAR", IM!$AC$2:$AC$1181))))&gt;0), "STAR", "")</f>
        <v>STAR</v>
      </c>
      <c r="S72" s="343">
        <f t="array" ref="S72">IFERROR(INDEX(IM!$AM$2:$AM$9382, MATCH(1, (IM!$F$2:$F$9382=A72) * (ISNUMBER(SEARCH($D$1, IM!$AC$2:$AC$9382))), 0)), "")</f>
        <v>45764</v>
      </c>
      <c r="T72" s="341">
        <f t="shared" si="16"/>
        <v>2</v>
      </c>
      <c r="U72" s="325"/>
      <c r="V72" s="336">
        <f t="shared" si="17"/>
        <v>2</v>
      </c>
      <c r="W72" s="328" t="str">
        <f>IF(VLOOKUP(A72,'0919門市清單主檔'!B:E,4,FALSE)=0,"",VLOOKUP(A72,'0919門市清單主檔'!B:E,4,FALSE))</f>
        <v/>
      </c>
      <c r="X72" s="227" t="s">
        <v>148</v>
      </c>
      <c r="Y72" s="228" t="s">
        <v>149</v>
      </c>
      <c r="Z72" s="228"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IF(AND(SUMPRODUCT((IM!$F$2:$F$1181=A73)*(ISNUMBER(SEARCH("PMQ2", IM!$AC$2:$AC$1181))))&gt;0), "PMQ2", "")</f>
        <v>PMQ2</v>
      </c>
      <c r="J73" s="358">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33" t="str">
        <f t="shared" si="13"/>
        <v>EDC+STAR</v>
      </c>
      <c r="N73" s="314" t="str">
        <f t="array" ref="N73">IF(AND(
    SUMPRODUCT(
        (IM!$F$2:$F$1181=A73) *
        ISNUMBER(SEARCH("HUB", IM!$AC$2:$AC$1181)) *
        (IM!$X$2:$X$1181&gt;=$A$1) *
        (IM!$X$2:$X$1181&lt;=$B$1)*(W73="HUB")
    ) &gt; 0
), "HUB", "")</f>
        <v/>
      </c>
      <c r="O73" s="335" t="str">
        <f t="shared" si="14"/>
        <v>已完工</v>
      </c>
      <c r="P73" s="222" t="str">
        <f t="shared" si="15"/>
        <v>PMQ2-2619-三重大榮店(定保)</v>
      </c>
      <c r="Q73" s="327" t="str">
        <f t="array" ref="Q73">IF(AND(SUMPRODUCT((IM!$F$2:$F$1181=A73)*(ISNUMBER(SEARCH("EDC", IM!$AC$2:$AC$1181))))&gt;0), "EDC", "")</f>
        <v>EDC</v>
      </c>
      <c r="R73" s="341" t="str">
        <f t="array" ref="R73">IF(AND(SUMPRODUCT((IM!$F$2:$F$1181=A73)*(ISNUMBER(SEARCH("STAR", IM!$AC$2:$AC$1181))))&gt;0), "STAR", "")</f>
        <v>STAR</v>
      </c>
      <c r="S73" s="343">
        <f t="array" ref="S73">IFERROR(INDEX(IM!$AM$2:$AM$9382, MATCH(1, (IM!$F$2:$F$9382=A73) * (ISNUMBER(SEARCH($D$1, IM!$AC$2:$AC$9382))), 0)), "")</f>
        <v>45765</v>
      </c>
      <c r="T73" s="341">
        <f t="shared" si="16"/>
        <v>2</v>
      </c>
      <c r="U73" s="325"/>
      <c r="V73" s="336">
        <f t="shared" si="17"/>
        <v>2</v>
      </c>
      <c r="W73" s="328" t="str">
        <f>IF(VLOOKUP(A73,'0919門市清單主檔'!B:E,4,FALSE)=0,"",VLOOKUP(A73,'0919門市清單主檔'!B:E,4,FALSE))</f>
        <v/>
      </c>
      <c r="X73" s="227" t="s">
        <v>150</v>
      </c>
      <c r="Y73" s="228" t="s">
        <v>151</v>
      </c>
      <c r="Z73" s="228"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IF(AND(SUMPRODUCT((IM!$F$2:$F$1181=A74)*(ISNUMBER(SEARCH("PMQ2", IM!$AC$2:$AC$1181))))&gt;0), "PMQ2", "")</f>
        <v>PMQ2</v>
      </c>
      <c r="J74" s="358">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33" t="str">
        <f t="shared" si="13"/>
        <v>EDC+STAR</v>
      </c>
      <c r="N74" s="314" t="str">
        <f t="array" ref="N74">IF(AND(
    SUMPRODUCT(
        (IM!$F$2:$F$1181=A74) *
        ISNUMBER(SEARCH("HUB", IM!$AC$2:$AC$1181)) *
        (IM!$X$2:$X$1181&gt;=$A$1) *
        (IM!$X$2:$X$1181&lt;=$B$1)*(W74="HUB")
    ) &gt; 0
), "HUB", "")</f>
        <v/>
      </c>
      <c r="O74" s="335" t="str">
        <f t="shared" si="14"/>
        <v>已完工</v>
      </c>
      <c r="P74" s="222" t="str">
        <f t="shared" si="15"/>
        <v>PMQ2-4312-三重文化北(定保)</v>
      </c>
      <c r="Q74" s="327" t="str">
        <f t="array" ref="Q74">IF(AND(SUMPRODUCT((IM!$F$2:$F$1181=A74)*(ISNUMBER(SEARCH("EDC", IM!$AC$2:$AC$1181))))&gt;0), "EDC", "")</f>
        <v>EDC</v>
      </c>
      <c r="R74" s="341" t="str">
        <f t="array" ref="R74">IF(AND(SUMPRODUCT((IM!$F$2:$F$1181=A74)*(ISNUMBER(SEARCH("STAR", IM!$AC$2:$AC$1181))))&gt;0), "STAR", "")</f>
        <v>STAR</v>
      </c>
      <c r="S74" s="343">
        <f t="array" ref="S74">IFERROR(INDEX(IM!$AM$2:$AM$9382, MATCH(1, (IM!$F$2:$F$9382=A74) * (ISNUMBER(SEARCH($D$1, IM!$AC$2:$AC$9382))), 0)), "")</f>
        <v>45765</v>
      </c>
      <c r="T74" s="341">
        <f t="shared" si="16"/>
        <v>2</v>
      </c>
      <c r="U74" s="325"/>
      <c r="V74" s="336">
        <f t="shared" si="17"/>
        <v>2</v>
      </c>
      <c r="W74" s="328" t="str">
        <f>IF(VLOOKUP(A74,'0919門市清單主檔'!B:E,4,FALSE)=0,"",VLOOKUP(A74,'0919門市清單主檔'!B:E,4,FALSE))</f>
        <v/>
      </c>
      <c r="X74" s="227" t="s">
        <v>152</v>
      </c>
      <c r="Y74" s="228" t="s">
        <v>153</v>
      </c>
      <c r="Z74" s="228"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IF(AND(SUMPRODUCT((IM!$F$2:$F$1181=A75)*(ISNUMBER(SEARCH("PMQ2", IM!$AC$2:$AC$1181))))&gt;0), "PMQ2", "")</f>
        <v>PMQ2</v>
      </c>
      <c r="J75" s="358">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33" t="str">
        <f t="shared" si="13"/>
        <v>EDC</v>
      </c>
      <c r="N75" s="314" t="str">
        <f t="array" ref="N75">IF(AND(
    SUMPRODUCT(
        (IM!$F$2:$F$1181=A75) *
        ISNUMBER(SEARCH("HUB", IM!$AC$2:$AC$1181)) *
        (IM!$X$2:$X$1181&gt;=$A$1) *
        (IM!$X$2:$X$1181&lt;=$B$1)*(W75="HUB")
    ) &gt; 0
), "HUB", "")</f>
        <v/>
      </c>
      <c r="O75" s="335" t="str">
        <f t="shared" si="14"/>
        <v>已完工</v>
      </c>
      <c r="P75" s="222" t="str">
        <f t="shared" si="15"/>
        <v>PMQ2-4406-板橋稚暉店(定保)</v>
      </c>
      <c r="Q75" s="327" t="str">
        <f t="array" ref="Q75">IF(AND(SUMPRODUCT((IM!$F$2:$F$1181=A75)*(ISNUMBER(SEARCH("EDC", IM!$AC$2:$AC$1181))))&gt;0), "EDC", "")</f>
        <v>EDC</v>
      </c>
      <c r="R75" s="341" t="str">
        <f t="array" ref="R75">IF(AND(SUMPRODUCT((IM!$F$2:$F$1181=A75)*(ISNUMBER(SEARCH("STAR", IM!$AC$2:$AC$1181))))&gt;0), "STAR", "")</f>
        <v/>
      </c>
      <c r="S75" s="343" t="str">
        <f t="array" ref="S75">IFERROR(INDEX(IM!$AM$2:$AM$9382, MATCH(1, (IM!$F$2:$F$9382=A75) * (ISNUMBER(SEARCH($D$1, IM!$AC$2:$AC$9382))), 0)), "")</f>
        <v/>
      </c>
      <c r="T75" s="341">
        <f t="shared" si="16"/>
        <v>0</v>
      </c>
      <c r="U75" s="325"/>
      <c r="V75" s="336">
        <f t="shared" si="17"/>
        <v>0</v>
      </c>
      <c r="W75" s="328" t="str">
        <f>IF(VLOOKUP(A75,'0919門市清單主檔'!B:E,4,FALSE)=0,"",VLOOKUP(A75,'0919門市清單主檔'!B:E,4,FALSE))</f>
        <v/>
      </c>
      <c r="Y75" s="228"/>
      <c r="Z75" s="228"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IF(AND(SUMPRODUCT((IM!$F$2:$F$1181=A76)*(ISNUMBER(SEARCH("PMQ2", IM!$AC$2:$AC$1181))))&gt;0), "PMQ2", "")</f>
        <v>PMQ2</v>
      </c>
      <c r="J76" s="358">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33" t="str">
        <f t="shared" si="13"/>
        <v>EDC+STAR</v>
      </c>
      <c r="N76" s="314" t="str">
        <f t="array" ref="N76">IF(AND(
    SUMPRODUCT(
        (IM!$F$2:$F$1181=A76) *
        ISNUMBER(SEARCH("HUB", IM!$AC$2:$AC$1181)) *
        (IM!$X$2:$X$1181&gt;=$A$1) *
        (IM!$X$2:$X$1181&lt;=$B$1)*(W76="HUB")
    ) &gt; 0
), "HUB", "")</f>
        <v/>
      </c>
      <c r="O76" s="335" t="str">
        <f t="shared" si="14"/>
        <v>已完工</v>
      </c>
      <c r="P76" s="222" t="str">
        <f t="shared" si="15"/>
        <v>PMQ2-4025-新莊祐信店(定保)</v>
      </c>
      <c r="Q76" s="327" t="str">
        <f t="array" ref="Q76">IF(AND(SUMPRODUCT((IM!$F$2:$F$1181=A76)*(ISNUMBER(SEARCH("EDC", IM!$AC$2:$AC$1181))))&gt;0), "EDC", "")</f>
        <v>EDC</v>
      </c>
      <c r="R76" s="341" t="str">
        <f t="array" ref="R76">IF(AND(SUMPRODUCT((IM!$F$2:$F$1181=A76)*(ISNUMBER(SEARCH("STAR", IM!$AC$2:$AC$1181))))&gt;0), "STAR", "")</f>
        <v>STAR</v>
      </c>
      <c r="S76" s="343">
        <f t="array" ref="S76">IFERROR(INDEX(IM!$AM$2:$AM$9382, MATCH(1, (IM!$F$2:$F$9382=A76) * (ISNUMBER(SEARCH($D$1, IM!$AC$2:$AC$9382))), 0)), "")</f>
        <v>45765</v>
      </c>
      <c r="T76" s="341">
        <f t="shared" si="16"/>
        <v>2</v>
      </c>
      <c r="U76" s="325"/>
      <c r="V76" s="336">
        <f t="shared" si="17"/>
        <v>2</v>
      </c>
      <c r="W76" s="328" t="str">
        <f>IF(VLOOKUP(A76,'0919門市清單主檔'!B:E,4,FALSE)=0,"",VLOOKUP(A76,'0919門市清單主檔'!B:E,4,FALSE))</f>
        <v/>
      </c>
      <c r="X76" s="227" t="s">
        <v>154</v>
      </c>
      <c r="Y76" s="228" t="s">
        <v>155</v>
      </c>
      <c r="Z76" s="228"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IF(AND(SUMPRODUCT((IM!$F$2:$F$1181=A77)*(ISNUMBER(SEARCH("PMQ2", IM!$AC$2:$AC$1181))))&gt;0), "PMQ2", "")</f>
        <v>PMQ2</v>
      </c>
      <c r="J77" s="358">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33" t="str">
        <f t="shared" si="13"/>
        <v>EDC+STAR</v>
      </c>
      <c r="N77" s="314" t="str">
        <f t="array" ref="N77">IF(AND(
    SUMPRODUCT(
        (IM!$F$2:$F$1181=A77) *
        ISNUMBER(SEARCH("HUB", IM!$AC$2:$AC$1181)) *
        (IM!$X$2:$X$1181&gt;=$A$1) *
        (IM!$X$2:$X$1181&lt;=$B$1)*(W77="HUB")
    ) &gt; 0
), "HUB", "")</f>
        <v/>
      </c>
      <c r="O77" s="335" t="str">
        <f t="shared" si="14"/>
        <v>已完工</v>
      </c>
      <c r="P77" s="222" t="str">
        <f t="shared" si="15"/>
        <v>PMQ2-4163-新莊中泉店(定保)</v>
      </c>
      <c r="Q77" s="327" t="str">
        <f t="array" ref="Q77">IF(AND(SUMPRODUCT((IM!$F$2:$F$1181=A77)*(ISNUMBER(SEARCH("EDC", IM!$AC$2:$AC$1181))))&gt;0), "EDC", "")</f>
        <v>EDC</v>
      </c>
      <c r="R77" s="341" t="str">
        <f t="array" ref="R77">IF(AND(SUMPRODUCT((IM!$F$2:$F$1181=A77)*(ISNUMBER(SEARCH("STAR", IM!$AC$2:$AC$1181))))&gt;0), "STAR", "")</f>
        <v>STAR</v>
      </c>
      <c r="S77" s="343">
        <f t="array" ref="S77">IFERROR(INDEX(IM!$AM$2:$AM$9382, MATCH(1, (IM!$F$2:$F$9382=A77) * (ISNUMBER(SEARCH($D$1, IM!$AC$2:$AC$9382))), 0)), "")</f>
        <v>45765</v>
      </c>
      <c r="T77" s="341">
        <f t="shared" si="16"/>
        <v>2</v>
      </c>
      <c r="U77" s="325"/>
      <c r="V77" s="336">
        <f t="shared" si="17"/>
        <v>2</v>
      </c>
      <c r="W77" s="328" t="str">
        <f>IF(VLOOKUP(A77,'0919門市清單主檔'!B:E,4,FALSE)=0,"",VLOOKUP(A77,'0919門市清單主檔'!B:E,4,FALSE))</f>
        <v/>
      </c>
      <c r="X77" s="227" t="s">
        <v>156</v>
      </c>
      <c r="Y77" s="228" t="s">
        <v>157</v>
      </c>
      <c r="Z77" s="228"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IF(AND(SUMPRODUCT((IM!$F$2:$F$1181=A78)*(ISNUMBER(SEARCH("PMQ2", IM!$AC$2:$AC$1181))))&gt;0), "PMQ2", "")</f>
        <v>PMQ2</v>
      </c>
      <c r="J78" s="358">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33" t="str">
        <f t="shared" si="13"/>
        <v>EDC+STAR</v>
      </c>
      <c r="N78" s="314" t="str">
        <f t="array" ref="N78">IF(AND(
    SUMPRODUCT(
        (IM!$F$2:$F$1181=A78) *
        ISNUMBER(SEARCH("HUB", IM!$AC$2:$AC$1181)) *
        (IM!$X$2:$X$1181&gt;=$A$1) *
        (IM!$X$2:$X$1181&lt;=$B$1)*(W78="HUB")
    ) &gt; 0
), "HUB", "")</f>
        <v/>
      </c>
      <c r="O78" s="335" t="str">
        <f t="shared" si="14"/>
        <v>已完工</v>
      </c>
      <c r="P78" s="222" t="str">
        <f t="shared" si="15"/>
        <v>PMQ2-2995-板橋湳雅夜市(定保)</v>
      </c>
      <c r="Q78" s="327" t="str">
        <f t="array" ref="Q78">IF(AND(SUMPRODUCT((IM!$F$2:$F$1181=A78)*(ISNUMBER(SEARCH("EDC", IM!$AC$2:$AC$1181))))&gt;0), "EDC", "")</f>
        <v>EDC</v>
      </c>
      <c r="R78" s="341" t="str">
        <f t="array" ref="R78">IF(AND(SUMPRODUCT((IM!$F$2:$F$1181=A78)*(ISNUMBER(SEARCH("STAR", IM!$AC$2:$AC$1181))))&gt;0), "STAR", "")</f>
        <v>STAR</v>
      </c>
      <c r="S78" s="343">
        <f t="array" ref="S78">IFERROR(INDEX(IM!$AM$2:$AM$9382, MATCH(1, (IM!$F$2:$F$9382=A78) * (ISNUMBER(SEARCH($D$1, IM!$AC$2:$AC$9382))), 0)), "")</f>
        <v>45765</v>
      </c>
      <c r="T78" s="341">
        <f t="shared" si="16"/>
        <v>2</v>
      </c>
      <c r="U78" s="325"/>
      <c r="V78" s="336">
        <f t="shared" si="17"/>
        <v>2</v>
      </c>
      <c r="W78" s="328" t="str">
        <f>IF(VLOOKUP(A78,'0919門市清單主檔'!B:E,4,FALSE)=0,"",VLOOKUP(A78,'0919門市清單主檔'!B:E,4,FALSE))</f>
        <v/>
      </c>
      <c r="X78" s="227" t="s">
        <v>158</v>
      </c>
      <c r="Y78" s="228" t="s">
        <v>159</v>
      </c>
      <c r="Z78" s="228"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2" t="str">
        <f t="array" ref="I79">IF(AND(SUMPRODUCT((IM!$F$2:$F$1181=A79)*(ISNUMBER(SEARCH("PMQ2", IM!$AC$2:$AC$1181))))&gt;0), "PMQ2", "")</f>
        <v>PMQ2</v>
      </c>
      <c r="J79" s="358">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33" t="str">
        <f t="shared" ref="M79:M142" si="21">Q79&amp;IF(R79&lt;&gt;"",$P$2,"")&amp;R79</f>
        <v>EDC+STAR</v>
      </c>
      <c r="N79" s="314" t="str">
        <f t="array" ref="N79">IF(AND(
    SUMPRODUCT(
        (IM!$F$2:$F$1181=A79) *
        ISNUMBER(SEARCH("HUB", IM!$AC$2:$AC$1181)) *
        (IM!$X$2:$X$1181&gt;=$A$1) *
        (IM!$X$2:$X$1181&lt;=$B$1)*(W79="HUB")
    ) &gt; 0
), "HUB", "")</f>
        <v/>
      </c>
      <c r="O79" s="335"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2" t="str">
        <f t="shared" ref="P79:P142" si="23">(TEXT(I79,"yyyymmdd"))&amp;$S$2&amp;A79&amp;$S$2&amp;B79&amp;$Q$2</f>
        <v>PMQ2-3878-林口清梅店(定保)</v>
      </c>
      <c r="Q79" s="327" t="str">
        <f t="array" ref="Q79">IF(AND(SUMPRODUCT((IM!$F$2:$F$1181=A79)*(ISNUMBER(SEARCH("EDC", IM!$AC$2:$AC$1181))))&gt;0), "EDC", "")</f>
        <v>EDC</v>
      </c>
      <c r="R79" s="341" t="str">
        <f t="array" ref="R79">IF(AND(SUMPRODUCT((IM!$F$2:$F$1181=A79)*(ISNUMBER(SEARCH("STAR", IM!$AC$2:$AC$1181))))&gt;0), "STAR", "")</f>
        <v>STAR</v>
      </c>
      <c r="S79" s="343">
        <f t="array" ref="S79">IFERROR(INDEX(IM!$AM$2:$AM$9382, MATCH(1, (IM!$F$2:$F$9382=A79) * (ISNUMBER(SEARCH($D$1, IM!$AC$2:$AC$9382))), 0)), "")</f>
        <v>45768</v>
      </c>
      <c r="T79" s="341">
        <f t="shared" ref="T79:T142" si="24">IF(AND(X79&lt;&gt;"", Y79&lt;&gt;""), 2, IF(OR(X79&lt;&gt;"", Y79&lt;&gt;""), 1, 0))</f>
        <v>1</v>
      </c>
      <c r="U79" s="325"/>
      <c r="V79" s="336">
        <f t="shared" ref="V79:V142" si="25">IF(OR(R79="STAR", T79="", U79=""), T79,
"總數：" &amp; T79 &amp; CHAR(10) &amp;
"已維修：" &amp; U79 &amp; CHAR(10) &amp;
"未更換：" &amp; (T79 - U79))</f>
        <v>1</v>
      </c>
      <c r="W79" s="328" t="str">
        <f>IF(VLOOKUP(A79,'0919門市清單主檔'!B:E,4,FALSE)=0,"",VLOOKUP(A79,'0919門市清單主檔'!B:E,4,FALSE))</f>
        <v/>
      </c>
      <c r="X79" s="227" t="s">
        <v>160</v>
      </c>
      <c r="Y79" s="228"/>
      <c r="Z79" s="228"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2" t="str">
        <f t="array" ref="I80">IF(AND(SUMPRODUCT((IM!$F$2:$F$1181=A80)*(ISNUMBER(SEARCH("PMQ2", IM!$AC$2:$AC$1181))))&gt;0), "PMQ2", "")</f>
        <v>PMQ2</v>
      </c>
      <c r="J80" s="358">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33" t="str">
        <f t="shared" si="21"/>
        <v>EDC+STAR</v>
      </c>
      <c r="N80" s="314" t="str">
        <f t="array" ref="N80">IF(AND(
    SUMPRODUCT(
        (IM!$F$2:$F$1181=A80) *
        ISNUMBER(SEARCH("HUB", IM!$AC$2:$AC$1181)) *
        (IM!$X$2:$X$1181&gt;=$A$1) *
        (IM!$X$2:$X$1181&lt;=$B$1)*(W80="HUB")
    ) &gt; 0
), "HUB", "")</f>
        <v/>
      </c>
      <c r="O80" s="335" t="str">
        <f t="shared" si="22"/>
        <v>已完工</v>
      </c>
      <c r="P80" s="222" t="str">
        <f t="shared" si="23"/>
        <v>PMQ2-3652-北縣莊民店(定保)</v>
      </c>
      <c r="Q80" s="327" t="str">
        <f t="array" ref="Q80">IF(AND(SUMPRODUCT((IM!$F$2:$F$1181=A80)*(ISNUMBER(SEARCH("EDC", IM!$AC$2:$AC$1181))))&gt;0), "EDC", "")</f>
        <v>EDC</v>
      </c>
      <c r="R80" s="341" t="str">
        <f t="array" ref="R80">IF(AND(SUMPRODUCT((IM!$F$2:$F$1181=A80)*(ISNUMBER(SEARCH("STAR", IM!$AC$2:$AC$1181))))&gt;0), "STAR", "")</f>
        <v>STAR</v>
      </c>
      <c r="S80" s="343">
        <f t="array" ref="S80">IFERROR(INDEX(IM!$AM$2:$AM$9382, MATCH(1, (IM!$F$2:$F$9382=A80) * (ISNUMBER(SEARCH($D$1, IM!$AC$2:$AC$9382))), 0)), "")</f>
        <v>45769</v>
      </c>
      <c r="T80" s="341">
        <f t="shared" si="24"/>
        <v>2</v>
      </c>
      <c r="U80" s="325"/>
      <c r="V80" s="336">
        <f t="shared" si="25"/>
        <v>2</v>
      </c>
      <c r="W80" s="328" t="str">
        <f>IF(VLOOKUP(A80,'0919門市清單主檔'!B:E,4,FALSE)=0,"",VLOOKUP(A80,'0919門市清單主檔'!B:E,4,FALSE))</f>
        <v/>
      </c>
      <c r="X80" s="227" t="s">
        <v>161</v>
      </c>
      <c r="Y80" s="228" t="s">
        <v>162</v>
      </c>
      <c r="Z80" s="228"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2" t="str">
        <f t="array" ref="I81">IF(AND(SUMPRODUCT((IM!$F$2:$F$1181=A81)*(ISNUMBER(SEARCH("PMQ2", IM!$AC$2:$AC$1181))))&gt;0), "PMQ2", "")</f>
        <v>PMQ2</v>
      </c>
      <c r="J81" s="358">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33" t="str">
        <f t="shared" si="21"/>
        <v>EDC+STAR</v>
      </c>
      <c r="N81" s="314" t="str">
        <f t="array" ref="N81">IF(AND(
    SUMPRODUCT(
        (IM!$F$2:$F$1181=A81) *
        ISNUMBER(SEARCH("HUB", IM!$AC$2:$AC$1181)) *
        (IM!$X$2:$X$1181&gt;=$A$1) *
        (IM!$X$2:$X$1181&lt;=$B$1)*(W81="HUB")
    ) &gt; 0
), "HUB", "")</f>
        <v/>
      </c>
      <c r="O81" s="335" t="str">
        <f t="shared" si="22"/>
        <v>已完工</v>
      </c>
      <c r="P81" s="222" t="str">
        <f t="shared" si="23"/>
        <v>PMQ2-4845-石門海角店(定保)</v>
      </c>
      <c r="Q81" s="327" t="str">
        <f t="array" ref="Q81">IF(AND(SUMPRODUCT((IM!$F$2:$F$1181=A81)*(ISNUMBER(SEARCH("EDC", IM!$AC$2:$AC$1181))))&gt;0), "EDC", "")</f>
        <v>EDC</v>
      </c>
      <c r="R81" s="341" t="str">
        <f t="array" ref="R81">IF(AND(SUMPRODUCT((IM!$F$2:$F$1181=A81)*(ISNUMBER(SEARCH("STAR", IM!$AC$2:$AC$1181))))&gt;0), "STAR", "")</f>
        <v>STAR</v>
      </c>
      <c r="S81" s="343">
        <f t="array" ref="S81">IFERROR(INDEX(IM!$AM$2:$AM$9382, MATCH(1, (IM!$F$2:$F$9382=A81) * (ISNUMBER(SEARCH($D$1, IM!$AC$2:$AC$9382))), 0)), "")</f>
        <v>45769</v>
      </c>
      <c r="T81" s="341">
        <f t="shared" si="24"/>
        <v>2</v>
      </c>
      <c r="U81" s="325"/>
      <c r="V81" s="336">
        <f t="shared" si="25"/>
        <v>2</v>
      </c>
      <c r="W81" s="328" t="str">
        <f>IF(VLOOKUP(A81,'0919門市清單主檔'!B:E,4,FALSE)=0,"",VLOOKUP(A81,'0919門市清單主檔'!B:E,4,FALSE))</f>
        <v/>
      </c>
      <c r="X81" s="227" t="s">
        <v>163</v>
      </c>
      <c r="Y81" s="228" t="s">
        <v>164</v>
      </c>
      <c r="Z81" s="228"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2" t="str">
        <f t="array" ref="I82">IF(AND(SUMPRODUCT((IM!$F$2:$F$1181=A82)*(ISNUMBER(SEARCH("PMQ2", IM!$AC$2:$AC$1181))))&gt;0), "PMQ2", "")</f>
        <v>PMQ2</v>
      </c>
      <c r="J82" s="358">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33" t="str">
        <f t="shared" si="21"/>
        <v>EDC</v>
      </c>
      <c r="N82" s="314" t="str">
        <f t="array" ref="N82">IF(AND(
    SUMPRODUCT(
        (IM!$F$2:$F$1181=A82) *
        ISNUMBER(SEARCH("HUB", IM!$AC$2:$AC$1181)) *
        (IM!$X$2:$X$1181&gt;=$A$1) *
        (IM!$X$2:$X$1181&lt;=$B$1)*(W82="HUB")
    ) &gt; 0
), "HUB", "")</f>
        <v/>
      </c>
      <c r="O82" s="335" t="str">
        <f t="shared" si="22"/>
        <v>已完工</v>
      </c>
      <c r="P82" s="222" t="str">
        <f t="shared" si="23"/>
        <v>PMQ2-2154-北縣板莊店(定保)</v>
      </c>
      <c r="Q82" s="327" t="str">
        <f t="array" ref="Q82">IF(AND(SUMPRODUCT((IM!$F$2:$F$1181=A82)*(ISNUMBER(SEARCH("EDC", IM!$AC$2:$AC$1181))))&gt;0), "EDC", "")</f>
        <v>EDC</v>
      </c>
      <c r="R82" s="341" t="str">
        <f t="array" ref="R82">IF(AND(SUMPRODUCT((IM!$F$2:$F$1181=A82)*(ISNUMBER(SEARCH("STAR", IM!$AC$2:$AC$1181))))&gt;0), "STAR", "")</f>
        <v/>
      </c>
      <c r="S82" s="343" t="str">
        <f t="array" ref="S82">IFERROR(INDEX(IM!$AM$2:$AM$9382, MATCH(1, (IM!$F$2:$F$9382=A82) * (ISNUMBER(SEARCH($D$1, IM!$AC$2:$AC$9382))), 0)), "")</f>
        <v/>
      </c>
      <c r="T82" s="341">
        <f t="shared" si="24"/>
        <v>0</v>
      </c>
      <c r="U82" s="325"/>
      <c r="V82" s="336">
        <f t="shared" si="25"/>
        <v>0</v>
      </c>
      <c r="W82" s="328" t="str">
        <f>IF(VLOOKUP(A82,'0919門市清單主檔'!B:E,4,FALSE)=0,"",VLOOKUP(A82,'0919門市清單主檔'!B:E,4,FALSE))</f>
        <v/>
      </c>
      <c r="Y82" s="228"/>
      <c r="Z82" s="228"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2" t="str">
        <f t="array" ref="I83">IF(AND(SUMPRODUCT((IM!$F$2:$F$1181=A83)*(ISNUMBER(SEARCH("PMQ2", IM!$AC$2:$AC$1181))))&gt;0), "PMQ2", "")</f>
        <v>PMQ2</v>
      </c>
      <c r="J83" s="358">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33" t="str">
        <f t="shared" si="21"/>
        <v>EDC</v>
      </c>
      <c r="N83" s="314" t="str">
        <f t="array" ref="N83">IF(AND(
    SUMPRODUCT(
        (IM!$F$2:$F$1181=A83) *
        ISNUMBER(SEARCH("HUB", IM!$AC$2:$AC$1181)) *
        (IM!$X$2:$X$1181&gt;=$A$1) *
        (IM!$X$2:$X$1181&lt;=$B$1)*(W83="HUB")
    ) &gt; 0
), "HUB", "")</f>
        <v/>
      </c>
      <c r="O83" s="335" t="str">
        <f t="shared" si="22"/>
        <v>已完工</v>
      </c>
      <c r="P83" s="222" t="str">
        <f t="shared" si="23"/>
        <v>PMQ2-5060-淡水魚市店(定保)</v>
      </c>
      <c r="Q83" s="327" t="str">
        <f t="array" ref="Q83">IF(AND(SUMPRODUCT((IM!$F$2:$F$1181=A83)*(ISNUMBER(SEARCH("EDC", IM!$AC$2:$AC$1181))))&gt;0), "EDC", "")</f>
        <v>EDC</v>
      </c>
      <c r="R83" s="341" t="str">
        <f t="array" ref="R83">IF(AND(SUMPRODUCT((IM!$F$2:$F$1181=A83)*(ISNUMBER(SEARCH("STAR", IM!$AC$2:$AC$1181))))&gt;0), "STAR", "")</f>
        <v/>
      </c>
      <c r="S83" s="343" t="str">
        <f t="array" ref="S83">IFERROR(INDEX(IM!$AM$2:$AM$9382, MATCH(1, (IM!$F$2:$F$9382=A83) * (ISNUMBER(SEARCH($D$1, IM!$AC$2:$AC$9382))), 0)), "")</f>
        <v/>
      </c>
      <c r="T83" s="341">
        <f t="shared" si="24"/>
        <v>0</v>
      </c>
      <c r="U83" s="325"/>
      <c r="V83" s="336">
        <f t="shared" si="25"/>
        <v>0</v>
      </c>
      <c r="W83" s="328" t="str">
        <f>IF(VLOOKUP(A83,'0919門市清單主檔'!B:E,4,FALSE)=0,"",VLOOKUP(A83,'0919門市清單主檔'!B:E,4,FALSE))</f>
        <v/>
      </c>
      <c r="Y83" s="228"/>
      <c r="Z83" s="228"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2" t="str">
        <f t="array" ref="I84">IF(AND(SUMPRODUCT((IM!$F$2:$F$1181=A84)*(ISNUMBER(SEARCH("PMQ2", IM!$AC$2:$AC$1181))))&gt;0), "PMQ2", "")</f>
        <v>PMQ2</v>
      </c>
      <c r="J84" s="358">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33" t="str">
        <f t="shared" si="21"/>
        <v>EDC+STAR</v>
      </c>
      <c r="N84" s="314" t="str">
        <f t="array" ref="N84">IF(AND(
    SUMPRODUCT(
        (IM!$F$2:$F$1181=A84) *
        ISNUMBER(SEARCH("HUB", IM!$AC$2:$AC$1181)) *
        (IM!$X$2:$X$1181&gt;=$A$1) *
        (IM!$X$2:$X$1181&lt;=$B$1)*(W84="HUB")
    ) &gt; 0
), "HUB", "")</f>
        <v/>
      </c>
      <c r="O84" s="335" t="str">
        <f t="shared" si="22"/>
        <v>已完工</v>
      </c>
      <c r="P84" s="222" t="str">
        <f t="shared" si="23"/>
        <v>PMQ2-3359-三重金陵店(定保)</v>
      </c>
      <c r="Q84" s="327" t="str">
        <f t="array" ref="Q84">IF(AND(SUMPRODUCT((IM!$F$2:$F$1181=A84)*(ISNUMBER(SEARCH("EDC", IM!$AC$2:$AC$1181))))&gt;0), "EDC", "")</f>
        <v>EDC</v>
      </c>
      <c r="R84" s="341" t="str">
        <f t="array" ref="R84">IF(AND(SUMPRODUCT((IM!$F$2:$F$1181=A84)*(ISNUMBER(SEARCH("STAR", IM!$AC$2:$AC$1181))))&gt;0), "STAR", "")</f>
        <v>STAR</v>
      </c>
      <c r="S84" s="343">
        <f t="array" ref="S84">IFERROR(INDEX(IM!$AM$2:$AM$9382, MATCH(1, (IM!$F$2:$F$9382=A84) * (ISNUMBER(SEARCH($D$1, IM!$AC$2:$AC$9382))), 0)), "")</f>
        <v>45771</v>
      </c>
      <c r="T84" s="341">
        <f t="shared" si="24"/>
        <v>2</v>
      </c>
      <c r="U84" s="325"/>
      <c r="V84" s="336">
        <f t="shared" si="25"/>
        <v>2</v>
      </c>
      <c r="W84" s="328" t="str">
        <f>IF(VLOOKUP(A84,'0919門市清單主檔'!B:E,4,FALSE)=0,"",VLOOKUP(A84,'0919門市清單主檔'!B:E,4,FALSE))</f>
        <v/>
      </c>
      <c r="X84" s="227" t="s">
        <v>165</v>
      </c>
      <c r="Y84" s="228" t="s">
        <v>166</v>
      </c>
      <c r="Z84" s="228"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2" t="str">
        <f t="array" ref="I85">IF(AND(SUMPRODUCT((IM!$F$2:$F$1181=A85)*(ISNUMBER(SEARCH("PMQ2", IM!$AC$2:$AC$1181))))&gt;0), "PMQ2", "")</f>
        <v>PMQ2</v>
      </c>
      <c r="J85" s="358">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33" t="str">
        <f t="shared" si="21"/>
        <v>EDC+STAR</v>
      </c>
      <c r="N85" s="314" t="str">
        <f t="array" ref="N85">IF(AND(
    SUMPRODUCT(
        (IM!$F$2:$F$1181=A85) *
        ISNUMBER(SEARCH("HUB", IM!$AC$2:$AC$1181)) *
        (IM!$X$2:$X$1181&gt;=$A$1) *
        (IM!$X$2:$X$1181&lt;=$B$1)*(W85="HUB")
    ) &gt; 0
), "HUB", "")</f>
        <v/>
      </c>
      <c r="O85" s="335" t="str">
        <f t="shared" si="22"/>
        <v>已完工</v>
      </c>
      <c r="P85" s="222" t="str">
        <f t="shared" si="23"/>
        <v>PMQ2-D191-三重興德店(定保)</v>
      </c>
      <c r="Q85" s="327" t="str">
        <f t="array" ref="Q85">IF(AND(SUMPRODUCT((IM!$F$2:$F$1181=A85)*(ISNUMBER(SEARCH("EDC", IM!$AC$2:$AC$1181))))&gt;0), "EDC", "")</f>
        <v>EDC</v>
      </c>
      <c r="R85" s="341" t="str">
        <f t="array" ref="R85">IF(AND(SUMPRODUCT((IM!$F$2:$F$1181=A85)*(ISNUMBER(SEARCH("STAR", IM!$AC$2:$AC$1181))))&gt;0), "STAR", "")</f>
        <v>STAR</v>
      </c>
      <c r="S85" s="343">
        <f t="array" ref="S85">IFERROR(INDEX(IM!$AM$2:$AM$9382, MATCH(1, (IM!$F$2:$F$9382=A85) * (ISNUMBER(SEARCH($D$1, IM!$AC$2:$AC$9382))), 0)), "")</f>
        <v>45771</v>
      </c>
      <c r="T85" s="341">
        <f t="shared" si="24"/>
        <v>2</v>
      </c>
      <c r="U85" s="325"/>
      <c r="V85" s="336">
        <f t="shared" si="25"/>
        <v>2</v>
      </c>
      <c r="W85" s="328" t="str">
        <f>IF(VLOOKUP(A85,'0919門市清單主檔'!B:E,4,FALSE)=0,"",VLOOKUP(A85,'0919門市清單主檔'!B:E,4,FALSE))</f>
        <v/>
      </c>
      <c r="X85" s="227" t="s">
        <v>168</v>
      </c>
      <c r="Y85" s="228" t="s">
        <v>169</v>
      </c>
      <c r="Z85" s="228"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2" t="str">
        <f t="array" ref="I86">IF(AND(SUMPRODUCT((IM!$F$2:$F$1181=A86)*(ISNUMBER(SEARCH("PMQ2", IM!$AC$2:$AC$1181))))&gt;0), "PMQ2", "")</f>
        <v>PMQ2</v>
      </c>
      <c r="J86" s="358">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33" t="str">
        <f t="shared" si="21"/>
        <v>EDC+STAR</v>
      </c>
      <c r="N86" s="314" t="str">
        <f t="array" ref="N86">IF(AND(
    SUMPRODUCT(
        (IM!$F$2:$F$1181=A86) *
        ISNUMBER(SEARCH("HUB", IM!$AC$2:$AC$1181)) *
        (IM!$X$2:$X$1181&gt;=$A$1) *
        (IM!$X$2:$X$1181&lt;=$B$1)*(W86="HUB")
    ) &gt; 0
), "HUB", "")</f>
        <v/>
      </c>
      <c r="O86" s="335" t="str">
        <f t="shared" si="22"/>
        <v>已完工</v>
      </c>
      <c r="P86" s="222" t="str">
        <f t="shared" si="23"/>
        <v>PMQ2-2267-北縣金陽店(定保)</v>
      </c>
      <c r="Q86" s="327" t="str">
        <f t="array" ref="Q86">IF(AND(SUMPRODUCT((IM!$F$2:$F$1181=A86)*(ISNUMBER(SEARCH("EDC", IM!$AC$2:$AC$1181))))&gt;0), "EDC", "")</f>
        <v>EDC</v>
      </c>
      <c r="R86" s="341" t="str">
        <f t="array" ref="R86">IF(AND(SUMPRODUCT((IM!$F$2:$F$1181=A86)*(ISNUMBER(SEARCH("STAR", IM!$AC$2:$AC$1181))))&gt;0), "STAR", "")</f>
        <v>STAR</v>
      </c>
      <c r="S86" s="343">
        <f t="array" ref="S86">IFERROR(INDEX(IM!$AM$2:$AM$9382, MATCH(1, (IM!$F$2:$F$9382=A86) * (ISNUMBER(SEARCH($D$1, IM!$AC$2:$AC$9382))), 0)), "")</f>
        <v>45772</v>
      </c>
      <c r="T86" s="341">
        <f t="shared" si="24"/>
        <v>2</v>
      </c>
      <c r="U86" s="325"/>
      <c r="V86" s="336">
        <f t="shared" si="25"/>
        <v>2</v>
      </c>
      <c r="W86" s="328" t="str">
        <f>IF(VLOOKUP(A86,'0919門市清單主檔'!B:E,4,FALSE)=0,"",VLOOKUP(A86,'0919門市清單主檔'!B:E,4,FALSE))</f>
        <v/>
      </c>
      <c r="X86" s="227" t="s">
        <v>170</v>
      </c>
      <c r="Y86" s="228" t="s">
        <v>171</v>
      </c>
      <c r="Z86" s="228"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2" t="str">
        <f t="array" ref="I87">IF(AND(SUMPRODUCT((IM!$F$2:$F$1181=A87)*(ISNUMBER(SEARCH("PMQ2", IM!$AC$2:$AC$1181))))&gt;0), "PMQ2", "")</f>
        <v>PMQ2</v>
      </c>
      <c r="J87" s="358">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33" t="str">
        <f t="shared" si="21"/>
        <v>EDC</v>
      </c>
      <c r="N87" s="314" t="str">
        <f t="array" ref="N87">IF(AND(
    SUMPRODUCT(
        (IM!$F$2:$F$1181=A87) *
        ISNUMBER(SEARCH("HUB", IM!$AC$2:$AC$1181)) *
        (IM!$X$2:$X$1181&gt;=$A$1) *
        (IM!$X$2:$X$1181&lt;=$B$1)*(W87="HUB")
    ) &gt; 0
), "HUB", "")</f>
        <v/>
      </c>
      <c r="O87" s="335" t="str">
        <f t="shared" si="22"/>
        <v>已完工</v>
      </c>
      <c r="P87" s="222" t="str">
        <f t="shared" si="23"/>
        <v>PMQ2-3358-新莊棒球場(定保)</v>
      </c>
      <c r="Q87" s="327" t="str">
        <f t="array" ref="Q87">IF(AND(SUMPRODUCT((IM!$F$2:$F$1181=A87)*(ISNUMBER(SEARCH("EDC", IM!$AC$2:$AC$1181))))&gt;0), "EDC", "")</f>
        <v>EDC</v>
      </c>
      <c r="R87" s="341" t="str">
        <f t="array" ref="R87">IF(AND(SUMPRODUCT((IM!$F$2:$F$1181=A87)*(ISNUMBER(SEARCH("STAR", IM!$AC$2:$AC$1181))))&gt;0), "STAR", "")</f>
        <v/>
      </c>
      <c r="S87" s="343" t="str">
        <f t="array" ref="S87">IFERROR(INDEX(IM!$AM$2:$AM$9382, MATCH(1, (IM!$F$2:$F$9382=A87) * (ISNUMBER(SEARCH($D$1, IM!$AC$2:$AC$9382))), 0)), "")</f>
        <v/>
      </c>
      <c r="T87" s="341">
        <f t="shared" si="24"/>
        <v>0</v>
      </c>
      <c r="U87" s="325"/>
      <c r="V87" s="336">
        <f t="shared" si="25"/>
        <v>0</v>
      </c>
      <c r="W87" s="328" t="str">
        <f>IF(VLOOKUP(A87,'0919門市清單主檔'!B:E,4,FALSE)=0,"",VLOOKUP(A87,'0919門市清單主檔'!B:E,4,FALSE))</f>
        <v/>
      </c>
      <c r="Y87" s="228"/>
      <c r="Z87" s="228"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2" t="str">
        <f t="array" ref="I88">IF(AND(SUMPRODUCT((IM!$F$2:$F$1181=A88)*(ISNUMBER(SEARCH("PMQ2", IM!$AC$2:$AC$1181))))&gt;0), "PMQ2", "")</f>
        <v>PMQ2</v>
      </c>
      <c r="J88" s="358">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33" t="str">
        <f t="shared" si="21"/>
        <v>EDC+STAR</v>
      </c>
      <c r="N88" s="314" t="str">
        <f t="array" ref="N88">IF(AND(
    SUMPRODUCT(
        (IM!$F$2:$F$1181=A88) *
        ISNUMBER(SEARCH("HUB", IM!$AC$2:$AC$1181)) *
        (IM!$X$2:$X$1181&gt;=$A$1) *
        (IM!$X$2:$X$1181&lt;=$B$1)*(W88="HUB")
    ) &gt; 0
), "HUB", "")</f>
        <v/>
      </c>
      <c r="O88" s="335" t="str">
        <f t="shared" si="22"/>
        <v>已完工</v>
      </c>
      <c r="P88" s="222" t="str">
        <f t="shared" si="23"/>
        <v>PMQ2-3623-三重自強店(定保)</v>
      </c>
      <c r="Q88" s="327" t="str">
        <f t="array" ref="Q88">IF(AND(SUMPRODUCT((IM!$F$2:$F$1181=A88)*(ISNUMBER(SEARCH("EDC", IM!$AC$2:$AC$1181))))&gt;0), "EDC", "")</f>
        <v>EDC</v>
      </c>
      <c r="R88" s="341" t="str">
        <f t="array" ref="R88">IF(AND(SUMPRODUCT((IM!$F$2:$F$1181=A88)*(ISNUMBER(SEARCH("STAR", IM!$AC$2:$AC$1181))))&gt;0), "STAR", "")</f>
        <v>STAR</v>
      </c>
      <c r="S88" s="343">
        <f t="array" ref="S88">IFERROR(INDEX(IM!$AM$2:$AM$9382, MATCH(1, (IM!$F$2:$F$9382=A88) * (ISNUMBER(SEARCH($D$1, IM!$AC$2:$AC$9382))), 0)), "")</f>
        <v>45776</v>
      </c>
      <c r="T88" s="341">
        <f t="shared" si="24"/>
        <v>2</v>
      </c>
      <c r="U88" s="325"/>
      <c r="V88" s="336">
        <f t="shared" si="25"/>
        <v>2</v>
      </c>
      <c r="W88" s="328" t="str">
        <f>IF(VLOOKUP(A88,'0919門市清單主檔'!B:E,4,FALSE)=0,"",VLOOKUP(A88,'0919門市清單主檔'!B:E,4,FALSE))</f>
        <v/>
      </c>
      <c r="X88" s="227" t="s">
        <v>172</v>
      </c>
      <c r="Y88" s="228" t="s">
        <v>173</v>
      </c>
      <c r="Z88" s="228"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2" t="str">
        <f t="array" ref="I89">IF(AND(SUMPRODUCT((IM!$F$2:$F$1181=A89)*(ISNUMBER(SEARCH("PMQ2", IM!$AC$2:$AC$1181))))&gt;0), "PMQ2", "")</f>
        <v>PMQ2</v>
      </c>
      <c r="J89" s="358">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33" t="str">
        <f t="shared" si="21"/>
        <v>EDC+STAR</v>
      </c>
      <c r="N89" s="314" t="str">
        <f t="array" ref="N89">IF(AND(
    SUMPRODUCT(
        (IM!$F$2:$F$1181=A89) *
        ISNUMBER(SEARCH("HUB", IM!$AC$2:$AC$1181)) *
        (IM!$X$2:$X$1181&gt;=$A$1) *
        (IM!$X$2:$X$1181&lt;=$B$1)*(W89="HUB")
    ) &gt; 0
), "HUB", "")</f>
        <v/>
      </c>
      <c r="O89" s="335" t="str">
        <f t="shared" si="22"/>
        <v>已完工</v>
      </c>
      <c r="P89" s="222" t="str">
        <f t="shared" si="23"/>
        <v>PMQ2-2318-北縣淡俊店(定保)</v>
      </c>
      <c r="Q89" s="327" t="str">
        <f t="array" ref="Q89">IF(AND(SUMPRODUCT((IM!$F$2:$F$1181=A89)*(ISNUMBER(SEARCH("EDC", IM!$AC$2:$AC$1181))))&gt;0), "EDC", "")</f>
        <v>EDC</v>
      </c>
      <c r="R89" s="341" t="str">
        <f t="array" ref="R89">IF(AND(SUMPRODUCT((IM!$F$2:$F$1181=A89)*(ISNUMBER(SEARCH("STAR", IM!$AC$2:$AC$1181))))&gt;0), "STAR", "")</f>
        <v>STAR</v>
      </c>
      <c r="S89" s="343">
        <f t="array" ref="S89">IFERROR(INDEX(IM!$AM$2:$AM$9382, MATCH(1, (IM!$F$2:$F$9382=A89) * (ISNUMBER(SEARCH($D$1, IM!$AC$2:$AC$9382))), 0)), "")</f>
        <v>45777</v>
      </c>
      <c r="T89" s="341">
        <f t="shared" si="24"/>
        <v>1</v>
      </c>
      <c r="U89" s="325"/>
      <c r="V89" s="336">
        <f t="shared" si="25"/>
        <v>1</v>
      </c>
      <c r="W89" s="328" t="str">
        <f>IF(VLOOKUP(A89,'0919門市清單主檔'!B:E,4,FALSE)=0,"",VLOOKUP(A89,'0919門市清單主檔'!B:E,4,FALSE))</f>
        <v/>
      </c>
      <c r="Y89" s="228" t="s">
        <v>174</v>
      </c>
      <c r="Z89" s="228"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2" t="str">
        <f t="array" ref="I90">IF(AND(SUMPRODUCT((IM!$F$2:$F$1181=A90)*(ISNUMBER(SEARCH("PMQ2", IM!$AC$2:$AC$1181))))&gt;0), "PMQ2", "")</f>
        <v>PMQ2</v>
      </c>
      <c r="J90" s="358">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33" t="str">
        <f t="shared" si="21"/>
        <v>EDC+STAR</v>
      </c>
      <c r="N90" s="314" t="str">
        <f t="array" ref="N90">IF(AND(
    SUMPRODUCT(
        (IM!$F$2:$F$1181=A90) *
        ISNUMBER(SEARCH("HUB", IM!$AC$2:$AC$1181)) *
        (IM!$X$2:$X$1181&gt;=$A$1) *
        (IM!$X$2:$X$1181&lt;=$B$1)*(W90="HUB")
    ) &gt; 0
), "HUB", "")</f>
        <v/>
      </c>
      <c r="O90" s="335" t="str">
        <f t="shared" si="22"/>
        <v>已完工</v>
      </c>
      <c r="P90" s="222" t="str">
        <f t="shared" si="23"/>
        <v>PMQ2-2897-淡水台電宿舍(定保)</v>
      </c>
      <c r="Q90" s="327" t="str">
        <f t="array" ref="Q90">IF(AND(SUMPRODUCT((IM!$F$2:$F$1181=A90)*(ISNUMBER(SEARCH("EDC", IM!$AC$2:$AC$1181))))&gt;0), "EDC", "")</f>
        <v>EDC</v>
      </c>
      <c r="R90" s="341" t="str">
        <f t="array" ref="R90">IF(AND(SUMPRODUCT((IM!$F$2:$F$1181=A90)*(ISNUMBER(SEARCH("STAR", IM!$AC$2:$AC$1181))))&gt;0), "STAR", "")</f>
        <v>STAR</v>
      </c>
      <c r="S90" s="343">
        <f t="array" ref="S90">IFERROR(INDEX(IM!$AM$2:$AM$9382, MATCH(1, (IM!$F$2:$F$9382=A90) * (ISNUMBER(SEARCH($D$1, IM!$AC$2:$AC$9382))), 0)), "")</f>
        <v>45777</v>
      </c>
      <c r="T90" s="341">
        <f t="shared" si="24"/>
        <v>2</v>
      </c>
      <c r="U90" s="325"/>
      <c r="V90" s="336">
        <f t="shared" si="25"/>
        <v>2</v>
      </c>
      <c r="W90" s="328" t="str">
        <f>IF(VLOOKUP(A90,'0919門市清單主檔'!B:E,4,FALSE)=0,"",VLOOKUP(A90,'0919門市清單主檔'!B:E,4,FALSE))</f>
        <v/>
      </c>
      <c r="X90" s="227" t="s">
        <v>175</v>
      </c>
      <c r="Y90" s="228" t="s">
        <v>176</v>
      </c>
      <c r="Z90" s="228"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2" t="str">
        <f t="array" ref="I91">IF(AND(SUMPRODUCT((IM!$F$2:$F$1181=A91)*(ISNUMBER(SEARCH("PMQ2", IM!$AC$2:$AC$1181))))&gt;0), "PMQ2", "")</f>
        <v>PMQ2</v>
      </c>
      <c r="J91" s="358">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33" t="str">
        <f t="shared" si="21"/>
        <v>EDC</v>
      </c>
      <c r="N91" s="314" t="str">
        <f t="array" ref="N91">IF(AND(
    SUMPRODUCT(
        (IM!$F$2:$F$1181=A91) *
        ISNUMBER(SEARCH("HUB", IM!$AC$2:$AC$1181)) *
        (IM!$X$2:$X$1181&gt;=$A$1) *
        (IM!$X$2:$X$1181&lt;=$B$1)*(W91="HUB")
    ) &gt; 0
), "HUB", "")</f>
        <v/>
      </c>
      <c r="O91" s="335" t="str">
        <f t="shared" si="22"/>
        <v>STAR異常</v>
      </c>
      <c r="P91" s="222" t="str">
        <f t="shared" si="23"/>
        <v>PMQ2-2403-北縣板龍店(定保)</v>
      </c>
      <c r="Q91" s="327" t="str">
        <f t="array" ref="Q91">IF(AND(SUMPRODUCT((IM!$F$2:$F$1181=A91)*(ISNUMBER(SEARCH("EDC", IM!$AC$2:$AC$1181))))&gt;0), "EDC", "")</f>
        <v>EDC</v>
      </c>
      <c r="R91" s="341" t="str">
        <f t="array" ref="R91">IF(AND(SUMPRODUCT((IM!$F$2:$F$1181=A91)*(ISNUMBER(SEARCH("STAR", IM!$AC$2:$AC$1181))))&gt;0), "STAR", "")</f>
        <v/>
      </c>
      <c r="S91" s="343" t="str">
        <f t="array" ref="S91">IFERROR(INDEX(IM!$AM$2:$AM$9382, MATCH(1, (IM!$F$2:$F$9382=A91) * (ISNUMBER(SEARCH($D$1, IM!$AC$2:$AC$9382))), 0)), "")</f>
        <v/>
      </c>
      <c r="T91" s="341">
        <f t="shared" si="24"/>
        <v>2</v>
      </c>
      <c r="U91" s="325"/>
      <c r="V91" s="336">
        <f t="shared" si="25"/>
        <v>2</v>
      </c>
      <c r="W91" s="328" t="str">
        <f>IF(VLOOKUP(A91,'0919門市清單主檔'!B:E,4,FALSE)=0,"",VLOOKUP(A91,'0919門市清單主檔'!B:E,4,FALSE))</f>
        <v/>
      </c>
      <c r="X91" s="227" t="s">
        <v>177</v>
      </c>
      <c r="Y91" s="228" t="s">
        <v>178</v>
      </c>
      <c r="Z91" s="228"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2" t="str">
        <f t="array" ref="I92">IF(AND(SUMPRODUCT((IM!$F$2:$F$1181=A92)*(ISNUMBER(SEARCH("PMQ2", IM!$AC$2:$AC$1181))))&gt;0), "PMQ2", "")</f>
        <v>PMQ2</v>
      </c>
      <c r="J92" s="358">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33" t="str">
        <f t="shared" si="21"/>
        <v>EDC</v>
      </c>
      <c r="N92" s="314" t="str">
        <f t="array" ref="N92">IF(AND(
    SUMPRODUCT(
        (IM!$F$2:$F$1181=A92) *
        ISNUMBER(SEARCH("HUB", IM!$AC$2:$AC$1181)) *
        (IM!$X$2:$X$1181&gt;=$A$1) *
        (IM!$X$2:$X$1181&lt;=$B$1)*(W92="HUB")
    ) &gt; 0
), "HUB", "")</f>
        <v/>
      </c>
      <c r="O92" s="335" t="str">
        <f t="shared" si="22"/>
        <v>STAR異常</v>
      </c>
      <c r="P92" s="222" t="str">
        <f t="shared" si="23"/>
        <v>PMQ2-3052-北縣莊玲店(定保)</v>
      </c>
      <c r="Q92" s="327" t="str">
        <f t="array" ref="Q92">IF(AND(SUMPRODUCT((IM!$F$2:$F$1181=A92)*(ISNUMBER(SEARCH("EDC", IM!$AC$2:$AC$1181))))&gt;0), "EDC", "")</f>
        <v>EDC</v>
      </c>
      <c r="R92" s="341" t="str">
        <f t="array" ref="R92">IF(AND(SUMPRODUCT((IM!$F$2:$F$1181=A92)*(ISNUMBER(SEARCH("STAR", IM!$AC$2:$AC$1181))))&gt;0), "STAR", "")</f>
        <v/>
      </c>
      <c r="S92" s="343" t="str">
        <f t="array" ref="S92">IFERROR(INDEX(IM!$AM$2:$AM$9382, MATCH(1, (IM!$F$2:$F$9382=A92) * (ISNUMBER(SEARCH($D$1, IM!$AC$2:$AC$9382))), 0)), "")</f>
        <v/>
      </c>
      <c r="T92" s="341">
        <f t="shared" si="24"/>
        <v>2</v>
      </c>
      <c r="U92" s="325"/>
      <c r="V92" s="336">
        <f t="shared" si="25"/>
        <v>2</v>
      </c>
      <c r="W92" s="328" t="str">
        <f>IF(VLOOKUP(A92,'0919門市清單主檔'!B:E,4,FALSE)=0,"",VLOOKUP(A92,'0919門市清單主檔'!B:E,4,FALSE))</f>
        <v/>
      </c>
      <c r="X92" s="227" t="s">
        <v>179</v>
      </c>
      <c r="Y92" s="228" t="s">
        <v>180</v>
      </c>
      <c r="Z92" s="228"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2" t="str">
        <f t="array" ref="I93">IF(AND(SUMPRODUCT((IM!$F$2:$F$1181=A93)*(ISNUMBER(SEARCH("PMQ2", IM!$AC$2:$AC$1181))))&gt;0), "PMQ2", "")</f>
        <v>PMQ2</v>
      </c>
      <c r="J93" s="358">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33" t="str">
        <f t="shared" si="21"/>
        <v>EDC+STAR</v>
      </c>
      <c r="N93" s="314" t="str">
        <f t="array" ref="N93">IF(AND(
    SUMPRODUCT(
        (IM!$F$2:$F$1181=A93) *
        ISNUMBER(SEARCH("HUB", IM!$AC$2:$AC$1181)) *
        (IM!$X$2:$X$1181&gt;=$A$1) *
        (IM!$X$2:$X$1181&lt;=$B$1)*(W93="HUB")
    ) &gt; 0
), "HUB", "")</f>
        <v/>
      </c>
      <c r="O93" s="335" t="str">
        <f t="shared" si="22"/>
        <v>STAR異常</v>
      </c>
      <c r="P93" s="222" t="str">
        <f t="shared" si="23"/>
        <v>PMQ2-D022-三重溪尾店(定保)</v>
      </c>
      <c r="Q93" s="327" t="str">
        <f t="array" ref="Q93">IF(AND(SUMPRODUCT((IM!$F$2:$F$1181=A93)*(ISNUMBER(SEARCH("EDC", IM!$AC$2:$AC$1181))))&gt;0), "EDC", "")</f>
        <v>EDC</v>
      </c>
      <c r="R93" s="341" t="str">
        <f t="array" ref="R93">IF(AND(SUMPRODUCT((IM!$F$2:$F$1181=A93)*(ISNUMBER(SEARCH("STAR", IM!$AC$2:$AC$1181))))&gt;0), "STAR", "")</f>
        <v>STAR</v>
      </c>
      <c r="S93" s="343">
        <f t="array" ref="S93">IFERROR(INDEX(IM!$AM$2:$AM$9382, MATCH(1, (IM!$F$2:$F$9382=A93) * (ISNUMBER(SEARCH($D$1, IM!$AC$2:$AC$9382))), 0)), "")</f>
        <v>45779</v>
      </c>
      <c r="T93" s="341">
        <f t="shared" si="24"/>
        <v>0</v>
      </c>
      <c r="U93" s="325"/>
      <c r="V93" s="336">
        <f t="shared" si="25"/>
        <v>0</v>
      </c>
      <c r="W93" s="328" t="str">
        <f>IF(VLOOKUP(A93,'0919門市清單主檔'!B:E,4,FALSE)=0,"",VLOOKUP(A93,'0919門市清單主檔'!B:E,4,FALSE))</f>
        <v/>
      </c>
      <c r="Y93" s="228"/>
      <c r="Z93" s="228"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2" t="str">
        <f t="array" ref="I94">IF(AND(SUMPRODUCT((IM!$F$2:$F$1181=A94)*(ISNUMBER(SEARCH("PMQ2", IM!$AC$2:$AC$1181))))&gt;0), "PMQ2", "")</f>
        <v>PMQ2</v>
      </c>
      <c r="J94" s="358">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33" t="str">
        <f t="shared" si="21"/>
        <v>EDC</v>
      </c>
      <c r="N94" s="314" t="str">
        <f t="array" ref="N94">IF(AND(
    SUMPRODUCT(
        (IM!$F$2:$F$1181=A94) *
        ISNUMBER(SEARCH("HUB", IM!$AC$2:$AC$1181)) *
        (IM!$X$2:$X$1181&gt;=$A$1) *
        (IM!$X$2:$X$1181&lt;=$B$1)*(W94="HUB")
    ) &gt; 0
), "HUB", "")</f>
        <v/>
      </c>
      <c r="O94" s="335" t="str">
        <f t="shared" si="22"/>
        <v>STAR異常</v>
      </c>
      <c r="P94" s="222" t="str">
        <f t="shared" si="23"/>
        <v>PMQ2-4191-三重溪美店(定保)</v>
      </c>
      <c r="Q94" s="327" t="str">
        <f t="array" ref="Q94">IF(AND(SUMPRODUCT((IM!$F$2:$F$1181=A94)*(ISNUMBER(SEARCH("EDC", IM!$AC$2:$AC$1181))))&gt;0), "EDC", "")</f>
        <v>EDC</v>
      </c>
      <c r="R94" s="341" t="str">
        <f t="array" ref="R94">IF(AND(SUMPRODUCT((IM!$F$2:$F$1181=A94)*(ISNUMBER(SEARCH("STAR", IM!$AC$2:$AC$1181))))&gt;0), "STAR", "")</f>
        <v/>
      </c>
      <c r="S94" s="343" t="str">
        <f t="array" ref="S94">IFERROR(INDEX(IM!$AM$2:$AM$9382, MATCH(1, (IM!$F$2:$F$9382=A94) * (ISNUMBER(SEARCH($D$1, IM!$AC$2:$AC$9382))), 0)), "")</f>
        <v/>
      </c>
      <c r="T94" s="341">
        <f t="shared" si="24"/>
        <v>2</v>
      </c>
      <c r="U94" s="325"/>
      <c r="V94" s="336">
        <f t="shared" si="25"/>
        <v>2</v>
      </c>
      <c r="W94" s="328" t="str">
        <f>IF(VLOOKUP(A94,'0919門市清單主檔'!B:E,4,FALSE)=0,"",VLOOKUP(A94,'0919門市清單主檔'!B:E,4,FALSE))</f>
        <v/>
      </c>
      <c r="X94" s="227" t="s">
        <v>182</v>
      </c>
      <c r="Y94" s="228" t="s">
        <v>183</v>
      </c>
      <c r="Z94" s="228"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2" t="str">
        <f t="array" ref="I95">IF(AND(SUMPRODUCT((IM!$F$2:$F$1181=A95)*(ISNUMBER(SEARCH("PMQ2", IM!$AC$2:$AC$1181))))&gt;0), "PMQ2", "")</f>
        <v>PMQ2</v>
      </c>
      <c r="J95" s="358">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33" t="str">
        <f t="shared" si="21"/>
        <v>EDC</v>
      </c>
      <c r="N95" s="314" t="str">
        <f t="array" ref="N95">IF(AND(
    SUMPRODUCT(
        (IM!$F$2:$F$1181=A95) *
        ISNUMBER(SEARCH("HUB", IM!$AC$2:$AC$1181)) *
        (IM!$X$2:$X$1181&gt;=$A$1) *
        (IM!$X$2:$X$1181&lt;=$B$1)*(W95="HUB")
    ) &gt; 0
), "HUB", "")</f>
        <v/>
      </c>
      <c r="O95" s="335" t="str">
        <f t="shared" si="22"/>
        <v>已完工</v>
      </c>
      <c r="P95" s="222" t="str">
        <f t="shared" si="23"/>
        <v>PMQ2-4586-三重三文店(定保)</v>
      </c>
      <c r="Q95" s="327" t="str">
        <f t="array" ref="Q95">IF(AND(SUMPRODUCT((IM!$F$2:$F$1181=A95)*(ISNUMBER(SEARCH("EDC", IM!$AC$2:$AC$1181))))&gt;0), "EDC", "")</f>
        <v>EDC</v>
      </c>
      <c r="R95" s="341" t="str">
        <f t="array" ref="R95">IF(AND(SUMPRODUCT((IM!$F$2:$F$1181=A95)*(ISNUMBER(SEARCH("STAR", IM!$AC$2:$AC$1181))))&gt;0), "STAR", "")</f>
        <v/>
      </c>
      <c r="S95" s="343" t="str">
        <f t="array" ref="S95">IFERROR(INDEX(IM!$AM$2:$AM$9382, MATCH(1, (IM!$F$2:$F$9382=A95) * (ISNUMBER(SEARCH($D$1, IM!$AC$2:$AC$9382))), 0)), "")</f>
        <v/>
      </c>
      <c r="T95" s="341">
        <f t="shared" si="24"/>
        <v>0</v>
      </c>
      <c r="U95" s="325"/>
      <c r="V95" s="336">
        <f t="shared" si="25"/>
        <v>0</v>
      </c>
      <c r="W95" s="328" t="str">
        <f>IF(VLOOKUP(A95,'0919門市清單主檔'!B:E,4,FALSE)=0,"",VLOOKUP(A95,'0919門市清單主檔'!B:E,4,FALSE))</f>
        <v/>
      </c>
      <c r="Y95" s="228"/>
      <c r="Z95" s="228"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2" t="str">
        <f t="array" ref="I96">IF(AND(SUMPRODUCT((IM!$F$2:$F$1181=A96)*(ISNUMBER(SEARCH("PMQ2", IM!$AC$2:$AC$1181))))&gt;0), "PMQ2", "")</f>
        <v>PMQ2</v>
      </c>
      <c r="J96" s="358">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33" t="str">
        <f t="shared" si="21"/>
        <v>EDC</v>
      </c>
      <c r="N96" s="314" t="str">
        <f t="array" ref="N96">IF(AND(
    SUMPRODUCT(
        (IM!$F$2:$F$1181=A96) *
        ISNUMBER(SEARCH("HUB", IM!$AC$2:$AC$1181)) *
        (IM!$X$2:$X$1181&gt;=$A$1) *
        (IM!$X$2:$X$1181&lt;=$B$1)*(W96="HUB")
    ) &gt; 0
), "HUB", "")</f>
        <v/>
      </c>
      <c r="O96" s="335" t="str">
        <f t="shared" si="22"/>
        <v>STAR異常</v>
      </c>
      <c r="P96" s="222" t="str">
        <f t="shared" si="23"/>
        <v>PMQ2-2349-三重永福店(定保)</v>
      </c>
      <c r="Q96" s="327" t="str">
        <f t="array" ref="Q96">IF(AND(SUMPRODUCT((IM!$F$2:$F$1181=A96)*(ISNUMBER(SEARCH("EDC", IM!$AC$2:$AC$1181))))&gt;0), "EDC", "")</f>
        <v>EDC</v>
      </c>
      <c r="R96" s="341" t="str">
        <f t="array" ref="R96">IF(AND(SUMPRODUCT((IM!$F$2:$F$1181=A96)*(ISNUMBER(SEARCH("STAR", IM!$AC$2:$AC$1181))))&gt;0), "STAR", "")</f>
        <v/>
      </c>
      <c r="S96" s="343" t="str">
        <f t="array" ref="S96">IFERROR(INDEX(IM!$AM$2:$AM$9382, MATCH(1, (IM!$F$2:$F$9382=A96) * (ISNUMBER(SEARCH($D$1, IM!$AC$2:$AC$9382))), 0)), "")</f>
        <v/>
      </c>
      <c r="T96" s="341">
        <f t="shared" si="24"/>
        <v>2</v>
      </c>
      <c r="U96" s="325"/>
      <c r="V96" s="336">
        <f t="shared" si="25"/>
        <v>2</v>
      </c>
      <c r="W96" s="328" t="str">
        <f>IF(VLOOKUP(A96,'0919門市清單主檔'!B:E,4,FALSE)=0,"",VLOOKUP(A96,'0919門市清單主檔'!B:E,4,FALSE))</f>
        <v/>
      </c>
      <c r="X96" s="227" t="s">
        <v>184</v>
      </c>
      <c r="Y96" s="228" t="s">
        <v>185</v>
      </c>
      <c r="Z96" s="228"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2" t="str">
        <f t="array" ref="I97">IF(AND(SUMPRODUCT((IM!$F$2:$F$1181=A97)*(ISNUMBER(SEARCH("PMQ2", IM!$AC$2:$AC$1181))))&gt;0), "PMQ2", "")</f>
        <v>PMQ2</v>
      </c>
      <c r="J97" s="358">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33" t="str">
        <f t="shared" si="21"/>
        <v>EDC+STAR</v>
      </c>
      <c r="N97" s="314" t="str">
        <f t="array" ref="N97">IF(AND(
    SUMPRODUCT(
        (IM!$F$2:$F$1181=A97) *
        ISNUMBER(SEARCH("HUB", IM!$AC$2:$AC$1181)) *
        (IM!$X$2:$X$1181&gt;=$A$1) *
        (IM!$X$2:$X$1181&lt;=$B$1)*(W97="HUB")
    ) &gt; 0
), "HUB", "")</f>
        <v/>
      </c>
      <c r="O97" s="335" t="str">
        <f t="shared" si="22"/>
        <v>完工已補裝</v>
      </c>
      <c r="P97" s="222" t="str">
        <f t="shared" si="23"/>
        <v>PMQ2-4856-新莊小胖店(定保)</v>
      </c>
      <c r="Q97" s="327" t="str">
        <f t="array" ref="Q97">IF(AND(SUMPRODUCT((IM!$F$2:$F$1181=A97)*(ISNUMBER(SEARCH("EDC", IM!$AC$2:$AC$1181))))&gt;0), "EDC", "")</f>
        <v>EDC</v>
      </c>
      <c r="R97" s="341" t="str">
        <f t="array" ref="R97">IF(AND(SUMPRODUCT((IM!$F$2:$F$1181=A97)*(ISNUMBER(SEARCH("STAR", IM!$AC$2:$AC$1181))))&gt;0), "STAR", "")</f>
        <v>STAR</v>
      </c>
      <c r="S97" s="343">
        <f t="array" ref="S97">IFERROR(INDEX(IM!$AM$2:$AM$9382, MATCH(1, (IM!$F$2:$F$9382=A97) * (ISNUMBER(SEARCH($D$1, IM!$AC$2:$AC$9382))), 0)), "")</f>
        <v>45796</v>
      </c>
      <c r="T97" s="341">
        <f t="shared" si="24"/>
        <v>1</v>
      </c>
      <c r="U97" s="325">
        <v>1</v>
      </c>
      <c r="V97" s="336">
        <f t="shared" si="25"/>
        <v>1</v>
      </c>
      <c r="W97" s="328" t="str">
        <f>IF(VLOOKUP(A97,'0919門市清單主檔'!B:E,4,FALSE)=0,"",VLOOKUP(A97,'0919門市清單主檔'!B:E,4,FALSE))</f>
        <v/>
      </c>
      <c r="Y97" s="228" t="s">
        <v>186</v>
      </c>
      <c r="Z97" s="228"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2" t="str">
        <f t="array" ref="I98">IF(AND(SUMPRODUCT((IM!$F$2:$F$1181=A98)*(ISNUMBER(SEARCH("PMQ2", IM!$AC$2:$AC$1181))))&gt;0), "PMQ2", "")</f>
        <v>PMQ2</v>
      </c>
      <c r="J98" s="358">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33" t="str">
        <f t="shared" si="21"/>
        <v>EDC</v>
      </c>
      <c r="N98" s="314" t="str">
        <f t="array" ref="N98">IF(AND(
    SUMPRODUCT(
        (IM!$F$2:$F$1181=A98) *
        ISNUMBER(SEARCH("HUB", IM!$AC$2:$AC$1181)) *
        (IM!$X$2:$X$1181&gt;=$A$1) *
        (IM!$X$2:$X$1181&lt;=$B$1)*(W98="HUB")
    ) &gt; 0
), "HUB", "")</f>
        <v/>
      </c>
      <c r="O98" s="335" t="str">
        <f t="shared" si="22"/>
        <v>STAR異常</v>
      </c>
      <c r="P98" s="222" t="str">
        <f t="shared" si="23"/>
        <v>PMQ2-3921-五股福鑫店(定保)</v>
      </c>
      <c r="Q98" s="327" t="str">
        <f t="array" ref="Q98">IF(AND(SUMPRODUCT((IM!$F$2:$F$1181=A98)*(ISNUMBER(SEARCH("EDC", IM!$AC$2:$AC$1181))))&gt;0), "EDC", "")</f>
        <v>EDC</v>
      </c>
      <c r="R98" s="341" t="str">
        <f t="array" ref="R98">IF(AND(SUMPRODUCT((IM!$F$2:$F$1181=A98)*(ISNUMBER(SEARCH("STAR", IM!$AC$2:$AC$1181))))&gt;0), "STAR", "")</f>
        <v/>
      </c>
      <c r="S98" s="343" t="str">
        <f t="array" ref="S98">IFERROR(INDEX(IM!$AM$2:$AM$9382, MATCH(1, (IM!$F$2:$F$9382=A98) * (ISNUMBER(SEARCH($D$1, IM!$AC$2:$AC$9382))), 0)), "")</f>
        <v/>
      </c>
      <c r="T98" s="341">
        <f t="shared" si="24"/>
        <v>2</v>
      </c>
      <c r="U98" s="325"/>
      <c r="V98" s="336">
        <f t="shared" si="25"/>
        <v>2</v>
      </c>
      <c r="W98" s="328" t="str">
        <f>IF(VLOOKUP(A98,'0919門市清單主檔'!B:E,4,FALSE)=0,"",VLOOKUP(A98,'0919門市清單主檔'!B:E,4,FALSE))</f>
        <v/>
      </c>
      <c r="X98" s="227" t="s">
        <v>187</v>
      </c>
      <c r="Y98" s="228" t="s">
        <v>188</v>
      </c>
      <c r="Z98" s="228"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2" t="str">
        <f t="array" ref="I99">IF(AND(SUMPRODUCT((IM!$F$2:$F$1181=A99)*(ISNUMBER(SEARCH("PMQ2", IM!$AC$2:$AC$1181))))&gt;0), "PMQ2", "")</f>
        <v>PMQ2</v>
      </c>
      <c r="J99" s="358">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33" t="str">
        <f t="shared" si="21"/>
        <v>EDC</v>
      </c>
      <c r="N99" s="314" t="str">
        <f t="array" ref="N99">IF(AND(
    SUMPRODUCT(
        (IM!$F$2:$F$1181=A99) *
        ISNUMBER(SEARCH("HUB", IM!$AC$2:$AC$1181)) *
        (IM!$X$2:$X$1181&gt;=$A$1) *
        (IM!$X$2:$X$1181&lt;=$B$1)*(W99="HUB")
    ) &gt; 0
), "HUB", "")</f>
        <v/>
      </c>
      <c r="O99" s="335" t="str">
        <f t="shared" si="22"/>
        <v>STAR異常</v>
      </c>
      <c r="P99" s="222" t="str">
        <f t="shared" si="23"/>
        <v>PMQ2-3243-北縣醒吾店(定保)</v>
      </c>
      <c r="Q99" s="327" t="str">
        <f t="array" ref="Q99">IF(AND(SUMPRODUCT((IM!$F$2:$F$1181=A99)*(ISNUMBER(SEARCH("EDC", IM!$AC$2:$AC$1181))))&gt;0), "EDC", "")</f>
        <v>EDC</v>
      </c>
      <c r="R99" s="341" t="str">
        <f t="array" ref="R99">IF(AND(SUMPRODUCT((IM!$F$2:$F$1181=A99)*(ISNUMBER(SEARCH("STAR", IM!$AC$2:$AC$1181))))&gt;0), "STAR", "")</f>
        <v/>
      </c>
      <c r="S99" s="343" t="str">
        <f t="array" ref="S99">IFERROR(INDEX(IM!$AM$2:$AM$9382, MATCH(1, (IM!$F$2:$F$9382=A99) * (ISNUMBER(SEARCH($D$1, IM!$AC$2:$AC$9382))), 0)), "")</f>
        <v/>
      </c>
      <c r="T99" s="341">
        <f t="shared" si="24"/>
        <v>2</v>
      </c>
      <c r="U99" s="325"/>
      <c r="V99" s="336">
        <f t="shared" si="25"/>
        <v>2</v>
      </c>
      <c r="W99" s="328" t="str">
        <f>IF(VLOOKUP(A99,'0919門市清單主檔'!B:E,4,FALSE)=0,"",VLOOKUP(A99,'0919門市清單主檔'!B:E,4,FALSE))</f>
        <v/>
      </c>
      <c r="X99" s="227" t="s">
        <v>189</v>
      </c>
      <c r="Y99" s="228" t="s">
        <v>190</v>
      </c>
      <c r="Z99" s="228"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2" t="str">
        <f t="array" ref="I100">IF(AND(SUMPRODUCT((IM!$F$2:$F$1181=A100)*(ISNUMBER(SEARCH("PMQ2", IM!$AC$2:$AC$1181))))&gt;0), "PMQ2", "")</f>
        <v>PMQ2</v>
      </c>
      <c r="J100" s="358">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33" t="str">
        <f t="shared" si="21"/>
        <v>EDC</v>
      </c>
      <c r="N100" s="314" t="str">
        <f t="array" ref="N100">IF(AND(
    SUMPRODUCT(
        (IM!$F$2:$F$1181=A100) *
        ISNUMBER(SEARCH("HUB", IM!$AC$2:$AC$1181)) *
        (IM!$X$2:$X$1181&gt;=$A$1) *
        (IM!$X$2:$X$1181&lt;=$B$1)*(W100="HUB")
    ) &gt; 0
), "HUB", "")</f>
        <v/>
      </c>
      <c r="O100" s="335" t="str">
        <f t="shared" si="22"/>
        <v>STAR異常</v>
      </c>
      <c r="P100" s="222" t="str">
        <f t="shared" si="23"/>
        <v>PMQ2-D028-三重正義北店(定保)</v>
      </c>
      <c r="Q100" s="327" t="str">
        <f t="array" ref="Q100">IF(AND(SUMPRODUCT((IM!$F$2:$F$1181=A100)*(ISNUMBER(SEARCH("EDC", IM!$AC$2:$AC$1181))))&gt;0), "EDC", "")</f>
        <v>EDC</v>
      </c>
      <c r="R100" s="341" t="str">
        <f t="array" ref="R100">IF(AND(SUMPRODUCT((IM!$F$2:$F$1181=A100)*(ISNUMBER(SEARCH("STAR", IM!$AC$2:$AC$1181))))&gt;0), "STAR", "")</f>
        <v/>
      </c>
      <c r="S100" s="343" t="str">
        <f t="array" ref="S100">IFERROR(INDEX(IM!$AM$2:$AM$9382, MATCH(1, (IM!$F$2:$F$9382=A100) * (ISNUMBER(SEARCH($D$1, IM!$AC$2:$AC$9382))), 0)), "")</f>
        <v/>
      </c>
      <c r="T100" s="341">
        <f t="shared" si="24"/>
        <v>1</v>
      </c>
      <c r="U100" s="325"/>
      <c r="V100" s="336">
        <f t="shared" si="25"/>
        <v>1</v>
      </c>
      <c r="W100" s="328" t="str">
        <f>IF(VLOOKUP(A100,'0919門市清單主檔'!B:E,4,FALSE)=0,"",VLOOKUP(A100,'0919門市清單主檔'!B:E,4,FALSE))</f>
        <v/>
      </c>
      <c r="X100" s="227" t="s">
        <v>192</v>
      </c>
      <c r="Y100" s="228"/>
      <c r="Z100" s="228"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2" t="str">
        <f t="array" ref="I101">IF(AND(SUMPRODUCT((IM!$F$2:$F$1181=A101)*(ISNUMBER(SEARCH("PMQ2", IM!$AC$2:$AC$1181))))&gt;0), "PMQ2", "")</f>
        <v>PMQ2</v>
      </c>
      <c r="J101" s="358">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33" t="str">
        <f t="shared" si="21"/>
        <v>EDC</v>
      </c>
      <c r="N101" s="314" t="str">
        <f t="array" ref="N101">IF(AND(
    SUMPRODUCT(
        (IM!$F$2:$F$1181=A101) *
        ISNUMBER(SEARCH("HUB", IM!$AC$2:$AC$1181)) *
        (IM!$X$2:$X$1181&gt;=$A$1) *
        (IM!$X$2:$X$1181&lt;=$B$1)*(W101="HUB")
    ) &gt; 0
), "HUB", "")</f>
        <v/>
      </c>
      <c r="O101" s="335" t="str">
        <f t="shared" si="22"/>
        <v>STAR異常</v>
      </c>
      <c r="P101" s="222" t="str">
        <f t="shared" si="23"/>
        <v>PMQ2-4715-林口捷韻店(定保)</v>
      </c>
      <c r="Q101" s="327" t="str">
        <f t="array" ref="Q101">IF(AND(SUMPRODUCT((IM!$F$2:$F$1181=A101)*(ISNUMBER(SEARCH("EDC", IM!$AC$2:$AC$1181))))&gt;0), "EDC", "")</f>
        <v>EDC</v>
      </c>
      <c r="R101" s="341" t="str">
        <f t="array" ref="R101">IF(AND(SUMPRODUCT((IM!$F$2:$F$1181=A101)*(ISNUMBER(SEARCH("STAR", IM!$AC$2:$AC$1181))))&gt;0), "STAR", "")</f>
        <v/>
      </c>
      <c r="S101" s="343" t="str">
        <f t="array" ref="S101">IFERROR(INDEX(IM!$AM$2:$AM$9382, MATCH(1, (IM!$F$2:$F$9382=A101) * (ISNUMBER(SEARCH($D$1, IM!$AC$2:$AC$9382))), 0)), "")</f>
        <v/>
      </c>
      <c r="T101" s="341">
        <f t="shared" si="24"/>
        <v>2</v>
      </c>
      <c r="U101" s="325"/>
      <c r="V101" s="336">
        <f t="shared" si="25"/>
        <v>2</v>
      </c>
      <c r="W101" s="328" t="str">
        <f>IF(VLOOKUP(A101,'0919門市清單主檔'!B:E,4,FALSE)=0,"",VLOOKUP(A101,'0919門市清單主檔'!B:E,4,FALSE))</f>
        <v/>
      </c>
      <c r="X101" s="227" t="s">
        <v>193</v>
      </c>
      <c r="Y101" s="228" t="s">
        <v>194</v>
      </c>
      <c r="Z101" s="228"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2" t="str">
        <f t="array" ref="I102">IF(AND(SUMPRODUCT((IM!$F$2:$F$1181=A102)*(ISNUMBER(SEARCH("PMQ2", IM!$AC$2:$AC$1181))))&gt;0), "PMQ2", "")</f>
        <v>PMQ2</v>
      </c>
      <c r="J102" s="358">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33" t="str">
        <f t="shared" si="21"/>
        <v>EDC</v>
      </c>
      <c r="N102" s="314" t="str">
        <f t="array" ref="N102">IF(AND(
    SUMPRODUCT(
        (IM!$F$2:$F$1181=A102) *
        ISNUMBER(SEARCH("HUB", IM!$AC$2:$AC$1181)) *
        (IM!$X$2:$X$1181&gt;=$A$1) *
        (IM!$X$2:$X$1181&lt;=$B$1)*(W102="HUB")
    ) &gt; 0
), "HUB", "")</f>
        <v/>
      </c>
      <c r="O102" s="335" t="str">
        <f t="shared" si="22"/>
        <v>已完工</v>
      </c>
      <c r="P102" s="222" t="str">
        <f t="shared" si="23"/>
        <v>PMQ2-4652-三重商工店(定保)</v>
      </c>
      <c r="Q102" s="327" t="str">
        <f t="array" ref="Q102">IF(AND(SUMPRODUCT((IM!$F$2:$F$1181=A102)*(ISNUMBER(SEARCH("EDC", IM!$AC$2:$AC$1181))))&gt;0), "EDC", "")</f>
        <v>EDC</v>
      </c>
      <c r="R102" s="341" t="str">
        <f t="array" ref="R102">IF(AND(SUMPRODUCT((IM!$F$2:$F$1181=A102)*(ISNUMBER(SEARCH("STAR", IM!$AC$2:$AC$1181))))&gt;0), "STAR", "")</f>
        <v/>
      </c>
      <c r="S102" s="343" t="str">
        <f t="array" ref="S102">IFERROR(INDEX(IM!$AM$2:$AM$9382, MATCH(1, (IM!$F$2:$F$9382=A102) * (ISNUMBER(SEARCH($D$1, IM!$AC$2:$AC$9382))), 0)), "")</f>
        <v/>
      </c>
      <c r="T102" s="341">
        <f t="shared" si="24"/>
        <v>0</v>
      </c>
      <c r="U102" s="325"/>
      <c r="V102" s="336">
        <f t="shared" si="25"/>
        <v>0</v>
      </c>
      <c r="W102" s="328" t="str">
        <f>IF(VLOOKUP(A102,'0919門市清單主檔'!B:E,4,FALSE)=0,"",VLOOKUP(A102,'0919門市清單主檔'!B:E,4,FALSE))</f>
        <v/>
      </c>
      <c r="Y102" s="228"/>
      <c r="Z102" s="228"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2" t="str">
        <f t="array" ref="I103">IF(AND(SUMPRODUCT((IM!$F$2:$F$1181=A103)*(ISNUMBER(SEARCH("PMQ2", IM!$AC$2:$AC$1181))))&gt;0), "PMQ2", "")</f>
        <v>PMQ2</v>
      </c>
      <c r="J103" s="358">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33" t="str">
        <f t="shared" si="21"/>
        <v>EDC</v>
      </c>
      <c r="N103" s="314" t="str">
        <f t="array" ref="N103">IF(AND(
    SUMPRODUCT(
        (IM!$F$2:$F$1181=A103) *
        ISNUMBER(SEARCH("HUB", IM!$AC$2:$AC$1181)) *
        (IM!$X$2:$X$1181&gt;=$A$1) *
        (IM!$X$2:$X$1181&lt;=$B$1)*(W103="HUB")
    ) &gt; 0
), "HUB", "")</f>
        <v/>
      </c>
      <c r="O103" s="335" t="str">
        <f t="shared" si="22"/>
        <v>已完工</v>
      </c>
      <c r="P103" s="222" t="str">
        <f t="shared" si="23"/>
        <v>PMQ2-5245-三重護山店(定保)</v>
      </c>
      <c r="Q103" s="327" t="str">
        <f t="array" ref="Q103">IF(AND(SUMPRODUCT((IM!$F$2:$F$1181=A103)*(ISNUMBER(SEARCH("EDC", IM!$AC$2:$AC$1181))))&gt;0), "EDC", "")</f>
        <v>EDC</v>
      </c>
      <c r="R103" s="341" t="str">
        <f t="array" ref="R103">IF(AND(SUMPRODUCT((IM!$F$2:$F$1181=A103)*(ISNUMBER(SEARCH("STAR", IM!$AC$2:$AC$1181))))&gt;0), "STAR", "")</f>
        <v/>
      </c>
      <c r="S103" s="343" t="str">
        <f t="array" ref="S103">IFERROR(INDEX(IM!$AM$2:$AM$9382, MATCH(1, (IM!$F$2:$F$9382=A103) * (ISNUMBER(SEARCH($D$1, IM!$AC$2:$AC$9382))), 0)), "")</f>
        <v/>
      </c>
      <c r="T103" s="341">
        <f t="shared" si="24"/>
        <v>0</v>
      </c>
      <c r="U103" s="325"/>
      <c r="V103" s="336">
        <f t="shared" si="25"/>
        <v>0</v>
      </c>
      <c r="W103" s="328" t="str">
        <f>IF(VLOOKUP(A103,'0919門市清單主檔'!B:E,4,FALSE)=0,"",VLOOKUP(A103,'0919門市清單主檔'!B:E,4,FALSE))</f>
        <v/>
      </c>
      <c r="Y103" s="228"/>
      <c r="Z103" s="228"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2" t="str">
        <f t="array" ref="I104">IF(AND(SUMPRODUCT((IM!$F$2:$F$1181=A104)*(ISNUMBER(SEARCH("PMQ2", IM!$AC$2:$AC$1181))))&gt;0), "PMQ2", "")</f>
        <v>PMQ2</v>
      </c>
      <c r="J104" s="358">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33" t="str">
        <f t="shared" si="21"/>
        <v>EDC</v>
      </c>
      <c r="N104" s="314" t="str">
        <f t="array" ref="N104">IF(AND(
    SUMPRODUCT(
        (IM!$F$2:$F$1181=A104) *
        ISNUMBER(SEARCH("HUB", IM!$AC$2:$AC$1181)) *
        (IM!$X$2:$X$1181&gt;=$A$1) *
        (IM!$X$2:$X$1181&lt;=$B$1)*(W104="HUB")
    ) &gt; 0
), "HUB", "")</f>
        <v/>
      </c>
      <c r="O104" s="335" t="str">
        <f t="shared" si="22"/>
        <v>STAR異常</v>
      </c>
      <c r="P104" s="222" t="str">
        <f t="shared" si="23"/>
        <v>PMQ2-4834-林口大千苑店(定保)</v>
      </c>
      <c r="Q104" s="327" t="str">
        <f t="array" ref="Q104">IF(AND(SUMPRODUCT((IM!$F$2:$F$1181=A104)*(ISNUMBER(SEARCH("EDC", IM!$AC$2:$AC$1181))))&gt;0), "EDC", "")</f>
        <v>EDC</v>
      </c>
      <c r="R104" s="341" t="str">
        <f t="array" ref="R104">IF(AND(SUMPRODUCT((IM!$F$2:$F$1181=A104)*(ISNUMBER(SEARCH("STAR", IM!$AC$2:$AC$1181))))&gt;0), "STAR", "")</f>
        <v/>
      </c>
      <c r="S104" s="343" t="str">
        <f t="array" ref="S104">IFERROR(INDEX(IM!$AM$2:$AM$9382, MATCH(1, (IM!$F$2:$F$9382=A104) * (ISNUMBER(SEARCH($D$1, IM!$AC$2:$AC$9382))), 0)), "")</f>
        <v/>
      </c>
      <c r="T104" s="341">
        <f t="shared" si="24"/>
        <v>1</v>
      </c>
      <c r="U104" s="325"/>
      <c r="V104" s="336">
        <f t="shared" si="25"/>
        <v>1</v>
      </c>
      <c r="W104" s="328" t="str">
        <f>IF(VLOOKUP(A104,'0919門市清單主檔'!B:E,4,FALSE)=0,"",VLOOKUP(A104,'0919門市清單主檔'!B:E,4,FALSE))</f>
        <v/>
      </c>
      <c r="X104" s="227" t="s">
        <v>195</v>
      </c>
      <c r="Y104" s="228"/>
      <c r="Z104" s="228"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2" t="str">
        <f t="array" ref="I105">IF(AND(SUMPRODUCT((IM!$F$2:$F$1181=A105)*(ISNUMBER(SEARCH("PMQ2", IM!$AC$2:$AC$1181))))&gt;0), "PMQ2", "")</f>
        <v>PMQ2</v>
      </c>
      <c r="J105" s="358">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33" t="str">
        <f t="shared" si="21"/>
        <v>EDC</v>
      </c>
      <c r="N105" s="314" t="str">
        <f t="array" ref="N105">IF(AND(
    SUMPRODUCT(
        (IM!$F$2:$F$1181=A105) *
        ISNUMBER(SEARCH("HUB", IM!$AC$2:$AC$1181)) *
        (IM!$X$2:$X$1181&gt;=$A$1) *
        (IM!$X$2:$X$1181&lt;=$B$1)*(W105="HUB")
    ) &gt; 0
), "HUB", "")</f>
        <v/>
      </c>
      <c r="O105" s="335" t="str">
        <f t="shared" si="22"/>
        <v>已完工</v>
      </c>
      <c r="P105" s="222" t="str">
        <f t="shared" si="23"/>
        <v>PMQ2-2399-三重三陽店(定保)</v>
      </c>
      <c r="Q105" s="327" t="str">
        <f t="array" ref="Q105">IF(AND(SUMPRODUCT((IM!$F$2:$F$1181=A105)*(ISNUMBER(SEARCH("EDC", IM!$AC$2:$AC$1181))))&gt;0), "EDC", "")</f>
        <v>EDC</v>
      </c>
      <c r="R105" s="341" t="str">
        <f t="array" ref="R105">IF(AND(SUMPRODUCT((IM!$F$2:$F$1181=A105)*(ISNUMBER(SEARCH("STAR", IM!$AC$2:$AC$1181))))&gt;0), "STAR", "")</f>
        <v/>
      </c>
      <c r="S105" s="343" t="str">
        <f t="array" ref="S105">IFERROR(INDEX(IM!$AM$2:$AM$9382, MATCH(1, (IM!$F$2:$F$9382=A105) * (ISNUMBER(SEARCH($D$1, IM!$AC$2:$AC$9382))), 0)), "")</f>
        <v/>
      </c>
      <c r="T105" s="341">
        <f t="shared" si="24"/>
        <v>0</v>
      </c>
      <c r="U105" s="325"/>
      <c r="V105" s="336">
        <f t="shared" si="25"/>
        <v>0</v>
      </c>
      <c r="W105" s="328" t="str">
        <f>IF(VLOOKUP(A105,'0919門市清單主檔'!B:E,4,FALSE)=0,"",VLOOKUP(A105,'0919門市清單主檔'!B:E,4,FALSE))</f>
        <v/>
      </c>
      <c r="Y105" s="228"/>
      <c r="Z105" s="228"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2" t="str">
        <f t="array" ref="I106">IF(AND(SUMPRODUCT((IM!$F$2:$F$1181=A106)*(ISNUMBER(SEARCH("PMQ2", IM!$AC$2:$AC$1181))))&gt;0), "PMQ2", "")</f>
        <v>PMQ2</v>
      </c>
      <c r="J106" s="358">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33" t="str">
        <f t="shared" si="21"/>
        <v>EDC</v>
      </c>
      <c r="N106" s="314" t="str">
        <f t="array" ref="N106">IF(AND(
    SUMPRODUCT(
        (IM!$F$2:$F$1181=A106) *
        ISNUMBER(SEARCH("HUB", IM!$AC$2:$AC$1181)) *
        (IM!$X$2:$X$1181&gt;=$A$1) *
        (IM!$X$2:$X$1181&lt;=$B$1)*(W106="HUB")
    ) &gt; 0
), "HUB", "")</f>
        <v/>
      </c>
      <c r="O106" s="335" t="str">
        <f t="shared" si="22"/>
        <v>STAR異常</v>
      </c>
      <c r="P106" s="222" t="str">
        <f t="shared" si="23"/>
        <v>PMQ2-3362-北縣重武店(定保)</v>
      </c>
      <c r="Q106" s="327" t="str">
        <f t="array" ref="Q106">IF(AND(SUMPRODUCT((IM!$F$2:$F$1181=A106)*(ISNUMBER(SEARCH("EDC", IM!$AC$2:$AC$1181))))&gt;0), "EDC", "")</f>
        <v>EDC</v>
      </c>
      <c r="R106" s="341" t="str">
        <f t="array" ref="R106">IF(AND(SUMPRODUCT((IM!$F$2:$F$1181=A106)*(ISNUMBER(SEARCH("STAR", IM!$AC$2:$AC$1181))))&gt;0), "STAR", "")</f>
        <v/>
      </c>
      <c r="S106" s="343" t="str">
        <f t="array" ref="S106">IFERROR(INDEX(IM!$AM$2:$AM$9382, MATCH(1, (IM!$F$2:$F$9382=A106) * (ISNUMBER(SEARCH($D$1, IM!$AC$2:$AC$9382))), 0)), "")</f>
        <v/>
      </c>
      <c r="T106" s="341">
        <f t="shared" si="24"/>
        <v>1</v>
      </c>
      <c r="U106" s="325"/>
      <c r="V106" s="336">
        <f t="shared" si="25"/>
        <v>1</v>
      </c>
      <c r="W106" s="328" t="str">
        <f>IF(VLOOKUP(A106,'0919門市清單主檔'!B:E,4,FALSE)=0,"",VLOOKUP(A106,'0919門市清單主檔'!B:E,4,FALSE))</f>
        <v/>
      </c>
      <c r="Y106" s="228" t="s">
        <v>196</v>
      </c>
      <c r="Z106" s="228" t="str">
        <f t="shared" si="26"/>
        <v>STAR</v>
      </c>
    </row>
    <row r="107" spans="1:26"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2" t="str">
        <f t="array" ref="I107">IF(AND(SUMPRODUCT((IM!$F$2:$F$1181=A107)*(ISNUMBER(SEARCH("PMQ2", IM!$AC$2:$AC$1181))))&gt;0), "PMQ2", "")</f>
        <v>PMQ2</v>
      </c>
      <c r="J107" s="358">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33" t="str">
        <f t="shared" si="21"/>
        <v>EDC</v>
      </c>
      <c r="N107" s="314" t="str">
        <f t="array" ref="N107">IF(AND(
    SUMPRODUCT(
        (IM!$F$2:$F$1181=A107) *
        ISNUMBER(SEARCH("HUB", IM!$AC$2:$AC$1181)) *
        (IM!$X$2:$X$1181&gt;=$A$1) *
        (IM!$X$2:$X$1181&lt;=$B$1)*(W107="HUB")
    ) &gt; 0
), "HUB", "")</f>
        <v/>
      </c>
      <c r="O107" s="335" t="str">
        <f t="shared" si="22"/>
        <v>STAR異常</v>
      </c>
      <c r="P107" s="222" t="str">
        <f t="shared" si="23"/>
        <v>PMQ2-2209-北縣重強店(定保)</v>
      </c>
      <c r="Q107" s="327" t="str">
        <f t="array" ref="Q107">IF(AND(SUMPRODUCT((IM!$F$2:$F$1181=A107)*(ISNUMBER(SEARCH("EDC", IM!$AC$2:$AC$1181))))&gt;0), "EDC", "")</f>
        <v>EDC</v>
      </c>
      <c r="R107" s="341" t="str">
        <f t="array" ref="R107">IF(AND(SUMPRODUCT((IM!$F$2:$F$1181=A107)*(ISNUMBER(SEARCH("STAR", IM!$AC$2:$AC$1181))))&gt;0), "STAR", "")</f>
        <v/>
      </c>
      <c r="S107" s="343" t="str">
        <f t="array" ref="S107">IFERROR(INDEX(IM!$AM$2:$AM$9382, MATCH(1, (IM!$F$2:$F$9382=A107) * (ISNUMBER(SEARCH($D$1, IM!$AC$2:$AC$9382))), 0)), "")</f>
        <v/>
      </c>
      <c r="T107" s="341">
        <f t="shared" si="24"/>
        <v>1</v>
      </c>
      <c r="U107" s="325"/>
      <c r="V107" s="336">
        <f t="shared" si="25"/>
        <v>1</v>
      </c>
      <c r="W107" s="328" t="str">
        <f>IF(VLOOKUP(A107,'0919門市清單主檔'!B:E,4,FALSE)=0,"",VLOOKUP(A107,'0919門市清單主檔'!B:E,4,FALSE))</f>
        <v/>
      </c>
      <c r="Y107" s="228" t="s">
        <v>197</v>
      </c>
      <c r="Z107" s="228"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2" t="str">
        <f t="array" ref="I108">IF(AND(SUMPRODUCT((IM!$F$2:$F$1181=A108)*(ISNUMBER(SEARCH("PMQ2", IM!$AC$2:$AC$1181))))&gt;0), "PMQ2", "")</f>
        <v>PMQ2</v>
      </c>
      <c r="J108" s="358">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33" t="str">
        <f t="shared" si="21"/>
        <v>EDC</v>
      </c>
      <c r="N108" s="314" t="str">
        <f t="array" ref="N108">IF(AND(
    SUMPRODUCT(
        (IM!$F$2:$F$1181=A108) *
        ISNUMBER(SEARCH("HUB", IM!$AC$2:$AC$1181)) *
        (IM!$X$2:$X$1181&gt;=$A$1) *
        (IM!$X$2:$X$1181&lt;=$B$1)*(W108="HUB")
    ) &gt; 0
), "HUB", "")</f>
        <v/>
      </c>
      <c r="O108" s="335" t="str">
        <f t="shared" si="22"/>
        <v>STAR異常</v>
      </c>
      <c r="P108" s="222" t="str">
        <f t="shared" si="23"/>
        <v>PMQ2-3840-北縣天龍店(定保)</v>
      </c>
      <c r="Q108" s="327" t="str">
        <f t="array" ref="Q108">IF(AND(SUMPRODUCT((IM!$F$2:$F$1181=A108)*(ISNUMBER(SEARCH("EDC", IM!$AC$2:$AC$1181))))&gt;0), "EDC", "")</f>
        <v>EDC</v>
      </c>
      <c r="R108" s="341" t="str">
        <f t="array" ref="R108">IF(AND(SUMPRODUCT((IM!$F$2:$F$1181=A108)*(ISNUMBER(SEARCH("STAR", IM!$AC$2:$AC$1181))))&gt;0), "STAR", "")</f>
        <v/>
      </c>
      <c r="S108" s="343" t="str">
        <f t="array" ref="S108">IFERROR(INDEX(IM!$AM$2:$AM$9382, MATCH(1, (IM!$F$2:$F$9382=A108) * (ISNUMBER(SEARCH($D$1, IM!$AC$2:$AC$9382))), 0)), "")</f>
        <v/>
      </c>
      <c r="T108" s="341">
        <f t="shared" si="24"/>
        <v>2</v>
      </c>
      <c r="U108" s="325"/>
      <c r="V108" s="336">
        <f t="shared" si="25"/>
        <v>2</v>
      </c>
      <c r="W108" s="328" t="str">
        <f>IF(VLOOKUP(A108,'0919門市清單主檔'!B:E,4,FALSE)=0,"",VLOOKUP(A108,'0919門市清單主檔'!B:E,4,FALSE))</f>
        <v/>
      </c>
      <c r="X108" s="227" t="s">
        <v>198</v>
      </c>
      <c r="Y108" s="228" t="s">
        <v>199</v>
      </c>
      <c r="Z108" s="228"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2" t="str">
        <f t="array" ref="I109">IF(AND(SUMPRODUCT((IM!$F$2:$F$1181=A109)*(ISNUMBER(SEARCH("PMQ2", IM!$AC$2:$AC$1181))))&gt;0), "PMQ2", "")</f>
        <v>PMQ2</v>
      </c>
      <c r="J109" s="358">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33" t="str">
        <f t="shared" si="21"/>
        <v>EDC</v>
      </c>
      <c r="N109" s="314" t="str">
        <f t="array" ref="N109">IF(AND(
    SUMPRODUCT(
        (IM!$F$2:$F$1181=A109) *
        ISNUMBER(SEARCH("HUB", IM!$AC$2:$AC$1181)) *
        (IM!$X$2:$X$1181&gt;=$A$1) *
        (IM!$X$2:$X$1181&lt;=$B$1)*(W109="HUB")
    ) &gt; 0
), "HUB", "")</f>
        <v/>
      </c>
      <c r="O109" s="335" t="str">
        <f t="shared" si="22"/>
        <v>STAR異常</v>
      </c>
      <c r="P109" s="222" t="str">
        <f t="shared" si="23"/>
        <v>PMQ2-4029-三重龍濱店(定保)</v>
      </c>
      <c r="Q109" s="327" t="str">
        <f t="array" ref="Q109">IF(AND(SUMPRODUCT((IM!$F$2:$F$1181=A109)*(ISNUMBER(SEARCH("EDC", IM!$AC$2:$AC$1181))))&gt;0), "EDC", "")</f>
        <v>EDC</v>
      </c>
      <c r="R109" s="341" t="str">
        <f t="array" ref="R109">IF(AND(SUMPRODUCT((IM!$F$2:$F$1181=A109)*(ISNUMBER(SEARCH("STAR", IM!$AC$2:$AC$1181))))&gt;0), "STAR", "")</f>
        <v/>
      </c>
      <c r="S109" s="343" t="str">
        <f t="array" ref="S109">IFERROR(INDEX(IM!$AM$2:$AM$9382, MATCH(1, (IM!$F$2:$F$9382=A109) * (ISNUMBER(SEARCH($D$1, IM!$AC$2:$AC$9382))), 0)), "")</f>
        <v/>
      </c>
      <c r="T109" s="341">
        <f t="shared" si="24"/>
        <v>2</v>
      </c>
      <c r="U109" s="325"/>
      <c r="V109" s="336">
        <f t="shared" si="25"/>
        <v>2</v>
      </c>
      <c r="W109" s="328" t="str">
        <f>IF(VLOOKUP(A109,'0919門市清單主檔'!B:E,4,FALSE)=0,"",VLOOKUP(A109,'0919門市清單主檔'!B:E,4,FALSE))</f>
        <v/>
      </c>
      <c r="X109" s="227" t="s">
        <v>200</v>
      </c>
      <c r="Y109" s="228" t="s">
        <v>201</v>
      </c>
      <c r="Z109" s="228"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2" t="str">
        <f t="array" ref="I110">IF(AND(SUMPRODUCT((IM!$F$2:$F$1181=A110)*(ISNUMBER(SEARCH("PMQ2", IM!$AC$2:$AC$1181))))&gt;0), "PMQ2", "")</f>
        <v>PMQ2</v>
      </c>
      <c r="J110" s="358">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33" t="str">
        <f t="shared" si="21"/>
        <v>EDC</v>
      </c>
      <c r="N110" s="314" t="str">
        <f t="array" ref="N110">IF(AND(
    SUMPRODUCT(
        (IM!$F$2:$F$1181=A110) *
        ISNUMBER(SEARCH("HUB", IM!$AC$2:$AC$1181)) *
        (IM!$X$2:$X$1181&gt;=$A$1) *
        (IM!$X$2:$X$1181&lt;=$B$1)*(W110="HUB")
    ) &gt; 0
), "HUB", "")</f>
        <v/>
      </c>
      <c r="O110" s="335" t="str">
        <f t="shared" si="22"/>
        <v>STAR異常</v>
      </c>
      <c r="P110" s="222" t="str">
        <f t="shared" si="23"/>
        <v>PMQ2-4560-三重大院店(定保)</v>
      </c>
      <c r="Q110" s="327" t="str">
        <f t="array" ref="Q110">IF(AND(SUMPRODUCT((IM!$F$2:$F$1181=A110)*(ISNUMBER(SEARCH("EDC", IM!$AC$2:$AC$1181))))&gt;0), "EDC", "")</f>
        <v>EDC</v>
      </c>
      <c r="R110" s="341" t="str">
        <f t="array" ref="R110">IF(AND(SUMPRODUCT((IM!$F$2:$F$1181=A110)*(ISNUMBER(SEARCH("STAR", IM!$AC$2:$AC$1181))))&gt;0), "STAR", "")</f>
        <v/>
      </c>
      <c r="S110" s="343" t="str">
        <f t="array" ref="S110">IFERROR(INDEX(IM!$AM$2:$AM$9382, MATCH(1, (IM!$F$2:$F$9382=A110) * (ISNUMBER(SEARCH($D$1, IM!$AC$2:$AC$9382))), 0)), "")</f>
        <v/>
      </c>
      <c r="T110" s="341">
        <f t="shared" si="24"/>
        <v>2</v>
      </c>
      <c r="U110" s="325"/>
      <c r="V110" s="336">
        <f t="shared" si="25"/>
        <v>2</v>
      </c>
      <c r="W110" s="328" t="str">
        <f>IF(VLOOKUP(A110,'0919門市清單主檔'!B:E,4,FALSE)=0,"",VLOOKUP(A110,'0919門市清單主檔'!B:E,4,FALSE))</f>
        <v/>
      </c>
      <c r="X110" s="227" t="s">
        <v>202</v>
      </c>
      <c r="Y110" s="228" t="s">
        <v>203</v>
      </c>
      <c r="Z110" s="228"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2" t="str">
        <f t="array" ref="I111">IF(AND(SUMPRODUCT((IM!$F$2:$F$1181=A111)*(ISNUMBER(SEARCH("PMQ2", IM!$AC$2:$AC$1181))))&gt;0), "PMQ2", "")</f>
        <v>PMQ2</v>
      </c>
      <c r="J111" s="358">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33" t="str">
        <f t="shared" si="21"/>
        <v>EDC</v>
      </c>
      <c r="N111" s="314" t="str">
        <f t="array" ref="N111">IF(AND(
    SUMPRODUCT(
        (IM!$F$2:$F$1181=A111) *
        ISNUMBER(SEARCH("HUB", IM!$AC$2:$AC$1181)) *
        (IM!$X$2:$X$1181&gt;=$A$1) *
        (IM!$X$2:$X$1181&lt;=$B$1)*(W111="HUB")
    ) &gt; 0
), "HUB", "")</f>
        <v/>
      </c>
      <c r="O111" s="335" t="str">
        <f t="shared" si="22"/>
        <v>已完工</v>
      </c>
      <c r="P111" s="222" t="str">
        <f t="shared" si="23"/>
        <v>PMQ2-4101-三重溪華店(定保)</v>
      </c>
      <c r="Q111" s="327" t="str">
        <f t="array" ref="Q111">IF(AND(SUMPRODUCT((IM!$F$2:$F$1181=A111)*(ISNUMBER(SEARCH("EDC", IM!$AC$2:$AC$1181))))&gt;0), "EDC", "")</f>
        <v>EDC</v>
      </c>
      <c r="R111" s="341" t="str">
        <f t="array" ref="R111">IF(AND(SUMPRODUCT((IM!$F$2:$F$1181=A111)*(ISNUMBER(SEARCH("STAR", IM!$AC$2:$AC$1181))))&gt;0), "STAR", "")</f>
        <v/>
      </c>
      <c r="S111" s="343" t="str">
        <f t="array" ref="S111">IFERROR(INDEX(IM!$AM$2:$AM$9382, MATCH(1, (IM!$F$2:$F$9382=A111) * (ISNUMBER(SEARCH($D$1, IM!$AC$2:$AC$9382))), 0)), "")</f>
        <v/>
      </c>
      <c r="T111" s="341">
        <f t="shared" si="24"/>
        <v>0</v>
      </c>
      <c r="U111" s="325"/>
      <c r="V111" s="336">
        <f t="shared" si="25"/>
        <v>0</v>
      </c>
      <c r="W111" s="328" t="str">
        <f>IF(VLOOKUP(A111,'0919門市清單主檔'!B:E,4,FALSE)=0,"",VLOOKUP(A111,'0919門市清單主檔'!B:E,4,FALSE))</f>
        <v/>
      </c>
      <c r="Y111" s="228"/>
      <c r="Z111" s="228"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2" t="str">
        <f t="array" ref="I112">IF(AND(SUMPRODUCT((IM!$F$2:$F$1181=A112)*(ISNUMBER(SEARCH("PMQ2", IM!$AC$2:$AC$1181))))&gt;0), "PMQ2", "")</f>
        <v>PMQ2</v>
      </c>
      <c r="J112" s="358">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33" t="str">
        <f t="shared" si="21"/>
        <v/>
      </c>
      <c r="N112" s="314" t="str">
        <f t="array" ref="N112">IF(AND(
    SUMPRODUCT(
        (IM!$F$2:$F$1181=A112) *
        ISNUMBER(SEARCH("HUB", IM!$AC$2:$AC$1181)) *
        (IM!$X$2:$X$1181&gt;=$A$1) *
        (IM!$X$2:$X$1181&lt;=$B$1)*(W112="HUB")
    ) &gt; 0
), "HUB", "")</f>
        <v/>
      </c>
      <c r="O112" s="335" t="str">
        <f t="shared" si="22"/>
        <v>已完工</v>
      </c>
      <c r="P112" s="222" t="str">
        <f t="shared" si="23"/>
        <v>PMQ2-L517-車麗屋蘆洲店(定保)</v>
      </c>
      <c r="Q112" s="327" t="str">
        <f t="array" ref="Q112">IF(AND(SUMPRODUCT((IM!$F$2:$F$1181=A112)*(ISNUMBER(SEARCH("EDC", IM!$AC$2:$AC$1181))))&gt;0), "EDC", "")</f>
        <v/>
      </c>
      <c r="R112" s="341" t="str">
        <f t="array" ref="R112">IF(AND(SUMPRODUCT((IM!$F$2:$F$1181=A112)*(ISNUMBER(SEARCH("STAR", IM!$AC$2:$AC$1181))))&gt;0), "STAR", "")</f>
        <v/>
      </c>
      <c r="S112" s="343" t="str">
        <f t="array" ref="S112">IFERROR(INDEX(IM!$AM$2:$AM$9382, MATCH(1, (IM!$F$2:$F$9382=A112) * (ISNUMBER(SEARCH($D$1, IM!$AC$2:$AC$9382))), 0)), "")</f>
        <v/>
      </c>
      <c r="T112" s="341">
        <f t="shared" si="24"/>
        <v>0</v>
      </c>
      <c r="U112" s="325"/>
      <c r="V112" s="336">
        <f t="shared" si="25"/>
        <v>0</v>
      </c>
      <c r="W112" s="328" t="str">
        <f>IF(VLOOKUP(A112,'0919門市清單主檔'!B:E,4,FALSE)=0,"",VLOOKUP(A112,'0919門市清單主檔'!B:E,4,FALSE))</f>
        <v/>
      </c>
      <c r="Y112" s="228"/>
      <c r="Z112" s="228"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2" t="str">
        <f t="array" ref="I113">IF(AND(SUMPRODUCT((IM!$F$2:$F$1181=A113)*(ISNUMBER(SEARCH("PMQ2", IM!$AC$2:$AC$1181))))&gt;0), "PMQ2", "")</f>
        <v>PMQ2</v>
      </c>
      <c r="J113" s="358">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33" t="str">
        <f t="shared" si="21"/>
        <v>EDC</v>
      </c>
      <c r="N113" s="314" t="str">
        <f t="array" ref="N113">IF(AND(
    SUMPRODUCT(
        (IM!$F$2:$F$1181=A113) *
        ISNUMBER(SEARCH("HUB", IM!$AC$2:$AC$1181)) *
        (IM!$X$2:$X$1181&gt;=$A$1) *
        (IM!$X$2:$X$1181&lt;=$B$1)*(W113="HUB")
    ) &gt; 0
), "HUB", "")</f>
        <v/>
      </c>
      <c r="O113" s="335" t="str">
        <f t="shared" si="22"/>
        <v>已完工</v>
      </c>
      <c r="P113" s="222" t="str">
        <f t="shared" si="23"/>
        <v>PMQ2-5082-蘆洲水湳店(定保)</v>
      </c>
      <c r="Q113" s="327" t="str">
        <f t="array" ref="Q113">IF(AND(SUMPRODUCT((IM!$F$2:$F$1181=A113)*(ISNUMBER(SEARCH("EDC", IM!$AC$2:$AC$1181))))&gt;0), "EDC", "")</f>
        <v>EDC</v>
      </c>
      <c r="R113" s="341" t="str">
        <f t="array" ref="R113">IF(AND(SUMPRODUCT((IM!$F$2:$F$1181=A113)*(ISNUMBER(SEARCH("STAR", IM!$AC$2:$AC$1181))))&gt;0), "STAR", "")</f>
        <v/>
      </c>
      <c r="S113" s="343" t="str">
        <f t="array" ref="S113">IFERROR(INDEX(IM!$AM$2:$AM$9382, MATCH(1, (IM!$F$2:$F$9382=A113) * (ISNUMBER(SEARCH($D$1, IM!$AC$2:$AC$9382))), 0)), "")</f>
        <v/>
      </c>
      <c r="T113" s="341">
        <f t="shared" si="24"/>
        <v>0</v>
      </c>
      <c r="U113" s="325"/>
      <c r="V113" s="336">
        <f t="shared" si="25"/>
        <v>0</v>
      </c>
      <c r="W113" s="328" t="str">
        <f>IF(VLOOKUP(A113,'0919門市清單主檔'!B:E,4,FALSE)=0,"",VLOOKUP(A113,'0919門市清單主檔'!B:E,4,FALSE))</f>
        <v/>
      </c>
      <c r="Y113" s="228"/>
      <c r="Z113" s="228"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2" t="str">
        <f t="array" ref="I114">IF(AND(SUMPRODUCT((IM!$F$2:$F$1181=A114)*(ISNUMBER(SEARCH("PMQ2", IM!$AC$2:$AC$1181))))&gt;0), "PMQ2", "")</f>
        <v>PMQ2</v>
      </c>
      <c r="J114" s="358">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33" t="str">
        <f t="shared" si="21"/>
        <v>EDC</v>
      </c>
      <c r="N114" s="314" t="str">
        <f t="array" ref="N114">IF(AND(
    SUMPRODUCT(
        (IM!$F$2:$F$1181=A114) *
        ISNUMBER(SEARCH("HUB", IM!$AC$2:$AC$1181)) *
        (IM!$X$2:$X$1181&gt;=$A$1) *
        (IM!$X$2:$X$1181&lt;=$B$1)*(W114="HUB")
    ) &gt; 0
), "HUB", "")</f>
        <v/>
      </c>
      <c r="O114" s="335" t="str">
        <f t="shared" si="22"/>
        <v>已完工</v>
      </c>
      <c r="P114" s="222" t="str">
        <f t="shared" si="23"/>
        <v>PMQ2-3892-蘆洲光榮店(定保)</v>
      </c>
      <c r="Q114" s="327" t="str">
        <f t="array" ref="Q114">IF(AND(SUMPRODUCT((IM!$F$2:$F$1181=A114)*(ISNUMBER(SEARCH("EDC", IM!$AC$2:$AC$1181))))&gt;0), "EDC", "")</f>
        <v>EDC</v>
      </c>
      <c r="R114" s="341" t="str">
        <f t="array" ref="R114">IF(AND(SUMPRODUCT((IM!$F$2:$F$1181=A114)*(ISNUMBER(SEARCH("STAR", IM!$AC$2:$AC$1181))))&gt;0), "STAR", "")</f>
        <v/>
      </c>
      <c r="S114" s="343" t="str">
        <f t="array" ref="S114">IFERROR(INDEX(IM!$AM$2:$AM$9382, MATCH(1, (IM!$F$2:$F$9382=A114) * (ISNUMBER(SEARCH($D$1, IM!$AC$2:$AC$9382))), 0)), "")</f>
        <v/>
      </c>
      <c r="T114" s="341">
        <f t="shared" si="24"/>
        <v>0</v>
      </c>
      <c r="U114" s="325"/>
      <c r="V114" s="336">
        <f t="shared" si="25"/>
        <v>0</v>
      </c>
      <c r="W114" s="328" t="str">
        <f>IF(VLOOKUP(A114,'0919門市清單主檔'!B:E,4,FALSE)=0,"",VLOOKUP(A114,'0919門市清單主檔'!B:E,4,FALSE))</f>
        <v/>
      </c>
      <c r="Y114" s="228"/>
      <c r="Z114" s="228"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2" t="str">
        <f t="array" ref="I115">IF(AND(SUMPRODUCT((IM!$F$2:$F$1181=A115)*(ISNUMBER(SEARCH("PMQ2", IM!$AC$2:$AC$1181))))&gt;0), "PMQ2", "")</f>
        <v>PMQ2</v>
      </c>
      <c r="J115" s="358">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33" t="str">
        <f t="shared" si="21"/>
        <v>EDC</v>
      </c>
      <c r="N115" s="314" t="str">
        <f t="array" ref="N115">IF(AND(
    SUMPRODUCT(
        (IM!$F$2:$F$1181=A115) *
        ISNUMBER(SEARCH("HUB", IM!$AC$2:$AC$1181)) *
        (IM!$X$2:$X$1181&gt;=$A$1) *
        (IM!$X$2:$X$1181&lt;=$B$1)*(W115="HUB")
    ) &gt; 0
), "HUB", "")</f>
        <v/>
      </c>
      <c r="O115" s="335" t="str">
        <f t="shared" si="22"/>
        <v>已完工</v>
      </c>
      <c r="P115" s="222" t="str">
        <f t="shared" si="23"/>
        <v>PMQ2-5197-蘆洲鴻悅店(定保)</v>
      </c>
      <c r="Q115" s="327" t="str">
        <f t="array" ref="Q115">IF(AND(SUMPRODUCT((IM!$F$2:$F$1181=A115)*(ISNUMBER(SEARCH("EDC", IM!$AC$2:$AC$1181))))&gt;0), "EDC", "")</f>
        <v>EDC</v>
      </c>
      <c r="R115" s="341" t="str">
        <f t="array" ref="R115">IF(AND(SUMPRODUCT((IM!$F$2:$F$1181=A115)*(ISNUMBER(SEARCH("STAR", IM!$AC$2:$AC$1181))))&gt;0), "STAR", "")</f>
        <v/>
      </c>
      <c r="S115" s="343" t="str">
        <f t="array" ref="S115">IFERROR(INDEX(IM!$AM$2:$AM$9382, MATCH(1, (IM!$F$2:$F$9382=A115) * (ISNUMBER(SEARCH($D$1, IM!$AC$2:$AC$9382))), 0)), "")</f>
        <v/>
      </c>
      <c r="T115" s="341">
        <f t="shared" si="24"/>
        <v>0</v>
      </c>
      <c r="U115" s="325"/>
      <c r="V115" s="336">
        <f t="shared" si="25"/>
        <v>0</v>
      </c>
      <c r="W115" s="328" t="str">
        <f>IF(VLOOKUP(A115,'0919門市清單主檔'!B:E,4,FALSE)=0,"",VLOOKUP(A115,'0919門市清單主檔'!B:E,4,FALSE))</f>
        <v/>
      </c>
      <c r="Y115" s="228"/>
      <c r="Z115" s="228"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2" t="str">
        <f t="array" ref="I116">IF(AND(SUMPRODUCT((IM!$F$2:$F$1181=A116)*(ISNUMBER(SEARCH("PMQ2", IM!$AC$2:$AC$1181))))&gt;0), "PMQ2", "")</f>
        <v>PMQ2</v>
      </c>
      <c r="J116" s="358">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33" t="str">
        <f t="shared" si="21"/>
        <v>EDC+STAR</v>
      </c>
      <c r="N116" s="314" t="str">
        <f t="array" ref="N116">IF(AND(
    SUMPRODUCT(
        (IM!$F$2:$F$1181=A116) *
        ISNUMBER(SEARCH("HUB", IM!$AC$2:$AC$1181)) *
        (IM!$X$2:$X$1181&gt;=$A$1) *
        (IM!$X$2:$X$1181&lt;=$B$1)*(W116="HUB")
    ) &gt; 0
), "HUB", "")</f>
        <v/>
      </c>
      <c r="O116" s="335" t="str">
        <f t="shared" si="22"/>
        <v>完工已補裝</v>
      </c>
      <c r="P116" s="222" t="str">
        <f t="shared" si="23"/>
        <v>PMQ2-D620-北縣三愛三店(定保)</v>
      </c>
      <c r="Q116" s="327" t="str">
        <f t="array" ref="Q116">IF(AND(SUMPRODUCT((IM!$F$2:$F$1181=A116)*(ISNUMBER(SEARCH("EDC", IM!$AC$2:$AC$1181))))&gt;0), "EDC", "")</f>
        <v>EDC</v>
      </c>
      <c r="R116" s="341" t="str">
        <f t="array" ref="R116">IF(AND(SUMPRODUCT((IM!$F$2:$F$1181=A116)*(ISNUMBER(SEARCH("STAR", IM!$AC$2:$AC$1181))))&gt;0), "STAR", "")</f>
        <v>STAR</v>
      </c>
      <c r="S116" s="343">
        <f t="array" ref="S116">IFERROR(INDEX(IM!$AM$2:$AM$9382, MATCH(1, (IM!$F$2:$F$9382=A116) * (ISNUMBER(SEARCH($D$1, IM!$AC$2:$AC$9382))), 0)), "")</f>
        <v>45798</v>
      </c>
      <c r="T116" s="341">
        <f t="shared" si="24"/>
        <v>2</v>
      </c>
      <c r="U116" s="325"/>
      <c r="V116" s="336">
        <f t="shared" si="25"/>
        <v>2</v>
      </c>
      <c r="W116" s="328" t="str">
        <f>IF(VLOOKUP(A116,'0919門市清單主檔'!B:E,4,FALSE)=0,"",VLOOKUP(A116,'0919門市清單主檔'!B:E,4,FALSE))</f>
        <v/>
      </c>
      <c r="X116" s="227" t="s">
        <v>206</v>
      </c>
      <c r="Y116" s="228" t="s">
        <v>207</v>
      </c>
      <c r="Z116" s="228"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2" t="str">
        <f t="array" ref="I117">IF(AND(SUMPRODUCT((IM!$F$2:$F$1181=A117)*(ISNUMBER(SEARCH("PMQ2", IM!$AC$2:$AC$1181))))&gt;0), "PMQ2", "")</f>
        <v>PMQ2</v>
      </c>
      <c r="J117" s="358">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33" t="str">
        <f t="shared" si="21"/>
        <v>EDC</v>
      </c>
      <c r="N117" s="314" t="str">
        <f t="array" ref="N117">IF(AND(
    SUMPRODUCT(
        (IM!$F$2:$F$1181=A117) *
        ISNUMBER(SEARCH("HUB", IM!$AC$2:$AC$1181)) *
        (IM!$X$2:$X$1181&gt;=$A$1) *
        (IM!$X$2:$X$1181&lt;=$B$1)*(W117="HUB")
    ) &gt; 0
), "HUB", "")</f>
        <v/>
      </c>
      <c r="O117" s="335" t="str">
        <f t="shared" si="22"/>
        <v>STAR異常</v>
      </c>
      <c r="P117" s="222" t="str">
        <f t="shared" si="23"/>
        <v>PMQ2-D194-北縣五華三店(定保)</v>
      </c>
      <c r="Q117" s="327" t="str">
        <f t="array" ref="Q117">IF(AND(SUMPRODUCT((IM!$F$2:$F$1181=A117)*(ISNUMBER(SEARCH("EDC", IM!$AC$2:$AC$1181))))&gt;0), "EDC", "")</f>
        <v>EDC</v>
      </c>
      <c r="R117" s="341" t="str">
        <f t="array" ref="R117">IF(AND(SUMPRODUCT((IM!$F$2:$F$1181=A117)*(ISNUMBER(SEARCH("STAR", IM!$AC$2:$AC$1181))))&gt;0), "STAR", "")</f>
        <v/>
      </c>
      <c r="S117" s="343" t="str">
        <f t="array" ref="S117">IFERROR(INDEX(IM!$AM$2:$AM$9382, MATCH(1, (IM!$F$2:$F$9382=A117) * (ISNUMBER(SEARCH($D$1, IM!$AC$2:$AC$9382))), 0)), "")</f>
        <v/>
      </c>
      <c r="T117" s="341">
        <f t="shared" si="24"/>
        <v>2</v>
      </c>
      <c r="U117" s="325"/>
      <c r="V117" s="336">
        <f t="shared" si="25"/>
        <v>2</v>
      </c>
      <c r="W117" s="328" t="str">
        <f>IF(VLOOKUP(A117,'0919門市清單主檔'!B:E,4,FALSE)=0,"",VLOOKUP(A117,'0919門市清單主檔'!B:E,4,FALSE))</f>
        <v/>
      </c>
      <c r="X117" s="227" t="s">
        <v>209</v>
      </c>
      <c r="Y117" s="228" t="s">
        <v>210</v>
      </c>
      <c r="Z117" s="228"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2" t="str">
        <f t="array" ref="I118">IF(AND(SUMPRODUCT((IM!$F$2:$F$1181=A118)*(ISNUMBER(SEARCH("PMQ2", IM!$AC$2:$AC$1181))))&gt;0), "PMQ2", "")</f>
        <v>PMQ2</v>
      </c>
      <c r="J118" s="358">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33" t="str">
        <f t="shared" si="21"/>
        <v>EDC</v>
      </c>
      <c r="N118" s="314" t="str">
        <f t="array" ref="N118">IF(AND(
    SUMPRODUCT(
        (IM!$F$2:$F$1181=A118) *
        ISNUMBER(SEARCH("HUB", IM!$AC$2:$AC$1181)) *
        (IM!$X$2:$X$1181&gt;=$A$1) *
        (IM!$X$2:$X$1181&lt;=$B$1)*(W118="HUB")
    ) &gt; 0
), "HUB", "")</f>
        <v/>
      </c>
      <c r="O118" s="335" t="str">
        <f t="shared" si="22"/>
        <v>STAR異常</v>
      </c>
      <c r="P118" s="222" t="str">
        <f t="shared" si="23"/>
        <v>PMQ2-2743-新莊豐年店(定保)</v>
      </c>
      <c r="Q118" s="327" t="str">
        <f t="array" ref="Q118">IF(AND(SUMPRODUCT((IM!$F$2:$F$1181=A118)*(ISNUMBER(SEARCH("EDC", IM!$AC$2:$AC$1181))))&gt;0), "EDC", "")</f>
        <v>EDC</v>
      </c>
      <c r="R118" s="341" t="str">
        <f t="array" ref="R118">IF(AND(SUMPRODUCT((IM!$F$2:$F$1181=A118)*(ISNUMBER(SEARCH("STAR", IM!$AC$2:$AC$1181))))&gt;0), "STAR", "")</f>
        <v/>
      </c>
      <c r="S118" s="343" t="str">
        <f t="array" ref="S118">IFERROR(INDEX(IM!$AM$2:$AM$9382, MATCH(1, (IM!$F$2:$F$9382=A118) * (ISNUMBER(SEARCH($D$1, IM!$AC$2:$AC$9382))), 0)), "")</f>
        <v/>
      </c>
      <c r="T118" s="341">
        <f t="shared" si="24"/>
        <v>1</v>
      </c>
      <c r="U118" s="325"/>
      <c r="V118" s="336">
        <f t="shared" si="25"/>
        <v>1</v>
      </c>
      <c r="W118" s="328" t="str">
        <f>IF(VLOOKUP(A118,'0919門市清單主檔'!B:E,4,FALSE)=0,"",VLOOKUP(A118,'0919門市清單主檔'!B:E,4,FALSE))</f>
        <v/>
      </c>
      <c r="Y118" s="228" t="s">
        <v>211</v>
      </c>
      <c r="Z118" s="228"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2" t="str">
        <f t="array" ref="I119">IF(AND(SUMPRODUCT((IM!$F$2:$F$1181=A119)*(ISNUMBER(SEARCH("PMQ2", IM!$AC$2:$AC$1181))))&gt;0), "PMQ2", "")</f>
        <v>PMQ2</v>
      </c>
      <c r="J119" s="358">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33" t="str">
        <f t="shared" si="21"/>
        <v>EDC</v>
      </c>
      <c r="N119" s="314" t="str">
        <f t="array" ref="N119">IF(AND(
    SUMPRODUCT(
        (IM!$F$2:$F$1181=A119) *
        ISNUMBER(SEARCH("HUB", IM!$AC$2:$AC$1181)) *
        (IM!$X$2:$X$1181&gt;=$A$1) *
        (IM!$X$2:$X$1181&lt;=$B$1)*(W119="HUB")
    ) &gt; 0
), "HUB", "")</f>
        <v/>
      </c>
      <c r="O119" s="335" t="str">
        <f t="shared" si="22"/>
        <v>已完工</v>
      </c>
      <c r="P119" s="222" t="str">
        <f t="shared" si="23"/>
        <v>PMQ2-4208-新莊瓊泰店(定保)</v>
      </c>
      <c r="Q119" s="327" t="str">
        <f t="array" ref="Q119">IF(AND(SUMPRODUCT((IM!$F$2:$F$1181=A119)*(ISNUMBER(SEARCH("EDC", IM!$AC$2:$AC$1181))))&gt;0), "EDC", "")</f>
        <v>EDC</v>
      </c>
      <c r="R119" s="341" t="str">
        <f t="array" ref="R119">IF(AND(SUMPRODUCT((IM!$F$2:$F$1181=A119)*(ISNUMBER(SEARCH("STAR", IM!$AC$2:$AC$1181))))&gt;0), "STAR", "")</f>
        <v/>
      </c>
      <c r="S119" s="343" t="str">
        <f t="array" ref="S119">IFERROR(INDEX(IM!$AM$2:$AM$9382, MATCH(1, (IM!$F$2:$F$9382=A119) * (ISNUMBER(SEARCH($D$1, IM!$AC$2:$AC$9382))), 0)), "")</f>
        <v/>
      </c>
      <c r="T119" s="341">
        <f t="shared" si="24"/>
        <v>0</v>
      </c>
      <c r="U119" s="325"/>
      <c r="V119" s="336">
        <f t="shared" si="25"/>
        <v>0</v>
      </c>
      <c r="W119" s="328" t="str">
        <f>IF(VLOOKUP(A119,'0919門市清單主檔'!B:E,4,FALSE)=0,"",VLOOKUP(A119,'0919門市清單主檔'!B:E,4,FALSE))</f>
        <v/>
      </c>
      <c r="Y119" s="228"/>
      <c r="Z119" s="228"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2" t="str">
        <f t="array" ref="I120">IF(AND(SUMPRODUCT((IM!$F$2:$F$1181=A120)*(ISNUMBER(SEARCH("PMQ2", IM!$AC$2:$AC$1181))))&gt;0), "PMQ2", "")</f>
        <v>PMQ2</v>
      </c>
      <c r="J120" s="358">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33" t="str">
        <f t="shared" si="21"/>
        <v>EDC</v>
      </c>
      <c r="N120" s="314" t="str">
        <f t="array" ref="N120">IF(AND(
    SUMPRODUCT(
        (IM!$F$2:$F$1181=A120) *
        ISNUMBER(SEARCH("HUB", IM!$AC$2:$AC$1181)) *
        (IM!$X$2:$X$1181&gt;=$A$1) *
        (IM!$X$2:$X$1181&lt;=$B$1)*(W120="HUB")
    ) &gt; 0
), "HUB", "")</f>
        <v/>
      </c>
      <c r="O120" s="335" t="str">
        <f t="shared" si="22"/>
        <v>STAR異常</v>
      </c>
      <c r="P120" s="222" t="str">
        <f t="shared" si="23"/>
        <v>PMQ2-4210-三重福華店(定保)</v>
      </c>
      <c r="Q120" s="327" t="str">
        <f t="array" ref="Q120">IF(AND(SUMPRODUCT((IM!$F$2:$F$1181=A120)*(ISNUMBER(SEARCH("EDC", IM!$AC$2:$AC$1181))))&gt;0), "EDC", "")</f>
        <v>EDC</v>
      </c>
      <c r="R120" s="341" t="str">
        <f t="array" ref="R120">IF(AND(SUMPRODUCT((IM!$F$2:$F$1181=A120)*(ISNUMBER(SEARCH("STAR", IM!$AC$2:$AC$1181))))&gt;0), "STAR", "")</f>
        <v/>
      </c>
      <c r="S120" s="343" t="str">
        <f t="array" ref="S120">IFERROR(INDEX(IM!$AM$2:$AM$9382, MATCH(1, (IM!$F$2:$F$9382=A120) * (ISNUMBER(SEARCH($D$1, IM!$AC$2:$AC$9382))), 0)), "")</f>
        <v/>
      </c>
      <c r="T120" s="341">
        <f t="shared" si="24"/>
        <v>2</v>
      </c>
      <c r="U120" s="325"/>
      <c r="V120" s="336">
        <f t="shared" si="25"/>
        <v>2</v>
      </c>
      <c r="W120" s="328" t="str">
        <f>IF(VLOOKUP(A120,'0919門市清單主檔'!B:E,4,FALSE)=0,"",VLOOKUP(A120,'0919門市清單主檔'!B:E,4,FALSE))</f>
        <v/>
      </c>
      <c r="X120" s="227" t="s">
        <v>212</v>
      </c>
      <c r="Y120" s="228" t="s">
        <v>213</v>
      </c>
      <c r="Z120" s="228"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2" t="str">
        <f t="array" ref="I121">IF(AND(SUMPRODUCT((IM!$F$2:$F$1181=A121)*(ISNUMBER(SEARCH("PMQ2", IM!$AC$2:$AC$1181))))&gt;0), "PMQ2", "")</f>
        <v>PMQ2</v>
      </c>
      <c r="J121" s="358">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33" t="str">
        <f t="shared" si="21"/>
        <v>EDC</v>
      </c>
      <c r="N121" s="314" t="str">
        <f t="array" ref="N121">IF(AND(
    SUMPRODUCT(
        (IM!$F$2:$F$1181=A121) *
        ISNUMBER(SEARCH("HUB", IM!$AC$2:$AC$1181)) *
        (IM!$X$2:$X$1181&gt;=$A$1) *
        (IM!$X$2:$X$1181&lt;=$B$1)*(W121="HUB")
    ) &gt; 0
), "HUB", "")</f>
        <v/>
      </c>
      <c r="O121" s="335" t="str">
        <f t="shared" si="22"/>
        <v>STAR異常</v>
      </c>
      <c r="P121" s="222" t="str">
        <f t="shared" si="23"/>
        <v>PMQ2-2109-北縣瓊林南店(定保)</v>
      </c>
      <c r="Q121" s="327" t="str">
        <f t="array" ref="Q121">IF(AND(SUMPRODUCT((IM!$F$2:$F$1181=A121)*(ISNUMBER(SEARCH("EDC", IM!$AC$2:$AC$1181))))&gt;0), "EDC", "")</f>
        <v>EDC</v>
      </c>
      <c r="R121" s="341" t="str">
        <f t="array" ref="R121">IF(AND(SUMPRODUCT((IM!$F$2:$F$1181=A121)*(ISNUMBER(SEARCH("STAR", IM!$AC$2:$AC$1181))))&gt;0), "STAR", "")</f>
        <v/>
      </c>
      <c r="S121" s="343" t="str">
        <f t="array" ref="S121">IFERROR(INDEX(IM!$AM$2:$AM$9382, MATCH(1, (IM!$F$2:$F$9382=A121) * (ISNUMBER(SEARCH($D$1, IM!$AC$2:$AC$9382))), 0)), "")</f>
        <v/>
      </c>
      <c r="T121" s="341">
        <f t="shared" si="24"/>
        <v>2</v>
      </c>
      <c r="U121" s="325"/>
      <c r="V121" s="336">
        <f t="shared" si="25"/>
        <v>2</v>
      </c>
      <c r="W121" s="328" t="str">
        <f>IF(VLOOKUP(A121,'0919門市清單主檔'!B:E,4,FALSE)=0,"",VLOOKUP(A121,'0919門市清單主檔'!B:E,4,FALSE))</f>
        <v/>
      </c>
      <c r="X121" s="227" t="s">
        <v>214</v>
      </c>
      <c r="Y121" s="228" t="s">
        <v>215</v>
      </c>
      <c r="Z121" s="228"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2" t="str">
        <f t="array" ref="I122">IF(AND(SUMPRODUCT((IM!$F$2:$F$1181=A122)*(ISNUMBER(SEARCH("PMQ2", IM!$AC$2:$AC$1181))))&gt;0), "PMQ2", "")</f>
        <v>PMQ2</v>
      </c>
      <c r="J122" s="358">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33" t="str">
        <f t="shared" si="21"/>
        <v>EDC</v>
      </c>
      <c r="N122" s="314" t="str">
        <f t="array" ref="N122">IF(AND(
    SUMPRODUCT(
        (IM!$F$2:$F$1181=A122) *
        ISNUMBER(SEARCH("HUB", IM!$AC$2:$AC$1181)) *
        (IM!$X$2:$X$1181&gt;=$A$1) *
        (IM!$X$2:$X$1181&lt;=$B$1)*(W122="HUB")
    ) &gt; 0
), "HUB", "")</f>
        <v/>
      </c>
      <c r="O122" s="335" t="str">
        <f t="shared" si="22"/>
        <v>STAR異常</v>
      </c>
      <c r="P122" s="222" t="str">
        <f t="shared" si="23"/>
        <v>PMQ2-4196-三重蝶愛店(定保)</v>
      </c>
      <c r="Q122" s="327" t="str">
        <f t="array" ref="Q122">IF(AND(SUMPRODUCT((IM!$F$2:$F$1181=A122)*(ISNUMBER(SEARCH("EDC", IM!$AC$2:$AC$1181))))&gt;0), "EDC", "")</f>
        <v>EDC</v>
      </c>
      <c r="R122" s="341" t="str">
        <f t="array" ref="R122">IF(AND(SUMPRODUCT((IM!$F$2:$F$1181=A122)*(ISNUMBER(SEARCH("STAR", IM!$AC$2:$AC$1181))))&gt;0), "STAR", "")</f>
        <v/>
      </c>
      <c r="S122" s="343" t="str">
        <f t="array" ref="S122">IFERROR(INDEX(IM!$AM$2:$AM$9382, MATCH(1, (IM!$F$2:$F$9382=A122) * (ISNUMBER(SEARCH($D$1, IM!$AC$2:$AC$9382))), 0)), "")</f>
        <v/>
      </c>
      <c r="T122" s="341">
        <f t="shared" si="24"/>
        <v>2</v>
      </c>
      <c r="U122" s="325"/>
      <c r="V122" s="336">
        <f t="shared" si="25"/>
        <v>2</v>
      </c>
      <c r="W122" s="328" t="str">
        <f>IF(VLOOKUP(A122,'0919門市清單主檔'!B:E,4,FALSE)=0,"",VLOOKUP(A122,'0919門市清單主檔'!B:E,4,FALSE))</f>
        <v/>
      </c>
      <c r="X122" s="227" t="s">
        <v>216</v>
      </c>
      <c r="Y122" s="228" t="s">
        <v>217</v>
      </c>
      <c r="Z122" s="228"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2" t="str">
        <f t="array" ref="I123">IF(AND(SUMPRODUCT((IM!$F$2:$F$1181=A123)*(ISNUMBER(SEARCH("PMQ2", IM!$AC$2:$AC$1181))))&gt;0), "PMQ2", "")</f>
        <v>PMQ2</v>
      </c>
      <c r="J123" s="358">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33" t="str">
        <f t="shared" si="21"/>
        <v>EDC</v>
      </c>
      <c r="N123" s="314" t="str">
        <f t="array" ref="N123">IF(AND(
    SUMPRODUCT(
        (IM!$F$2:$F$1181=A123) *
        ISNUMBER(SEARCH("HUB", IM!$AC$2:$AC$1181)) *
        (IM!$X$2:$X$1181&gt;=$A$1) *
        (IM!$X$2:$X$1181&lt;=$B$1)*(W123="HUB")
    ) &gt; 0
), "HUB", "")</f>
        <v>HUB</v>
      </c>
      <c r="O123" s="335" t="str">
        <f t="shared" si="22"/>
        <v>已完工</v>
      </c>
      <c r="P123" s="222" t="str">
        <f t="shared" si="23"/>
        <v>PMQ2-5291-新莊國家置地(定保)</v>
      </c>
      <c r="Q123" s="327" t="str">
        <f t="array" ref="Q123">IF(AND(SUMPRODUCT((IM!$F$2:$F$1181=A123)*(ISNUMBER(SEARCH("EDC", IM!$AC$2:$AC$1181))))&gt;0), "EDC", "")</f>
        <v>EDC</v>
      </c>
      <c r="R123" s="341" t="str">
        <f t="array" ref="R123">IF(AND(SUMPRODUCT((IM!$F$2:$F$1181=A123)*(ISNUMBER(SEARCH("STAR", IM!$AC$2:$AC$1181))))&gt;0), "STAR", "")</f>
        <v/>
      </c>
      <c r="S123" s="343" t="str">
        <f t="array" ref="S123">IFERROR(INDEX(IM!$AM$2:$AM$9382, MATCH(1, (IM!$F$2:$F$9382=A123) * (ISNUMBER(SEARCH($D$1, IM!$AC$2:$AC$9382))), 0)), "")</f>
        <v/>
      </c>
      <c r="T123" s="341">
        <f t="shared" si="24"/>
        <v>0</v>
      </c>
      <c r="U123" s="325"/>
      <c r="V123" s="336">
        <f t="shared" si="25"/>
        <v>0</v>
      </c>
      <c r="W123" s="328" t="str">
        <f>IF(VLOOKUP(A123,'0919門市清單主檔'!B:E,4,FALSE)=0,"",VLOOKUP(A123,'0919門市清單主檔'!B:E,4,FALSE))</f>
        <v>HUB</v>
      </c>
      <c r="Y123" s="228"/>
      <c r="Z123" s="228" t="str">
        <f t="shared" si="27"/>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2" t="str">
        <f t="array" ref="I124">IF(AND(SUMPRODUCT((IM!$F$2:$F$1181=A124)*(ISNUMBER(SEARCH("PMQ2", IM!$AC$2:$AC$1181))))&gt;0), "PMQ2", "")</f>
        <v>PMQ2</v>
      </c>
      <c r="J124" s="358">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33" t="str">
        <f t="shared" si="21"/>
        <v>EDC</v>
      </c>
      <c r="N124" s="314" t="str">
        <f t="array" ref="N124">IF(AND(
    SUMPRODUCT(
        (IM!$F$2:$F$1181=A124) *
        ISNUMBER(SEARCH("HUB", IM!$AC$2:$AC$1181)) *
        (IM!$X$2:$X$1181&gt;=$A$1) *
        (IM!$X$2:$X$1181&lt;=$B$1)*(W124="HUB")
    ) &gt; 0
), "HUB", "")</f>
        <v/>
      </c>
      <c r="O124" s="335" t="str">
        <f t="shared" si="22"/>
        <v>STAR異常</v>
      </c>
      <c r="P124" s="222" t="str">
        <f t="shared" si="23"/>
        <v>PMQ2-2749-淡水灰瑤子(定保)</v>
      </c>
      <c r="Q124" s="327" t="str">
        <f t="array" ref="Q124">IF(AND(SUMPRODUCT((IM!$F$2:$F$1181=A124)*(ISNUMBER(SEARCH("EDC", IM!$AC$2:$AC$1181))))&gt;0), "EDC", "")</f>
        <v>EDC</v>
      </c>
      <c r="R124" s="341" t="str">
        <f t="array" ref="R124">IF(AND(SUMPRODUCT((IM!$F$2:$F$1181=A124)*(ISNUMBER(SEARCH("STAR", IM!$AC$2:$AC$1181))))&gt;0), "STAR", "")</f>
        <v/>
      </c>
      <c r="S124" s="343" t="str">
        <f t="array" ref="S124">IFERROR(INDEX(IM!$AM$2:$AM$9382, MATCH(1, (IM!$F$2:$F$9382=A124) * (ISNUMBER(SEARCH($D$1, IM!$AC$2:$AC$9382))), 0)), "")</f>
        <v/>
      </c>
      <c r="T124" s="341">
        <f t="shared" si="24"/>
        <v>2</v>
      </c>
      <c r="U124" s="325"/>
      <c r="V124" s="336">
        <f t="shared" si="25"/>
        <v>2</v>
      </c>
      <c r="W124" s="328" t="str">
        <f>IF(VLOOKUP(A124,'0919門市清單主檔'!B:E,4,FALSE)=0,"",VLOOKUP(A124,'0919門市清單主檔'!B:E,4,FALSE))</f>
        <v/>
      </c>
      <c r="X124" s="227" t="s">
        <v>218</v>
      </c>
      <c r="Y124" s="228" t="s">
        <v>219</v>
      </c>
      <c r="Z124" s="228"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2" t="str">
        <f t="array" ref="I125">IF(AND(SUMPRODUCT((IM!$F$2:$F$1181=A125)*(ISNUMBER(SEARCH("PMQ2", IM!$AC$2:$AC$1181))))&gt;0), "PMQ2", "")</f>
        <v>PMQ2</v>
      </c>
      <c r="J125" s="358">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33" t="str">
        <f t="shared" si="21"/>
        <v>EDC</v>
      </c>
      <c r="N125" s="314" t="str">
        <f t="array" ref="N125">IF(AND(
    SUMPRODUCT(
        (IM!$F$2:$F$1181=A125) *
        ISNUMBER(SEARCH("HUB", IM!$AC$2:$AC$1181)) *
        (IM!$X$2:$X$1181&gt;=$A$1) *
        (IM!$X$2:$X$1181&lt;=$B$1)*(W125="HUB")
    ) &gt; 0
), "HUB", "")</f>
        <v/>
      </c>
      <c r="O125" s="335" t="str">
        <f t="shared" si="22"/>
        <v>已完工</v>
      </c>
      <c r="P125" s="222" t="str">
        <f t="shared" si="23"/>
        <v>PMQ2-4511-淡水屯山店(定保)</v>
      </c>
      <c r="Q125" s="327" t="str">
        <f t="array" ref="Q125">IF(AND(SUMPRODUCT((IM!$F$2:$F$1181=A125)*(ISNUMBER(SEARCH("EDC", IM!$AC$2:$AC$1181))))&gt;0), "EDC", "")</f>
        <v>EDC</v>
      </c>
      <c r="R125" s="341" t="str">
        <f t="array" ref="R125">IF(AND(SUMPRODUCT((IM!$F$2:$F$1181=A125)*(ISNUMBER(SEARCH("STAR", IM!$AC$2:$AC$1181))))&gt;0), "STAR", "")</f>
        <v/>
      </c>
      <c r="S125" s="343" t="str">
        <f t="array" ref="S125">IFERROR(INDEX(IM!$AM$2:$AM$9382, MATCH(1, (IM!$F$2:$F$9382=A125) * (ISNUMBER(SEARCH($D$1, IM!$AC$2:$AC$9382))), 0)), "")</f>
        <v/>
      </c>
      <c r="T125" s="341">
        <f t="shared" si="24"/>
        <v>0</v>
      </c>
      <c r="U125" s="325"/>
      <c r="V125" s="336">
        <f t="shared" si="25"/>
        <v>0</v>
      </c>
      <c r="W125" s="328" t="str">
        <f>IF(VLOOKUP(A125,'0919門市清單主檔'!B:E,4,FALSE)=0,"",VLOOKUP(A125,'0919門市清單主檔'!B:E,4,FALSE))</f>
        <v/>
      </c>
      <c r="Y125" s="228"/>
      <c r="Z125" s="228"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2" t="str">
        <f t="array" ref="I126">IF(AND(SUMPRODUCT((IM!$F$2:$F$1181=A126)*(ISNUMBER(SEARCH("PMQ2", IM!$AC$2:$AC$1181))))&gt;0), "PMQ2", "")</f>
        <v>PMQ2</v>
      </c>
      <c r="J126" s="358">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33" t="str">
        <f t="shared" si="21"/>
        <v>EDC</v>
      </c>
      <c r="N126" s="314" t="str">
        <f t="array" ref="N126">IF(AND(
    SUMPRODUCT(
        (IM!$F$2:$F$1181=A126) *
        ISNUMBER(SEARCH("HUB", IM!$AC$2:$AC$1181)) *
        (IM!$X$2:$X$1181&gt;=$A$1) *
        (IM!$X$2:$X$1181&lt;=$B$1)*(W126="HUB")
    ) &gt; 0
), "HUB", "")</f>
        <v/>
      </c>
      <c r="O126" s="335" t="str">
        <f t="shared" si="22"/>
        <v>STAR異常</v>
      </c>
      <c r="P126" s="222" t="str">
        <f t="shared" si="23"/>
        <v>PMQ2-2390-五股產業園區(定保)</v>
      </c>
      <c r="Q126" s="327" t="str">
        <f t="array" ref="Q126">IF(AND(SUMPRODUCT((IM!$F$2:$F$1181=A126)*(ISNUMBER(SEARCH("EDC", IM!$AC$2:$AC$1181))))&gt;0), "EDC", "")</f>
        <v>EDC</v>
      </c>
      <c r="R126" s="341" t="str">
        <f t="array" ref="R126">IF(AND(SUMPRODUCT((IM!$F$2:$F$1181=A126)*(ISNUMBER(SEARCH("STAR", IM!$AC$2:$AC$1181))))&gt;0), "STAR", "")</f>
        <v/>
      </c>
      <c r="S126" s="343" t="str">
        <f t="array" ref="S126">IFERROR(INDEX(IM!$AM$2:$AM$9382, MATCH(1, (IM!$F$2:$F$9382=A126) * (ISNUMBER(SEARCH($D$1, IM!$AC$2:$AC$9382))), 0)), "")</f>
        <v/>
      </c>
      <c r="T126" s="341">
        <f t="shared" si="24"/>
        <v>1</v>
      </c>
      <c r="U126" s="325"/>
      <c r="V126" s="336">
        <f t="shared" si="25"/>
        <v>1</v>
      </c>
      <c r="W126" s="328" t="str">
        <f>IF(VLOOKUP(A126,'0919門市清單主檔'!B:E,4,FALSE)=0,"",VLOOKUP(A126,'0919門市清單主檔'!B:E,4,FALSE))</f>
        <v/>
      </c>
      <c r="Y126" s="228" t="s">
        <v>220</v>
      </c>
      <c r="Z126" s="228"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2" t="str">
        <f t="array" ref="I127">IF(AND(SUMPRODUCT((IM!$F$2:$F$1181=A127)*(ISNUMBER(SEARCH("PMQ2", IM!$AC$2:$AC$1181))))&gt;0), "PMQ2", "")</f>
        <v>PMQ2</v>
      </c>
      <c r="J127" s="358">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33" t="str">
        <f t="shared" si="21"/>
        <v>EDC</v>
      </c>
      <c r="N127" s="314" t="str">
        <f t="array" ref="N127">IF(AND(
    SUMPRODUCT(
        (IM!$F$2:$F$1181=A127) *
        ISNUMBER(SEARCH("HUB", IM!$AC$2:$AC$1181)) *
        (IM!$X$2:$X$1181&gt;=$A$1) *
        (IM!$X$2:$X$1181&lt;=$B$1)*(W127="HUB")
    ) &gt; 0
), "HUB", "")</f>
        <v/>
      </c>
      <c r="O127" s="335" t="str">
        <f t="shared" si="22"/>
        <v>STAR異常</v>
      </c>
      <c r="P127" s="222" t="str">
        <f t="shared" si="23"/>
        <v>PMQ2-2237-北縣芝蘭店(定保)</v>
      </c>
      <c r="Q127" s="327" t="str">
        <f t="array" ref="Q127">IF(AND(SUMPRODUCT((IM!$F$2:$F$1181=A127)*(ISNUMBER(SEARCH("EDC", IM!$AC$2:$AC$1181))))&gt;0), "EDC", "")</f>
        <v>EDC</v>
      </c>
      <c r="R127" s="341" t="str">
        <f t="array" ref="R127">IF(AND(SUMPRODUCT((IM!$F$2:$F$1181=A127)*(ISNUMBER(SEARCH("STAR", IM!$AC$2:$AC$1181))))&gt;0), "STAR", "")</f>
        <v/>
      </c>
      <c r="S127" s="343" t="str">
        <f t="array" ref="S127">IFERROR(INDEX(IM!$AM$2:$AM$9382, MATCH(1, (IM!$F$2:$F$9382=A127) * (ISNUMBER(SEARCH($D$1, IM!$AC$2:$AC$9382))), 0)), "")</f>
        <v/>
      </c>
      <c r="T127" s="341">
        <f t="shared" si="24"/>
        <v>2</v>
      </c>
      <c r="U127" s="325"/>
      <c r="V127" s="336">
        <f t="shared" si="25"/>
        <v>2</v>
      </c>
      <c r="W127" s="328" t="str">
        <f>IF(VLOOKUP(A127,'0919門市清單主檔'!B:E,4,FALSE)=0,"",VLOOKUP(A127,'0919門市清單主檔'!B:E,4,FALSE))</f>
        <v/>
      </c>
      <c r="X127" s="227" t="s">
        <v>221</v>
      </c>
      <c r="Y127" s="228" t="s">
        <v>222</v>
      </c>
      <c r="Z127" s="228"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2" t="str">
        <f t="array" ref="I128">IF(AND(SUMPRODUCT((IM!$F$2:$F$1181=A128)*(ISNUMBER(SEARCH("PMQ2", IM!$AC$2:$AC$1181))))&gt;0), "PMQ2", "")</f>
        <v>PMQ2</v>
      </c>
      <c r="J128" s="358">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33" t="str">
        <f t="shared" si="21"/>
        <v>EDC</v>
      </c>
      <c r="N128" s="314" t="str">
        <f t="array" ref="N128">IF(AND(
    SUMPRODUCT(
        (IM!$F$2:$F$1181=A128) *
        ISNUMBER(SEARCH("HUB", IM!$AC$2:$AC$1181)) *
        (IM!$X$2:$X$1181&gt;=$A$1) *
        (IM!$X$2:$X$1181&lt;=$B$1)*(W128="HUB")
    ) &gt; 0
), "HUB", "")</f>
        <v/>
      </c>
      <c r="O128" s="335" t="str">
        <f t="shared" si="22"/>
        <v>STAR異常</v>
      </c>
      <c r="P128" s="222" t="str">
        <f t="shared" si="23"/>
        <v>PMQ2-2691-五股興珍店(定保)</v>
      </c>
      <c r="Q128" s="327" t="str">
        <f t="array" ref="Q128">IF(AND(SUMPRODUCT((IM!$F$2:$F$1181=A128)*(ISNUMBER(SEARCH("EDC", IM!$AC$2:$AC$1181))))&gt;0), "EDC", "")</f>
        <v>EDC</v>
      </c>
      <c r="R128" s="341" t="str">
        <f t="array" ref="R128">IF(AND(SUMPRODUCT((IM!$F$2:$F$1181=A128)*(ISNUMBER(SEARCH("STAR", IM!$AC$2:$AC$1181))))&gt;0), "STAR", "")</f>
        <v/>
      </c>
      <c r="S128" s="343" t="str">
        <f t="array" ref="S128">IFERROR(INDEX(IM!$AM$2:$AM$9382, MATCH(1, (IM!$F$2:$F$9382=A128) * (ISNUMBER(SEARCH($D$1, IM!$AC$2:$AC$9382))), 0)), "")</f>
        <v/>
      </c>
      <c r="T128" s="341">
        <f t="shared" si="24"/>
        <v>2</v>
      </c>
      <c r="U128" s="325"/>
      <c r="V128" s="336">
        <f t="shared" si="25"/>
        <v>2</v>
      </c>
      <c r="W128" s="328" t="str">
        <f>IF(VLOOKUP(A128,'0919門市清單主檔'!B:E,4,FALSE)=0,"",VLOOKUP(A128,'0919門市清單主檔'!B:E,4,FALSE))</f>
        <v/>
      </c>
      <c r="X128" s="227" t="s">
        <v>223</v>
      </c>
      <c r="Y128" s="228" t="s">
        <v>224</v>
      </c>
      <c r="Z128" s="228"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2" t="str">
        <f t="array" ref="I129">IF(AND(SUMPRODUCT((IM!$F$2:$F$1181=A129)*(ISNUMBER(SEARCH("PMQ2", IM!$AC$2:$AC$1181))))&gt;0), "PMQ2", "")</f>
        <v>PMQ2</v>
      </c>
      <c r="J129" s="358">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33" t="str">
        <f t="shared" si="21"/>
        <v>EDC</v>
      </c>
      <c r="N129" s="314" t="str">
        <f t="array" ref="N129">IF(AND(
    SUMPRODUCT(
        (IM!$F$2:$F$1181=A129) *
        ISNUMBER(SEARCH("HUB", IM!$AC$2:$AC$1181)) *
        (IM!$X$2:$X$1181&gt;=$A$1) *
        (IM!$X$2:$X$1181&lt;=$B$1)*(W129="HUB")
    ) &gt; 0
), "HUB", "")</f>
        <v/>
      </c>
      <c r="O129" s="335" t="str">
        <f t="shared" si="22"/>
        <v>已完工</v>
      </c>
      <c r="P129" s="222" t="str">
        <f t="shared" si="23"/>
        <v>PMQ2-5080-三芝楓愛林(定保)</v>
      </c>
      <c r="Q129" s="327" t="str">
        <f t="array" ref="Q129">IF(AND(SUMPRODUCT((IM!$F$2:$F$1181=A129)*(ISNUMBER(SEARCH("EDC", IM!$AC$2:$AC$1181))))&gt;0), "EDC", "")</f>
        <v>EDC</v>
      </c>
      <c r="R129" s="341" t="str">
        <f t="array" ref="R129">IF(AND(SUMPRODUCT((IM!$F$2:$F$1181=A129)*(ISNUMBER(SEARCH("STAR", IM!$AC$2:$AC$1181))))&gt;0), "STAR", "")</f>
        <v/>
      </c>
      <c r="S129" s="343" t="str">
        <f t="array" ref="S129">IFERROR(INDEX(IM!$AM$2:$AM$9382, MATCH(1, (IM!$F$2:$F$9382=A129) * (ISNUMBER(SEARCH($D$1, IM!$AC$2:$AC$9382))), 0)), "")</f>
        <v/>
      </c>
      <c r="T129" s="341">
        <f t="shared" si="24"/>
        <v>0</v>
      </c>
      <c r="U129" s="325"/>
      <c r="V129" s="336">
        <f t="shared" si="25"/>
        <v>0</v>
      </c>
      <c r="W129" s="328" t="str">
        <f>IF(VLOOKUP(A129,'0919門市清單主檔'!B:E,4,FALSE)=0,"",VLOOKUP(A129,'0919門市清單主檔'!B:E,4,FALSE))</f>
        <v/>
      </c>
      <c r="Y129" s="228"/>
      <c r="Z129" s="228"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2" t="str">
        <f t="array" ref="I130">IF(AND(SUMPRODUCT((IM!$F$2:$F$1181=A130)*(ISNUMBER(SEARCH("PMQ2", IM!$AC$2:$AC$1181))))&gt;0), "PMQ2", "")</f>
        <v>PMQ2</v>
      </c>
      <c r="J130" s="358">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33" t="str">
        <f t="shared" si="21"/>
        <v>EDC</v>
      </c>
      <c r="N130" s="314" t="str">
        <f t="array" ref="N130">IF(AND(
    SUMPRODUCT(
        (IM!$F$2:$F$1181=A130) *
        ISNUMBER(SEARCH("HUB", IM!$AC$2:$AC$1181)) *
        (IM!$X$2:$X$1181&gt;=$A$1) *
        (IM!$X$2:$X$1181&lt;=$B$1)*(W130="HUB")
    ) &gt; 0
), "HUB", "")</f>
        <v/>
      </c>
      <c r="O130" s="335" t="str">
        <f t="shared" si="22"/>
        <v>STAR異常</v>
      </c>
      <c r="P130" s="222" t="str">
        <f t="shared" si="23"/>
        <v>PMQ2-4739-淡水櫻花店(定保)</v>
      </c>
      <c r="Q130" s="327" t="str">
        <f t="array" ref="Q130">IF(AND(SUMPRODUCT((IM!$F$2:$F$1181=A130)*(ISNUMBER(SEARCH("EDC", IM!$AC$2:$AC$1181))))&gt;0), "EDC", "")</f>
        <v>EDC</v>
      </c>
      <c r="R130" s="341" t="str">
        <f t="array" ref="R130">IF(AND(SUMPRODUCT((IM!$F$2:$F$1181=A130)*(ISNUMBER(SEARCH("STAR", IM!$AC$2:$AC$1181))))&gt;0), "STAR", "")</f>
        <v/>
      </c>
      <c r="S130" s="343" t="str">
        <f t="array" ref="S130">IFERROR(INDEX(IM!$AM$2:$AM$9382, MATCH(1, (IM!$F$2:$F$9382=A130) * (ISNUMBER(SEARCH($D$1, IM!$AC$2:$AC$9382))), 0)), "")</f>
        <v/>
      </c>
      <c r="T130" s="341">
        <f t="shared" si="24"/>
        <v>1</v>
      </c>
      <c r="U130" s="325"/>
      <c r="V130" s="336">
        <f t="shared" si="25"/>
        <v>1</v>
      </c>
      <c r="W130" s="328" t="str">
        <f>IF(VLOOKUP(A130,'0919門市清單主檔'!B:E,4,FALSE)=0,"",VLOOKUP(A130,'0919門市清單主檔'!B:E,4,FALSE))</f>
        <v/>
      </c>
      <c r="Y130" s="228" t="s">
        <v>225</v>
      </c>
      <c r="Z130" s="228"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2" t="str">
        <f t="array" ref="I131">IF(AND(SUMPRODUCT((IM!$F$2:$F$1181=A131)*(ISNUMBER(SEARCH("PMQ2", IM!$AC$2:$AC$1181))))&gt;0), "PMQ2", "")</f>
        <v>PMQ2</v>
      </c>
      <c r="J131" s="358">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33" t="str">
        <f t="shared" si="21"/>
        <v>EDC</v>
      </c>
      <c r="N131" s="314" t="str">
        <f t="array" ref="N131">IF(AND(
    SUMPRODUCT(
        (IM!$F$2:$F$1181=A131) *
        ISNUMBER(SEARCH("HUB", IM!$AC$2:$AC$1181)) *
        (IM!$X$2:$X$1181&gt;=$A$1) *
        (IM!$X$2:$X$1181&lt;=$B$1)*(W131="HUB")
    ) &gt; 0
), "HUB", "")</f>
        <v/>
      </c>
      <c r="O131" s="335" t="str">
        <f t="shared" si="22"/>
        <v>已完工</v>
      </c>
      <c r="P131" s="222" t="str">
        <f t="shared" si="23"/>
        <v>PMQ2-4844-三芝天涯店(定保)</v>
      </c>
      <c r="Q131" s="327" t="str">
        <f t="array" ref="Q131">IF(AND(SUMPRODUCT((IM!$F$2:$F$1181=A131)*(ISNUMBER(SEARCH("EDC", IM!$AC$2:$AC$1181))))&gt;0), "EDC", "")</f>
        <v>EDC</v>
      </c>
      <c r="R131" s="341" t="str">
        <f t="array" ref="R131">IF(AND(SUMPRODUCT((IM!$F$2:$F$1181=A131)*(ISNUMBER(SEARCH("STAR", IM!$AC$2:$AC$1181))))&gt;0), "STAR", "")</f>
        <v/>
      </c>
      <c r="S131" s="343" t="str">
        <f t="array" ref="S131">IFERROR(INDEX(IM!$AM$2:$AM$9382, MATCH(1, (IM!$F$2:$F$9382=A131) * (ISNUMBER(SEARCH($D$1, IM!$AC$2:$AC$9382))), 0)), "")</f>
        <v/>
      </c>
      <c r="T131" s="341">
        <f t="shared" si="24"/>
        <v>0</v>
      </c>
      <c r="U131" s="325"/>
      <c r="V131" s="336">
        <f t="shared" si="25"/>
        <v>0</v>
      </c>
      <c r="W131" s="328" t="str">
        <f>IF(VLOOKUP(A131,'0919門市清單主檔'!B:E,4,FALSE)=0,"",VLOOKUP(A131,'0919門市清單主檔'!B:E,4,FALSE))</f>
        <v/>
      </c>
      <c r="Y131" s="228"/>
      <c r="Z131" s="228"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2" t="str">
        <f t="array" ref="I132">IF(AND(SUMPRODUCT((IM!$F$2:$F$1181=A132)*(ISNUMBER(SEARCH("PMQ2", IM!$AC$2:$AC$1181))))&gt;0), "PMQ2", "")</f>
        <v>PMQ2</v>
      </c>
      <c r="J132" s="358">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33" t="str">
        <f t="shared" si="21"/>
        <v>EDC</v>
      </c>
      <c r="N132" s="314" t="str">
        <f t="array" ref="N132">IF(AND(
    SUMPRODUCT(
        (IM!$F$2:$F$1181=A132) *
        ISNUMBER(SEARCH("HUB", IM!$AC$2:$AC$1181)) *
        (IM!$X$2:$X$1181&gt;=$A$1) *
        (IM!$X$2:$X$1181&lt;=$B$1)*(W132="HUB")
    ) &gt; 0
), "HUB", "")</f>
        <v/>
      </c>
      <c r="O132" s="335" t="str">
        <f t="shared" si="22"/>
        <v>STAR異常</v>
      </c>
      <c r="P132" s="222" t="str">
        <f t="shared" si="23"/>
        <v>PMQ2-2042-三重中央北店(定保)</v>
      </c>
      <c r="Q132" s="327" t="str">
        <f t="array" ref="Q132">IF(AND(SUMPRODUCT((IM!$F$2:$F$1181=A132)*(ISNUMBER(SEARCH("EDC", IM!$AC$2:$AC$1181))))&gt;0), "EDC", "")</f>
        <v>EDC</v>
      </c>
      <c r="R132" s="341" t="str">
        <f t="array" ref="R132">IF(AND(SUMPRODUCT((IM!$F$2:$F$1181=A132)*(ISNUMBER(SEARCH("STAR", IM!$AC$2:$AC$1181))))&gt;0), "STAR", "")</f>
        <v/>
      </c>
      <c r="S132" s="343" t="str">
        <f t="array" ref="S132">IFERROR(INDEX(IM!$AM$2:$AM$9382, MATCH(1, (IM!$F$2:$F$9382=A132) * (ISNUMBER(SEARCH($D$1, IM!$AC$2:$AC$9382))), 0)), "")</f>
        <v/>
      </c>
      <c r="T132" s="341">
        <f t="shared" si="24"/>
        <v>2</v>
      </c>
      <c r="U132" s="325"/>
      <c r="V132" s="336">
        <f t="shared" si="25"/>
        <v>2</v>
      </c>
      <c r="W132" s="328" t="str">
        <f>IF(VLOOKUP(A132,'0919門市清單主檔'!B:E,4,FALSE)=0,"",VLOOKUP(A132,'0919門市清單主檔'!B:E,4,FALSE))</f>
        <v/>
      </c>
      <c r="X132" s="227" t="s">
        <v>226</v>
      </c>
      <c r="Y132" s="228" t="s">
        <v>227</v>
      </c>
      <c r="Z132" s="228"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2" t="str">
        <f t="array" ref="I133">IF(AND(SUMPRODUCT((IM!$F$2:$F$1181=A133)*(ISNUMBER(SEARCH("PMQ2", IM!$AC$2:$AC$1181))))&gt;0), "PMQ2", "")</f>
        <v>PMQ2</v>
      </c>
      <c r="J133" s="358">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33" t="str">
        <f t="shared" si="21"/>
        <v>EDC</v>
      </c>
      <c r="N133" s="314" t="str">
        <f t="array" ref="N133">IF(AND(
    SUMPRODUCT(
        (IM!$F$2:$F$1181=A133) *
        ISNUMBER(SEARCH("HUB", IM!$AC$2:$AC$1181)) *
        (IM!$X$2:$X$1181&gt;=$A$1) *
        (IM!$X$2:$X$1181&lt;=$B$1)*(W133="HUB")
    ) &gt; 0
), "HUB", "")</f>
        <v/>
      </c>
      <c r="O133" s="335" t="str">
        <f t="shared" si="22"/>
        <v>STAR異常</v>
      </c>
      <c r="P133" s="222" t="str">
        <f t="shared" si="23"/>
        <v>PMQ2-2303-三重三和夜市(定保)</v>
      </c>
      <c r="Q133" s="327" t="str">
        <f t="array" ref="Q133">IF(AND(SUMPRODUCT((IM!$F$2:$F$1181=A133)*(ISNUMBER(SEARCH("EDC", IM!$AC$2:$AC$1181))))&gt;0), "EDC", "")</f>
        <v>EDC</v>
      </c>
      <c r="R133" s="341" t="str">
        <f t="array" ref="R133">IF(AND(SUMPRODUCT((IM!$F$2:$F$1181=A133)*(ISNUMBER(SEARCH("STAR", IM!$AC$2:$AC$1181))))&gt;0), "STAR", "")</f>
        <v/>
      </c>
      <c r="S133" s="343" t="str">
        <f t="array" ref="S133">IFERROR(INDEX(IM!$AM$2:$AM$9382, MATCH(1, (IM!$F$2:$F$9382=A133) * (ISNUMBER(SEARCH($D$1, IM!$AC$2:$AC$9382))), 0)), "")</f>
        <v/>
      </c>
      <c r="T133" s="341">
        <f t="shared" si="24"/>
        <v>2</v>
      </c>
      <c r="U133" s="325"/>
      <c r="V133" s="336">
        <f t="shared" si="25"/>
        <v>2</v>
      </c>
      <c r="W133" s="328" t="str">
        <f>IF(VLOOKUP(A133,'0919門市清單主檔'!B:E,4,FALSE)=0,"",VLOOKUP(A133,'0919門市清單主檔'!B:E,4,FALSE))</f>
        <v/>
      </c>
      <c r="X133" s="227" t="s">
        <v>228</v>
      </c>
      <c r="Y133" s="228" t="s">
        <v>229</v>
      </c>
      <c r="Z133" s="228"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2" t="str">
        <f t="array" ref="I134">IF(AND(SUMPRODUCT((IM!$F$2:$F$1181=A134)*(ISNUMBER(SEARCH("PMQ2", IM!$AC$2:$AC$1181))))&gt;0), "PMQ2", "")</f>
        <v>PMQ2</v>
      </c>
      <c r="J134" s="358">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33" t="str">
        <f t="shared" si="21"/>
        <v>EDC</v>
      </c>
      <c r="N134" s="314" t="str">
        <f t="array" ref="N134">IF(AND(
    SUMPRODUCT(
        (IM!$F$2:$F$1181=A134) *
        ISNUMBER(SEARCH("HUB", IM!$AC$2:$AC$1181)) *
        (IM!$X$2:$X$1181&gt;=$A$1) *
        (IM!$X$2:$X$1181&lt;=$B$1)*(W134="HUB")
    ) &gt; 0
), "HUB", "")</f>
        <v/>
      </c>
      <c r="O134" s="335" t="str">
        <f t="shared" si="22"/>
        <v>STAR異常</v>
      </c>
      <c r="P134" s="222" t="str">
        <f t="shared" si="23"/>
        <v>PMQ2-4397-三重仁旺店(定保)</v>
      </c>
      <c r="Q134" s="327" t="str">
        <f t="array" ref="Q134">IF(AND(SUMPRODUCT((IM!$F$2:$F$1181=A134)*(ISNUMBER(SEARCH("EDC", IM!$AC$2:$AC$1181))))&gt;0), "EDC", "")</f>
        <v>EDC</v>
      </c>
      <c r="R134" s="341" t="str">
        <f t="array" ref="R134">IF(AND(SUMPRODUCT((IM!$F$2:$F$1181=A134)*(ISNUMBER(SEARCH("STAR", IM!$AC$2:$AC$1181))))&gt;0), "STAR", "")</f>
        <v/>
      </c>
      <c r="S134" s="343" t="str">
        <f t="array" ref="S134">IFERROR(INDEX(IM!$AM$2:$AM$9382, MATCH(1, (IM!$F$2:$F$9382=A134) * (ISNUMBER(SEARCH($D$1, IM!$AC$2:$AC$9382))), 0)), "")</f>
        <v/>
      </c>
      <c r="T134" s="341">
        <f t="shared" si="24"/>
        <v>2</v>
      </c>
      <c r="U134" s="325"/>
      <c r="V134" s="336">
        <f t="shared" si="25"/>
        <v>2</v>
      </c>
      <c r="W134" s="328" t="str">
        <f>IF(VLOOKUP(A134,'0919門市清單主檔'!B:E,4,FALSE)=0,"",VLOOKUP(A134,'0919門市清單主檔'!B:E,4,FALSE))</f>
        <v/>
      </c>
      <c r="X134" s="227" t="s">
        <v>230</v>
      </c>
      <c r="Y134" s="228" t="s">
        <v>231</v>
      </c>
      <c r="Z134" s="228"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2" t="str">
        <f t="array" ref="I135">IF(AND(SUMPRODUCT((IM!$F$2:$F$1181=A135)*(ISNUMBER(SEARCH("PMQ2", IM!$AC$2:$AC$1181))))&gt;0), "PMQ2", "")</f>
        <v>PMQ2</v>
      </c>
      <c r="J135" s="358">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33" t="str">
        <f t="shared" si="21"/>
        <v>EDC</v>
      </c>
      <c r="N135" s="314" t="str">
        <f t="array" ref="N135">IF(AND(
    SUMPRODUCT(
        (IM!$F$2:$F$1181=A135) *
        ISNUMBER(SEARCH("HUB", IM!$AC$2:$AC$1181)) *
        (IM!$X$2:$X$1181&gt;=$A$1) *
        (IM!$X$2:$X$1181&lt;=$B$1)*(W135="HUB")
    ) &gt; 0
), "HUB", "")</f>
        <v/>
      </c>
      <c r="O135" s="335" t="str">
        <f t="shared" si="22"/>
        <v>STAR異常</v>
      </c>
      <c r="P135" s="222" t="str">
        <f t="shared" si="23"/>
        <v>PMQ2-4352-三重公園店(定保)</v>
      </c>
      <c r="Q135" s="327" t="str">
        <f t="array" ref="Q135">IF(AND(SUMPRODUCT((IM!$F$2:$F$1181=A135)*(ISNUMBER(SEARCH("EDC", IM!$AC$2:$AC$1181))))&gt;0), "EDC", "")</f>
        <v>EDC</v>
      </c>
      <c r="R135" s="341" t="str">
        <f t="array" ref="R135">IF(AND(SUMPRODUCT((IM!$F$2:$F$1181=A135)*(ISNUMBER(SEARCH("STAR", IM!$AC$2:$AC$1181))))&gt;0), "STAR", "")</f>
        <v/>
      </c>
      <c r="S135" s="343" t="str">
        <f t="array" ref="S135">IFERROR(INDEX(IM!$AM$2:$AM$9382, MATCH(1, (IM!$F$2:$F$9382=A135) * (ISNUMBER(SEARCH($D$1, IM!$AC$2:$AC$9382))), 0)), "")</f>
        <v/>
      </c>
      <c r="T135" s="341">
        <f t="shared" si="24"/>
        <v>2</v>
      </c>
      <c r="U135" s="325"/>
      <c r="V135" s="336">
        <f t="shared" si="25"/>
        <v>2</v>
      </c>
      <c r="W135" s="328" t="str">
        <f>IF(VLOOKUP(A135,'0919門市清單主檔'!B:E,4,FALSE)=0,"",VLOOKUP(A135,'0919門市清單主檔'!B:E,4,FALSE))</f>
        <v/>
      </c>
      <c r="X135" s="227" t="s">
        <v>232</v>
      </c>
      <c r="Y135" s="228" t="s">
        <v>233</v>
      </c>
      <c r="Z135" s="228"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2" t="str">
        <f t="array" ref="I136">IF(AND(SUMPRODUCT((IM!$F$2:$F$1181=A136)*(ISNUMBER(SEARCH("PMQ2", IM!$AC$2:$AC$1181))))&gt;0), "PMQ2", "")</f>
        <v>PMQ2</v>
      </c>
      <c r="J136" s="358">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33" t="str">
        <f t="shared" si="21"/>
        <v>EDC+STAR</v>
      </c>
      <c r="N136" s="314" t="str">
        <f t="array" ref="N136">IF(AND(
    SUMPRODUCT(
        (IM!$F$2:$F$1181=A136) *
        ISNUMBER(SEARCH("HUB", IM!$AC$2:$AC$1181)) *
        (IM!$X$2:$X$1181&gt;=$A$1) *
        (IM!$X$2:$X$1181&lt;=$B$1)*(W136="HUB")
    ) &gt; 0
), "HUB", "")</f>
        <v/>
      </c>
      <c r="O136" s="335" t="str">
        <f t="shared" si="22"/>
        <v>完工已補裝</v>
      </c>
      <c r="P136" s="222" t="str">
        <f t="shared" si="23"/>
        <v>PMQ2-D138-三重中興北二(定保)</v>
      </c>
      <c r="Q136" s="327" t="str">
        <f t="array" ref="Q136">IF(AND(SUMPRODUCT((IM!$F$2:$F$1181=A136)*(ISNUMBER(SEARCH("EDC", IM!$AC$2:$AC$1181))))&gt;0), "EDC", "")</f>
        <v>EDC</v>
      </c>
      <c r="R136" s="341" t="str">
        <f t="array" ref="R136">IF(AND(SUMPRODUCT((IM!$F$2:$F$1181=A136)*(ISNUMBER(SEARCH("STAR", IM!$AC$2:$AC$1181))))&gt;0), "STAR", "")</f>
        <v>STAR</v>
      </c>
      <c r="S136" s="343">
        <f t="array" ref="S136">IFERROR(INDEX(IM!$AM$2:$AM$9382, MATCH(1, (IM!$F$2:$F$9382=A136) * (ISNUMBER(SEARCH($D$1, IM!$AC$2:$AC$9382))), 0)), "")</f>
        <v>45798</v>
      </c>
      <c r="T136" s="341">
        <f t="shared" si="24"/>
        <v>2</v>
      </c>
      <c r="U136" s="325">
        <v>1</v>
      </c>
      <c r="V136" s="336">
        <f t="shared" si="25"/>
        <v>2</v>
      </c>
      <c r="W136" s="328" t="str">
        <f>IF(VLOOKUP(A136,'0919門市清單主檔'!B:E,4,FALSE)=0,"",VLOOKUP(A136,'0919門市清單主檔'!B:E,4,FALSE))</f>
        <v/>
      </c>
      <c r="X136" s="227" t="s">
        <v>235</v>
      </c>
      <c r="Y136" s="228" t="s">
        <v>236</v>
      </c>
      <c r="Z136" s="228"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2" t="str">
        <f t="array" ref="I137">IF(AND(SUMPRODUCT((IM!$F$2:$F$1181=A137)*(ISNUMBER(SEARCH("PMQ2", IM!$AC$2:$AC$1181))))&gt;0), "PMQ2", "")</f>
        <v>PMQ2</v>
      </c>
      <c r="J137" s="358">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33" t="str">
        <f t="shared" si="21"/>
        <v>EDC</v>
      </c>
      <c r="N137" s="314" t="str">
        <f t="array" ref="N137">IF(AND(
    SUMPRODUCT(
        (IM!$F$2:$F$1181=A137) *
        ISNUMBER(SEARCH("HUB", IM!$AC$2:$AC$1181)) *
        (IM!$X$2:$X$1181&gt;=$A$1) *
        (IM!$X$2:$X$1181&lt;=$B$1)*(W137="HUB")
    ) &gt; 0
), "HUB", "")</f>
        <v/>
      </c>
      <c r="O137" s="335" t="str">
        <f t="shared" si="22"/>
        <v>STAR異常</v>
      </c>
      <c r="P137" s="222" t="str">
        <f t="shared" si="23"/>
        <v>PMQ2-4036-蘆洲永樂店(定保)</v>
      </c>
      <c r="Q137" s="327" t="str">
        <f t="array" ref="Q137">IF(AND(SUMPRODUCT((IM!$F$2:$F$1181=A137)*(ISNUMBER(SEARCH("EDC", IM!$AC$2:$AC$1181))))&gt;0), "EDC", "")</f>
        <v>EDC</v>
      </c>
      <c r="R137" s="341" t="str">
        <f t="array" ref="R137">IF(AND(SUMPRODUCT((IM!$F$2:$F$1181=A137)*(ISNUMBER(SEARCH("STAR", IM!$AC$2:$AC$1181))))&gt;0), "STAR", "")</f>
        <v/>
      </c>
      <c r="S137" s="343" t="str">
        <f t="array" ref="S137">IFERROR(INDEX(IM!$AM$2:$AM$9382, MATCH(1, (IM!$F$2:$F$9382=A137) * (ISNUMBER(SEARCH($D$1, IM!$AC$2:$AC$9382))), 0)), "")</f>
        <v/>
      </c>
      <c r="T137" s="341">
        <f t="shared" si="24"/>
        <v>1</v>
      </c>
      <c r="U137" s="325"/>
      <c r="V137" s="336">
        <f t="shared" si="25"/>
        <v>1</v>
      </c>
      <c r="W137" s="328" t="str">
        <f>IF(VLOOKUP(A137,'0919門市清單主檔'!B:E,4,FALSE)=0,"",VLOOKUP(A137,'0919門市清單主檔'!B:E,4,FALSE))</f>
        <v/>
      </c>
      <c r="X137" s="227" t="s">
        <v>237</v>
      </c>
      <c r="Y137" s="228"/>
      <c r="Z137" s="228"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2" t="str">
        <f t="array" ref="I138">IF(AND(SUMPRODUCT((IM!$F$2:$F$1181=A138)*(ISNUMBER(SEARCH("PMQ2", IM!$AC$2:$AC$1181))))&gt;0), "PMQ2", "")</f>
        <v>PMQ2</v>
      </c>
      <c r="J138" s="358">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33" t="str">
        <f t="shared" si="21"/>
        <v>EDC</v>
      </c>
      <c r="N138" s="314" t="str">
        <f t="array" ref="N138">IF(AND(
    SUMPRODUCT(
        (IM!$F$2:$F$1181=A138) *
        ISNUMBER(SEARCH("HUB", IM!$AC$2:$AC$1181)) *
        (IM!$X$2:$X$1181&gt;=$A$1) *
        (IM!$X$2:$X$1181&lt;=$B$1)*(W138="HUB")
    ) &gt; 0
), "HUB", "")</f>
        <v/>
      </c>
      <c r="O138" s="335" t="str">
        <f t="shared" si="22"/>
        <v>STAR異常</v>
      </c>
      <c r="P138" s="222" t="str">
        <f t="shared" si="23"/>
        <v>PMQ2-2301-蘆洲樂平店(定保)</v>
      </c>
      <c r="Q138" s="327" t="str">
        <f t="array" ref="Q138">IF(AND(SUMPRODUCT((IM!$F$2:$F$1181=A138)*(ISNUMBER(SEARCH("EDC", IM!$AC$2:$AC$1181))))&gt;0), "EDC", "")</f>
        <v>EDC</v>
      </c>
      <c r="R138" s="341" t="str">
        <f t="array" ref="R138">IF(AND(SUMPRODUCT((IM!$F$2:$F$1181=A138)*(ISNUMBER(SEARCH("STAR", IM!$AC$2:$AC$1181))))&gt;0), "STAR", "")</f>
        <v/>
      </c>
      <c r="S138" s="343" t="str">
        <f t="array" ref="S138">IFERROR(INDEX(IM!$AM$2:$AM$9382, MATCH(1, (IM!$F$2:$F$9382=A138) * (ISNUMBER(SEARCH($D$1, IM!$AC$2:$AC$9382))), 0)), "")</f>
        <v/>
      </c>
      <c r="T138" s="341">
        <f t="shared" si="24"/>
        <v>2</v>
      </c>
      <c r="U138" s="325"/>
      <c r="V138" s="336">
        <f t="shared" si="25"/>
        <v>2</v>
      </c>
      <c r="W138" s="328" t="str">
        <f>IF(VLOOKUP(A138,'0919門市清單主檔'!B:E,4,FALSE)=0,"",VLOOKUP(A138,'0919門市清單主檔'!B:E,4,FALSE))</f>
        <v/>
      </c>
      <c r="X138" s="227" t="s">
        <v>238</v>
      </c>
      <c r="Y138" s="228" t="s">
        <v>239</v>
      </c>
      <c r="Z138" s="228"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2" t="str">
        <f t="array" ref="I139">IF(AND(SUMPRODUCT((IM!$F$2:$F$1181=A139)*(ISNUMBER(SEARCH("PMQ2", IM!$AC$2:$AC$1181))))&gt;0), "PMQ2", "")</f>
        <v>PMQ2</v>
      </c>
      <c r="J139" s="358">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33" t="str">
        <f t="shared" si="21"/>
        <v>EDC</v>
      </c>
      <c r="N139" s="314" t="str">
        <f t="array" ref="N139">IF(AND(
    SUMPRODUCT(
        (IM!$F$2:$F$1181=A139) *
        ISNUMBER(SEARCH("HUB", IM!$AC$2:$AC$1181)) *
        (IM!$X$2:$X$1181&gt;=$A$1) *
        (IM!$X$2:$X$1181&lt;=$B$1)*(W139="HUB")
    ) &gt; 0
), "HUB", "")</f>
        <v/>
      </c>
      <c r="O139" s="335" t="str">
        <f t="shared" si="22"/>
        <v>STAR異常</v>
      </c>
      <c r="P139" s="222" t="str">
        <f t="shared" si="23"/>
        <v>PMQ2-4923-蘆洲永平店(定保)</v>
      </c>
      <c r="Q139" s="327" t="str">
        <f t="array" ref="Q139">IF(AND(SUMPRODUCT((IM!$F$2:$F$1181=A139)*(ISNUMBER(SEARCH("EDC", IM!$AC$2:$AC$1181))))&gt;0), "EDC", "")</f>
        <v>EDC</v>
      </c>
      <c r="R139" s="341" t="str">
        <f t="array" ref="R139">IF(AND(SUMPRODUCT((IM!$F$2:$F$1181=A139)*(ISNUMBER(SEARCH("STAR", IM!$AC$2:$AC$1181))))&gt;0), "STAR", "")</f>
        <v/>
      </c>
      <c r="S139" s="343" t="str">
        <f t="array" ref="S139">IFERROR(INDEX(IM!$AM$2:$AM$9382, MATCH(1, (IM!$F$2:$F$9382=A139) * (ISNUMBER(SEARCH($D$1, IM!$AC$2:$AC$9382))), 0)), "")</f>
        <v/>
      </c>
      <c r="T139" s="341">
        <f t="shared" si="24"/>
        <v>1</v>
      </c>
      <c r="U139" s="325"/>
      <c r="V139" s="336">
        <f t="shared" si="25"/>
        <v>1</v>
      </c>
      <c r="W139" s="328" t="str">
        <f>IF(VLOOKUP(A139,'0919門市清單主檔'!B:E,4,FALSE)=0,"",VLOOKUP(A139,'0919門市清單主檔'!B:E,4,FALSE))</f>
        <v/>
      </c>
      <c r="Y139" s="228" t="s">
        <v>240</v>
      </c>
      <c r="Z139" s="228"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2" t="str">
        <f t="array" ref="I140">IF(AND(SUMPRODUCT((IM!$F$2:$F$1181=A140)*(ISNUMBER(SEARCH("PMQ2", IM!$AC$2:$AC$1181))))&gt;0), "PMQ2", "")</f>
        <v>PMQ2</v>
      </c>
      <c r="J140" s="358">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33" t="str">
        <f t="shared" si="21"/>
        <v>EDC</v>
      </c>
      <c r="N140" s="314" t="str">
        <f t="array" ref="N140">IF(AND(
    SUMPRODUCT(
        (IM!$F$2:$F$1181=A140) *
        ISNUMBER(SEARCH("HUB", IM!$AC$2:$AC$1181)) *
        (IM!$X$2:$X$1181&gt;=$A$1) *
        (IM!$X$2:$X$1181&lt;=$B$1)*(W140="HUB")
    ) &gt; 0
), "HUB", "")</f>
        <v/>
      </c>
      <c r="O140" s="335" t="str">
        <f t="shared" si="22"/>
        <v>STAR異常</v>
      </c>
      <c r="P140" s="222" t="str">
        <f t="shared" si="23"/>
        <v>PMQ2-5057-新莊中港店(定保)</v>
      </c>
      <c r="Q140" s="327" t="str">
        <f t="array" ref="Q140">IF(AND(SUMPRODUCT((IM!$F$2:$F$1181=A140)*(ISNUMBER(SEARCH("EDC", IM!$AC$2:$AC$1181))))&gt;0), "EDC", "")</f>
        <v>EDC</v>
      </c>
      <c r="R140" s="341" t="str">
        <f t="array" ref="R140">IF(AND(SUMPRODUCT((IM!$F$2:$F$1181=A140)*(ISNUMBER(SEARCH("STAR", IM!$AC$2:$AC$1181))))&gt;0), "STAR", "")</f>
        <v/>
      </c>
      <c r="S140" s="343" t="str">
        <f t="array" ref="S140">IFERROR(INDEX(IM!$AM$2:$AM$9382, MATCH(1, (IM!$F$2:$F$9382=A140) * (ISNUMBER(SEARCH($D$1, IM!$AC$2:$AC$9382))), 0)), "")</f>
        <v/>
      </c>
      <c r="T140" s="341">
        <f t="shared" si="24"/>
        <v>2</v>
      </c>
      <c r="U140" s="325"/>
      <c r="V140" s="336">
        <f t="shared" si="25"/>
        <v>2</v>
      </c>
      <c r="W140" s="328" t="str">
        <f>IF(VLOOKUP(A140,'0919門市清單主檔'!B:E,4,FALSE)=0,"",VLOOKUP(A140,'0919門市清單主檔'!B:E,4,FALSE))</f>
        <v/>
      </c>
      <c r="X140" s="227" t="s">
        <v>241</v>
      </c>
      <c r="Y140" s="228" t="s">
        <v>242</v>
      </c>
      <c r="Z140" s="228"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2" t="str">
        <f t="array" ref="I141">IF(AND(SUMPRODUCT((IM!$F$2:$F$1181=A141)*(ISNUMBER(SEARCH("PMQ2", IM!$AC$2:$AC$1181))))&gt;0), "PMQ2", "")</f>
        <v>PMQ2</v>
      </c>
      <c r="J141" s="358">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33" t="str">
        <f t="shared" si="21"/>
        <v>EDC+STAR</v>
      </c>
      <c r="N141" s="314" t="str">
        <f t="array" ref="N141">IF(AND(
    SUMPRODUCT(
        (IM!$F$2:$F$1181=A141) *
        ISNUMBER(SEARCH("HUB", IM!$AC$2:$AC$1181)) *
        (IM!$X$2:$X$1181&gt;=$A$1) *
        (IM!$X$2:$X$1181&lt;=$B$1)*(W141="HUB")
    ) &gt; 0
), "HUB", "")</f>
        <v/>
      </c>
      <c r="O141" s="335" t="str">
        <f t="shared" si="22"/>
        <v>已完工</v>
      </c>
      <c r="P141" s="222" t="str">
        <f t="shared" si="23"/>
        <v>PMQ2-3380-北縣莊勝店(定保)</v>
      </c>
      <c r="Q141" s="327" t="str">
        <f t="array" ref="Q141">IF(AND(SUMPRODUCT((IM!$F$2:$F$1181=A141)*(ISNUMBER(SEARCH("EDC", IM!$AC$2:$AC$1181))))&gt;0), "EDC", "")</f>
        <v>EDC</v>
      </c>
      <c r="R141" s="341" t="str">
        <f t="array" ref="R141">IF(AND(SUMPRODUCT((IM!$F$2:$F$1181=A141)*(ISNUMBER(SEARCH("STAR", IM!$AC$2:$AC$1181))))&gt;0), "STAR", "")</f>
        <v>STAR</v>
      </c>
      <c r="S141" s="343">
        <f t="array" ref="S141">IFERROR(INDEX(IM!$AM$2:$AM$9382, MATCH(1, (IM!$F$2:$F$9382=A141) * (ISNUMBER(SEARCH($D$1, IM!$AC$2:$AC$9382))), 0)), "")</f>
        <v>45796</v>
      </c>
      <c r="T141" s="341">
        <f t="shared" si="24"/>
        <v>1</v>
      </c>
      <c r="U141" s="325"/>
      <c r="V141" s="336">
        <f t="shared" si="25"/>
        <v>1</v>
      </c>
      <c r="W141" s="328" t="str">
        <f>IF(VLOOKUP(A141,'0919門市清單主檔'!B:E,4,FALSE)=0,"",VLOOKUP(A141,'0919門市清單主檔'!B:E,4,FALSE))</f>
        <v/>
      </c>
      <c r="Y141" s="228" t="s">
        <v>243</v>
      </c>
      <c r="Z141" s="228"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2" t="str">
        <f t="array" ref="I142">IF(AND(SUMPRODUCT((IM!$F$2:$F$1181=A142)*(ISNUMBER(SEARCH("PMQ2", IM!$AC$2:$AC$1181))))&gt;0), "PMQ2", "")</f>
        <v>PMQ2</v>
      </c>
      <c r="J142" s="358">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33" t="str">
        <f t="shared" si="21"/>
        <v>EDC+STAR</v>
      </c>
      <c r="N142" s="314" t="str">
        <f t="array" ref="N142">IF(AND(
    SUMPRODUCT(
        (IM!$F$2:$F$1181=A142) *
        ISNUMBER(SEARCH("HUB", IM!$AC$2:$AC$1181)) *
        (IM!$X$2:$X$1181&gt;=$A$1) *
        (IM!$X$2:$X$1181&lt;=$B$1)*(W142="HUB")
    ) &gt; 0
), "HUB", "")</f>
        <v/>
      </c>
      <c r="O142" s="335" t="str">
        <f t="shared" si="22"/>
        <v>已完工</v>
      </c>
      <c r="P142" s="222" t="str">
        <f t="shared" si="23"/>
        <v>PMQ2-4167-板橋松翠店(定保)</v>
      </c>
      <c r="Q142" s="327" t="str">
        <f t="array" ref="Q142">IF(AND(SUMPRODUCT((IM!$F$2:$F$1181=A142)*(ISNUMBER(SEARCH("EDC", IM!$AC$2:$AC$1181))))&gt;0), "EDC", "")</f>
        <v>EDC</v>
      </c>
      <c r="R142" s="341" t="str">
        <f t="array" ref="R142">IF(AND(SUMPRODUCT((IM!$F$2:$F$1181=A142)*(ISNUMBER(SEARCH("STAR", IM!$AC$2:$AC$1181))))&gt;0), "STAR", "")</f>
        <v>STAR</v>
      </c>
      <c r="S142" s="343">
        <f t="array" ref="S142">IFERROR(INDEX(IM!$AM$2:$AM$9382, MATCH(1, (IM!$F$2:$F$9382=A142) * (ISNUMBER(SEARCH($D$1, IM!$AC$2:$AC$9382))), 0)), "")</f>
        <v>45796</v>
      </c>
      <c r="T142" s="341">
        <f t="shared" si="24"/>
        <v>2</v>
      </c>
      <c r="U142" s="325"/>
      <c r="V142" s="336">
        <f t="shared" si="25"/>
        <v>2</v>
      </c>
      <c r="W142" s="328" t="str">
        <f>IF(VLOOKUP(A142,'0919門市清單主檔'!B:E,4,FALSE)=0,"",VLOOKUP(A142,'0919門市清單主檔'!B:E,4,FALSE))</f>
        <v/>
      </c>
      <c r="X142" s="227" t="s">
        <v>244</v>
      </c>
      <c r="Y142" s="228" t="s">
        <v>245</v>
      </c>
      <c r="Z142" s="228"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2" t="str">
        <f t="array" ref="I143">IF(AND(SUMPRODUCT((IM!$F$2:$F$1181=A143)*(ISNUMBER(SEARCH("PMQ2", IM!$AC$2:$AC$1181))))&gt;0), "PMQ2", "")</f>
        <v>PMQ2</v>
      </c>
      <c r="J143" s="358">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33" t="str">
        <f t="shared" ref="M143:M206" si="29">Q143&amp;IF(R143&lt;&gt;"",$P$2,"")&amp;R143</f>
        <v>EDC+STAR</v>
      </c>
      <c r="N143" s="314" t="str">
        <f t="array" ref="N143">IF(AND(
    SUMPRODUCT(
        (IM!$F$2:$F$1181=A143) *
        ISNUMBER(SEARCH("HUB", IM!$AC$2:$AC$1181)) *
        (IM!$X$2:$X$1181&gt;=$A$1) *
        (IM!$X$2:$X$1181&lt;=$B$1)*(W143="HUB")
    ) &gt; 0
), "HUB", "")</f>
        <v/>
      </c>
      <c r="O143" s="335"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2" t="str">
        <f t="shared" ref="P143:P206" si="31">(TEXT(I143,"yyyymmdd"))&amp;$S$2&amp;A143&amp;$S$2&amp;B143&amp;$Q$2</f>
        <v>PMQ2-D767-板橋寶翠店(定保)</v>
      </c>
      <c r="Q143" s="327" t="str">
        <f t="array" ref="Q143">IF(AND(SUMPRODUCT((IM!$F$2:$F$1181=A143)*(ISNUMBER(SEARCH("EDC", IM!$AC$2:$AC$1181))))&gt;0), "EDC", "")</f>
        <v>EDC</v>
      </c>
      <c r="R143" s="341" t="str">
        <f t="array" ref="R143">IF(AND(SUMPRODUCT((IM!$F$2:$F$1181=A143)*(ISNUMBER(SEARCH("STAR", IM!$AC$2:$AC$1181))))&gt;0), "STAR", "")</f>
        <v>STAR</v>
      </c>
      <c r="S143" s="343">
        <f t="array" ref="S143">IFERROR(INDEX(IM!$AM$2:$AM$9382, MATCH(1, (IM!$F$2:$F$9382=A143) * (ISNUMBER(SEARCH($D$1, IM!$AC$2:$AC$9382))), 0)), "")</f>
        <v>45797</v>
      </c>
      <c r="T143" s="341">
        <f t="shared" ref="T143:T206" si="32">IF(AND(X143&lt;&gt;"", Y143&lt;&gt;""), 2, IF(OR(X143&lt;&gt;"", Y143&lt;&gt;""), 1, 0))</f>
        <v>2</v>
      </c>
      <c r="U143" s="325"/>
      <c r="V143" s="336">
        <f t="shared" ref="V143:V206" si="33">IF(OR(R143="STAR", T143="", U143=""), T143,
"總數：" &amp; T143 &amp; CHAR(10) &amp;
"已維修：" &amp; U143 &amp; CHAR(10) &amp;
"未更換：" &amp; (T143 - U143))</f>
        <v>2</v>
      </c>
      <c r="W143" s="328" t="str">
        <f>IF(VLOOKUP(A143,'0919門市清單主檔'!B:E,4,FALSE)=0,"",VLOOKUP(A143,'0919門市清單主檔'!B:E,4,FALSE))</f>
        <v/>
      </c>
      <c r="X143" s="227" t="s">
        <v>247</v>
      </c>
      <c r="Y143" s="228" t="s">
        <v>248</v>
      </c>
      <c r="Z143" s="228"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2" t="str">
        <f t="array" ref="I144">IF(AND(SUMPRODUCT((IM!$F$2:$F$1181=A144)*(ISNUMBER(SEARCH("PMQ2", IM!$AC$2:$AC$1181))))&gt;0), "PMQ2", "")</f>
        <v>PMQ2</v>
      </c>
      <c r="J144" s="358">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33" t="str">
        <f t="shared" si="29"/>
        <v>EDC+STAR</v>
      </c>
      <c r="N144" s="314" t="str">
        <f t="array" ref="N144">IF(AND(
    SUMPRODUCT(
        (IM!$F$2:$F$1181=A144) *
        ISNUMBER(SEARCH("HUB", IM!$AC$2:$AC$1181)) *
        (IM!$X$2:$X$1181&gt;=$A$1) *
        (IM!$X$2:$X$1181&lt;=$B$1)*(W144="HUB")
    ) &gt; 0
), "HUB", "")</f>
        <v/>
      </c>
      <c r="O144" s="335" t="str">
        <f t="shared" si="30"/>
        <v>已完工</v>
      </c>
      <c r="P144" s="222" t="str">
        <f t="shared" si="31"/>
        <v>PMQ2-D087-三重中興北(定保)</v>
      </c>
      <c r="Q144" s="327" t="str">
        <f t="array" ref="Q144">IF(AND(SUMPRODUCT((IM!$F$2:$F$1181=A144)*(ISNUMBER(SEARCH("EDC", IM!$AC$2:$AC$1181))))&gt;0), "EDC", "")</f>
        <v>EDC</v>
      </c>
      <c r="R144" s="341" t="str">
        <f t="array" ref="R144">IF(AND(SUMPRODUCT((IM!$F$2:$F$1181=A144)*(ISNUMBER(SEARCH("STAR", IM!$AC$2:$AC$1181))))&gt;0), "STAR", "")</f>
        <v>STAR</v>
      </c>
      <c r="S144" s="343">
        <f t="array" ref="S144">IFERROR(INDEX(IM!$AM$2:$AM$9382, MATCH(1, (IM!$F$2:$F$9382=A144) * (ISNUMBER(SEARCH($D$1, IM!$AC$2:$AC$9382))), 0)), "")</f>
        <v>45797</v>
      </c>
      <c r="T144" s="341">
        <f t="shared" si="32"/>
        <v>1</v>
      </c>
      <c r="U144" s="325"/>
      <c r="V144" s="336">
        <f t="shared" si="33"/>
        <v>1</v>
      </c>
      <c r="W144" s="328" t="str">
        <f>IF(VLOOKUP(A144,'0919門市清單主檔'!B:E,4,FALSE)=0,"",VLOOKUP(A144,'0919門市清單主檔'!B:E,4,FALSE))</f>
        <v/>
      </c>
      <c r="Y144" s="228" t="s">
        <v>250</v>
      </c>
      <c r="Z144" s="228"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2" t="str">
        <f t="array" ref="I145">IF(AND(SUMPRODUCT((IM!$F$2:$F$1181=A145)*(ISNUMBER(SEARCH("PMQ2", IM!$AC$2:$AC$1181))))&gt;0), "PMQ2", "")</f>
        <v>PMQ2</v>
      </c>
      <c r="J145" s="358">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33" t="str">
        <f t="shared" si="29"/>
        <v>EDC+STAR</v>
      </c>
      <c r="N145" s="314" t="str">
        <f t="array" ref="N145">IF(AND(
    SUMPRODUCT(
        (IM!$F$2:$F$1181=A145) *
        ISNUMBER(SEARCH("HUB", IM!$AC$2:$AC$1181)) *
        (IM!$X$2:$X$1181&gt;=$A$1) *
        (IM!$X$2:$X$1181&lt;=$B$1)*(W145="HUB")
    ) &gt; 0
), "HUB", "")</f>
        <v/>
      </c>
      <c r="O145" s="335" t="str">
        <f t="shared" si="30"/>
        <v>已完工</v>
      </c>
      <c r="P145" s="222" t="str">
        <f t="shared" si="31"/>
        <v>PMQ2-4483-林口築夢店(定保)</v>
      </c>
      <c r="Q145" s="327" t="str">
        <f t="array" ref="Q145">IF(AND(SUMPRODUCT((IM!$F$2:$F$1181=A145)*(ISNUMBER(SEARCH("EDC", IM!$AC$2:$AC$1181))))&gt;0), "EDC", "")</f>
        <v>EDC</v>
      </c>
      <c r="R145" s="341" t="str">
        <f t="array" ref="R145">IF(AND(SUMPRODUCT((IM!$F$2:$F$1181=A145)*(ISNUMBER(SEARCH("STAR", IM!$AC$2:$AC$1181))))&gt;0), "STAR", "")</f>
        <v>STAR</v>
      </c>
      <c r="S145" s="343">
        <f t="array" ref="S145">IFERROR(INDEX(IM!$AM$2:$AM$9382, MATCH(1, (IM!$F$2:$F$9382=A145) * (ISNUMBER(SEARCH($D$1, IM!$AC$2:$AC$9382))), 0)), "")</f>
        <v>45798</v>
      </c>
      <c r="T145" s="341">
        <f t="shared" si="32"/>
        <v>1</v>
      </c>
      <c r="U145" s="325"/>
      <c r="V145" s="336">
        <f t="shared" si="33"/>
        <v>1</v>
      </c>
      <c r="W145" s="328" t="str">
        <f>IF(VLOOKUP(A145,'0919門市清單主檔'!B:E,4,FALSE)=0,"",VLOOKUP(A145,'0919門市清單主檔'!B:E,4,FALSE))</f>
        <v/>
      </c>
      <c r="X145" s="227" t="s">
        <v>251</v>
      </c>
      <c r="Y145" s="228"/>
      <c r="Z145" s="228"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2" t="str">
        <f t="array" ref="I146">IF(AND(SUMPRODUCT((IM!$F$2:$F$1181=A146)*(ISNUMBER(SEARCH("PMQ2", IM!$AC$2:$AC$1181))))&gt;0), "PMQ2", "")</f>
        <v>PMQ2</v>
      </c>
      <c r="J146" s="358">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33" t="str">
        <f t="shared" si="29"/>
        <v>EDC</v>
      </c>
      <c r="N146" s="314" t="str">
        <f t="array" ref="N146">IF(AND(
    SUMPRODUCT(
        (IM!$F$2:$F$1181=A146) *
        ISNUMBER(SEARCH("HUB", IM!$AC$2:$AC$1181)) *
        (IM!$X$2:$X$1181&gt;=$A$1) *
        (IM!$X$2:$X$1181&lt;=$B$1)*(W146="HUB")
    ) &gt; 0
), "HUB", "")</f>
        <v/>
      </c>
      <c r="O146" s="335" t="str">
        <f t="shared" si="30"/>
        <v>已完工</v>
      </c>
      <c r="P146" s="222" t="str">
        <f t="shared" si="31"/>
        <v>PMQ2-4514-林口老師店(定保)</v>
      </c>
      <c r="Q146" s="327" t="str">
        <f t="array" ref="Q146">IF(AND(SUMPRODUCT((IM!$F$2:$F$1181=A146)*(ISNUMBER(SEARCH("EDC", IM!$AC$2:$AC$1181))))&gt;0), "EDC", "")</f>
        <v>EDC</v>
      </c>
      <c r="R146" s="341" t="str">
        <f t="array" ref="R146">IF(AND(SUMPRODUCT((IM!$F$2:$F$1181=A146)*(ISNUMBER(SEARCH("STAR", IM!$AC$2:$AC$1181))))&gt;0), "STAR", "")</f>
        <v/>
      </c>
      <c r="S146" s="343" t="str">
        <f t="array" ref="S146">IFERROR(INDEX(IM!$AM$2:$AM$9382, MATCH(1, (IM!$F$2:$F$9382=A146) * (ISNUMBER(SEARCH($D$1, IM!$AC$2:$AC$9382))), 0)), "")</f>
        <v/>
      </c>
      <c r="T146" s="341">
        <f t="shared" si="32"/>
        <v>0</v>
      </c>
      <c r="U146" s="325"/>
      <c r="V146" s="336">
        <f t="shared" si="33"/>
        <v>0</v>
      </c>
      <c r="W146" s="328" t="str">
        <f>IF(VLOOKUP(A146,'0919門市清單主檔'!B:E,4,FALSE)=0,"",VLOOKUP(A146,'0919門市清單主檔'!B:E,4,FALSE))</f>
        <v/>
      </c>
      <c r="Y146" s="228"/>
      <c r="Z146" s="228"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2" t="str">
        <f t="array" ref="I147">IF(AND(SUMPRODUCT((IM!$F$2:$F$1181=A147)*(ISNUMBER(SEARCH("PMQ2", IM!$AC$2:$AC$1181))))&gt;0), "PMQ2", "")</f>
        <v>PMQ2</v>
      </c>
      <c r="J147" s="358">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33" t="str">
        <f t="shared" si="29"/>
        <v>EDC</v>
      </c>
      <c r="N147" s="314" t="str">
        <f t="array" ref="N147">IF(AND(
    SUMPRODUCT(
        (IM!$F$2:$F$1181=A147) *
        ISNUMBER(SEARCH("HUB", IM!$AC$2:$AC$1181)) *
        (IM!$X$2:$X$1181&gt;=$A$1) *
        (IM!$X$2:$X$1181&lt;=$B$1)*(W147="HUB")
    ) &gt; 0
), "HUB", "")</f>
        <v/>
      </c>
      <c r="O147" s="335" t="str">
        <f t="shared" si="30"/>
        <v>已完工</v>
      </c>
      <c r="P147" s="222" t="str">
        <f t="shared" si="31"/>
        <v>PMQ2-3137-北縣黎明店(定保)</v>
      </c>
      <c r="Q147" s="327" t="str">
        <f t="array" ref="Q147">IF(AND(SUMPRODUCT((IM!$F$2:$F$1181=A147)*(ISNUMBER(SEARCH("EDC", IM!$AC$2:$AC$1181))))&gt;0), "EDC", "")</f>
        <v>EDC</v>
      </c>
      <c r="R147" s="341" t="str">
        <f t="array" ref="R147">IF(AND(SUMPRODUCT((IM!$F$2:$F$1181=A147)*(ISNUMBER(SEARCH("STAR", IM!$AC$2:$AC$1181))))&gt;0), "STAR", "")</f>
        <v/>
      </c>
      <c r="S147" s="343" t="str">
        <f t="array" ref="S147">IFERROR(INDEX(IM!$AM$2:$AM$9382, MATCH(1, (IM!$F$2:$F$9382=A147) * (ISNUMBER(SEARCH($D$1, IM!$AC$2:$AC$9382))), 0)), "")</f>
        <v/>
      </c>
      <c r="T147" s="341">
        <f t="shared" si="32"/>
        <v>0</v>
      </c>
      <c r="U147" s="325"/>
      <c r="V147" s="336">
        <f t="shared" si="33"/>
        <v>0</v>
      </c>
      <c r="W147" s="328" t="str">
        <f>IF(VLOOKUP(A147,'0919門市清單主檔'!B:E,4,FALSE)=0,"",VLOOKUP(A147,'0919門市清單主檔'!B:E,4,FALSE))</f>
        <v/>
      </c>
      <c r="Y147" s="228"/>
      <c r="Z147" s="228"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2" t="str">
        <f t="array" ref="I148">IF(AND(SUMPRODUCT((IM!$F$2:$F$1181=A148)*(ISNUMBER(SEARCH("PMQ2", IM!$AC$2:$AC$1181))))&gt;0), "PMQ2", "")</f>
        <v>PMQ2</v>
      </c>
      <c r="J148" s="358">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33" t="str">
        <f t="shared" si="29"/>
        <v>EDC+STAR</v>
      </c>
      <c r="N148" s="314" t="str">
        <f t="array" ref="N148">IF(AND(
    SUMPRODUCT(
        (IM!$F$2:$F$1181=A148) *
        ISNUMBER(SEARCH("HUB", IM!$AC$2:$AC$1181)) *
        (IM!$X$2:$X$1181&gt;=$A$1) *
        (IM!$X$2:$X$1181&lt;=$B$1)*(W148="HUB")
    ) &gt; 0
), "HUB", "")</f>
        <v/>
      </c>
      <c r="O148" s="335" t="str">
        <f t="shared" si="30"/>
        <v>已完工</v>
      </c>
      <c r="P148" s="222" t="str">
        <f t="shared" si="31"/>
        <v>PMQ2-4977-三重初戀店(定保)</v>
      </c>
      <c r="Q148" s="327" t="str">
        <f t="array" ref="Q148">IF(AND(SUMPRODUCT((IM!$F$2:$F$1181=A148)*(ISNUMBER(SEARCH("EDC", IM!$AC$2:$AC$1181))))&gt;0), "EDC", "")</f>
        <v>EDC</v>
      </c>
      <c r="R148" s="341" t="str">
        <f t="array" ref="R148">IF(AND(SUMPRODUCT((IM!$F$2:$F$1181=A148)*(ISNUMBER(SEARCH("STAR", IM!$AC$2:$AC$1181))))&gt;0), "STAR", "")</f>
        <v>STAR</v>
      </c>
      <c r="S148" s="343">
        <f t="array" ref="S148">IFERROR(INDEX(IM!$AM$2:$AM$9382, MATCH(1, (IM!$F$2:$F$9382=A148) * (ISNUMBER(SEARCH($D$1, IM!$AC$2:$AC$9382))), 0)), "")</f>
        <v>45743</v>
      </c>
      <c r="T148" s="341">
        <f t="shared" si="32"/>
        <v>2</v>
      </c>
      <c r="U148" s="325"/>
      <c r="V148" s="336">
        <f t="shared" si="33"/>
        <v>2</v>
      </c>
      <c r="W148" s="328" t="str">
        <f>IF(VLOOKUP(A148,'0919門市清單主檔'!B:E,4,FALSE)=0,"",VLOOKUP(A148,'0919門市清單主檔'!B:E,4,FALSE))</f>
        <v/>
      </c>
      <c r="X148" s="227" t="s">
        <v>252</v>
      </c>
      <c r="Y148" s="228" t="s">
        <v>253</v>
      </c>
      <c r="Z148" s="228"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2" t="str">
        <f t="array" ref="I149">IF(AND(SUMPRODUCT((IM!$F$2:$F$1181=A149)*(ISNUMBER(SEARCH("PMQ2", IM!$AC$2:$AC$1181))))&gt;0), "PMQ2", "")</f>
        <v>PMQ2</v>
      </c>
      <c r="J149" s="358">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33" t="str">
        <f t="shared" si="29"/>
        <v>EDC+STAR</v>
      </c>
      <c r="N149" s="314" t="str">
        <f t="array" ref="N149">IF(AND(
    SUMPRODUCT(
        (IM!$F$2:$F$1181=A149) *
        ISNUMBER(SEARCH("HUB", IM!$AC$2:$AC$1181)) *
        (IM!$X$2:$X$1181&gt;=$A$1) *
        (IM!$X$2:$X$1181&lt;=$B$1)*(W149="HUB")
    ) &gt; 0
), "HUB", "")</f>
        <v/>
      </c>
      <c r="O149" s="335" t="str">
        <f t="shared" si="30"/>
        <v>已完工</v>
      </c>
      <c r="P149" s="222" t="str">
        <f t="shared" si="31"/>
        <v>PMQ2-3890-三重美堤店(定保)</v>
      </c>
      <c r="Q149" s="327" t="str">
        <f t="array" ref="Q149">IF(AND(SUMPRODUCT((IM!$F$2:$F$1181=A149)*(ISNUMBER(SEARCH("EDC", IM!$AC$2:$AC$1181))))&gt;0), "EDC", "")</f>
        <v>EDC</v>
      </c>
      <c r="R149" s="341" t="str">
        <f t="array" ref="R149">IF(AND(SUMPRODUCT((IM!$F$2:$F$1181=A149)*(ISNUMBER(SEARCH("STAR", IM!$AC$2:$AC$1181))))&gt;0), "STAR", "")</f>
        <v>STAR</v>
      </c>
      <c r="S149" s="343">
        <f t="array" ref="S149">IFERROR(INDEX(IM!$AM$2:$AM$9382, MATCH(1, (IM!$F$2:$F$9382=A149) * (ISNUMBER(SEARCH($D$1, IM!$AC$2:$AC$9382))), 0)), "")</f>
        <v>45800</v>
      </c>
      <c r="T149" s="341">
        <f t="shared" si="32"/>
        <v>2</v>
      </c>
      <c r="U149" s="325"/>
      <c r="V149" s="336">
        <f t="shared" si="33"/>
        <v>2</v>
      </c>
      <c r="W149" s="328" t="str">
        <f>IF(VLOOKUP(A149,'0919門市清單主檔'!B:E,4,FALSE)=0,"",VLOOKUP(A149,'0919門市清單主檔'!B:E,4,FALSE))</f>
        <v/>
      </c>
      <c r="X149" s="227" t="s">
        <v>254</v>
      </c>
      <c r="Y149" s="228" t="s">
        <v>255</v>
      </c>
      <c r="Z149" s="228"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2" t="str">
        <f t="array" ref="I150">IF(AND(SUMPRODUCT((IM!$F$2:$F$1181=A150)*(ISNUMBER(SEARCH("PMQ2", IM!$AC$2:$AC$1181))))&gt;0), "PMQ2", "")</f>
        <v>PMQ2</v>
      </c>
      <c r="J150" s="358">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33" t="str">
        <f t="shared" si="29"/>
        <v>EDC+STAR</v>
      </c>
      <c r="N150" s="314" t="str">
        <f t="array" ref="N150">IF(AND(
    SUMPRODUCT(
        (IM!$F$2:$F$1181=A150) *
        ISNUMBER(SEARCH("HUB", IM!$AC$2:$AC$1181)) *
        (IM!$X$2:$X$1181&gt;=$A$1) *
        (IM!$X$2:$X$1181&lt;=$B$1)*(W150="HUB")
    ) &gt; 0
), "HUB", "")</f>
        <v/>
      </c>
      <c r="O150" s="335" t="str">
        <f t="shared" si="30"/>
        <v>已完工</v>
      </c>
      <c r="P150" s="222" t="str">
        <f t="shared" si="31"/>
        <v>PMQ2-4388-三重薔薇店(定保)</v>
      </c>
      <c r="Q150" s="327" t="str">
        <f t="array" ref="Q150">IF(AND(SUMPRODUCT((IM!$F$2:$F$1181=A150)*(ISNUMBER(SEARCH("EDC", IM!$AC$2:$AC$1181))))&gt;0), "EDC", "")</f>
        <v>EDC</v>
      </c>
      <c r="R150" s="341" t="str">
        <f t="array" ref="R150">IF(AND(SUMPRODUCT((IM!$F$2:$F$1181=A150)*(ISNUMBER(SEARCH("STAR", IM!$AC$2:$AC$1181))))&gt;0), "STAR", "")</f>
        <v>STAR</v>
      </c>
      <c r="S150" s="343">
        <f t="array" ref="S150">IFERROR(INDEX(IM!$AM$2:$AM$9382, MATCH(1, (IM!$F$2:$F$9382=A150) * (ISNUMBER(SEARCH($D$1, IM!$AC$2:$AC$9382))), 0)), "")</f>
        <v>45800</v>
      </c>
      <c r="T150" s="341">
        <f t="shared" si="32"/>
        <v>2</v>
      </c>
      <c r="U150" s="325"/>
      <c r="V150" s="336">
        <f t="shared" si="33"/>
        <v>2</v>
      </c>
      <c r="W150" s="328" t="str">
        <f>IF(VLOOKUP(A150,'0919門市清單主檔'!B:E,4,FALSE)=0,"",VLOOKUP(A150,'0919門市清單主檔'!B:E,4,FALSE))</f>
        <v/>
      </c>
      <c r="X150" s="227" t="s">
        <v>256</v>
      </c>
      <c r="Y150" s="228" t="s">
        <v>257</v>
      </c>
      <c r="Z150" s="228"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2" t="str">
        <f t="array" ref="I151">IF(AND(SUMPRODUCT((IM!$F$2:$F$1181=A151)*(ISNUMBER(SEARCH("PMQ2", IM!$AC$2:$AC$1181))))&gt;0), "PMQ2", "")</f>
        <v>PMQ2</v>
      </c>
      <c r="J151" s="358">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33" t="str">
        <f t="shared" si="29"/>
        <v>EDC+STAR</v>
      </c>
      <c r="N151" s="314" t="str">
        <f t="array" ref="N151">IF(AND(
    SUMPRODUCT(
        (IM!$F$2:$F$1181=A151) *
        ISNUMBER(SEARCH("HUB", IM!$AC$2:$AC$1181)) *
        (IM!$X$2:$X$1181&gt;=$A$1) *
        (IM!$X$2:$X$1181&lt;=$B$1)*(W151="HUB")
    ) &gt; 0
), "HUB", "")</f>
        <v/>
      </c>
      <c r="O151" s="335" t="str">
        <f t="shared" si="30"/>
        <v>已完工</v>
      </c>
      <c r="P151" s="222" t="str">
        <f t="shared" si="31"/>
        <v>PMQ2-4341-新莊莊美店(定保)</v>
      </c>
      <c r="Q151" s="327" t="str">
        <f t="array" ref="Q151">IF(AND(SUMPRODUCT((IM!$F$2:$F$1181=A151)*(ISNUMBER(SEARCH("EDC", IM!$AC$2:$AC$1181))))&gt;0), "EDC", "")</f>
        <v>EDC</v>
      </c>
      <c r="R151" s="341" t="str">
        <f t="array" ref="R151">IF(AND(SUMPRODUCT((IM!$F$2:$F$1181=A151)*(ISNUMBER(SEARCH("STAR", IM!$AC$2:$AC$1181))))&gt;0), "STAR", "")</f>
        <v>STAR</v>
      </c>
      <c r="S151" s="343">
        <f t="array" ref="S151">IFERROR(INDEX(IM!$AM$2:$AM$9382, MATCH(1, (IM!$F$2:$F$9382=A151) * (ISNUMBER(SEARCH($D$1, IM!$AC$2:$AC$9382))), 0)), "")</f>
        <v>45803</v>
      </c>
      <c r="T151" s="341">
        <f t="shared" si="32"/>
        <v>2</v>
      </c>
      <c r="U151" s="325"/>
      <c r="V151" s="336">
        <f t="shared" si="33"/>
        <v>2</v>
      </c>
      <c r="W151" s="328" t="str">
        <f>IF(VLOOKUP(A151,'0919門市清單主檔'!B:E,4,FALSE)=0,"",VLOOKUP(A151,'0919門市清單主檔'!B:E,4,FALSE))</f>
        <v/>
      </c>
      <c r="X151" s="227" t="s">
        <v>258</v>
      </c>
      <c r="Y151" s="228" t="s">
        <v>259</v>
      </c>
      <c r="Z151" s="228"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2" t="str">
        <f t="array" ref="I152">IF(AND(SUMPRODUCT((IM!$F$2:$F$1181=A152)*(ISNUMBER(SEARCH("PMQ2", IM!$AC$2:$AC$1181))))&gt;0), "PMQ2", "")</f>
        <v>PMQ2</v>
      </c>
      <c r="J152" s="358">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33" t="str">
        <f t="shared" si="29"/>
        <v>EDC+STAR</v>
      </c>
      <c r="N152" s="314" t="str">
        <f t="array" ref="N152">IF(AND(
    SUMPRODUCT(
        (IM!$F$2:$F$1181=A152) *
        ISNUMBER(SEARCH("HUB", IM!$AC$2:$AC$1181)) *
        (IM!$X$2:$X$1181&gt;=$A$1) *
        (IM!$X$2:$X$1181&lt;=$B$1)*(W152="HUB")
    ) &gt; 0
), "HUB", "")</f>
        <v/>
      </c>
      <c r="O152" s="335" t="str">
        <f t="shared" si="30"/>
        <v>已完工</v>
      </c>
      <c r="P152" s="222" t="str">
        <f t="shared" si="31"/>
        <v>PMQ2-3751-淡水真理大(定保)</v>
      </c>
      <c r="Q152" s="327" t="str">
        <f t="array" ref="Q152">IF(AND(SUMPRODUCT((IM!$F$2:$F$1181=A152)*(ISNUMBER(SEARCH("EDC", IM!$AC$2:$AC$1181))))&gt;0), "EDC", "")</f>
        <v>EDC</v>
      </c>
      <c r="R152" s="341" t="str">
        <f t="array" ref="R152">IF(AND(SUMPRODUCT((IM!$F$2:$F$1181=A152)*(ISNUMBER(SEARCH("STAR", IM!$AC$2:$AC$1181))))&gt;0), "STAR", "")</f>
        <v>STAR</v>
      </c>
      <c r="S152" s="343">
        <f t="array" ref="S152">IFERROR(INDEX(IM!$AM$2:$AM$9382, MATCH(1, (IM!$F$2:$F$9382=A152) * (ISNUMBER(SEARCH($D$1, IM!$AC$2:$AC$9382))), 0)), "")</f>
        <v>45803</v>
      </c>
      <c r="T152" s="341">
        <f t="shared" si="32"/>
        <v>2</v>
      </c>
      <c r="U152" s="325"/>
      <c r="V152" s="336">
        <f t="shared" si="33"/>
        <v>2</v>
      </c>
      <c r="W152" s="328" t="str">
        <f>IF(VLOOKUP(A152,'0919門市清單主檔'!B:E,4,FALSE)=0,"",VLOOKUP(A152,'0919門市清單主檔'!B:E,4,FALSE))</f>
        <v/>
      </c>
      <c r="X152" s="227" t="s">
        <v>260</v>
      </c>
      <c r="Y152" s="228" t="s">
        <v>261</v>
      </c>
      <c r="Z152" s="228"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2" t="str">
        <f t="array" ref="I153">IF(AND(SUMPRODUCT((IM!$F$2:$F$1181=A153)*(ISNUMBER(SEARCH("PMQ2", IM!$AC$2:$AC$1181))))&gt;0), "PMQ2", "")</f>
        <v>PMQ2</v>
      </c>
      <c r="J153" s="358">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33" t="str">
        <f t="shared" si="29"/>
        <v>EDC+STAR</v>
      </c>
      <c r="N153" s="314" t="str">
        <f t="array" ref="N153">IF(AND(
    SUMPRODUCT(
        (IM!$F$2:$F$1181=A153) *
        ISNUMBER(SEARCH("HUB", IM!$AC$2:$AC$1181)) *
        (IM!$X$2:$X$1181&gt;=$A$1) *
        (IM!$X$2:$X$1181&lt;=$B$1)*(W153="HUB")
    ) &gt; 0
), "HUB", "")</f>
        <v/>
      </c>
      <c r="O153" s="335" t="str">
        <f t="shared" si="30"/>
        <v>已完工</v>
      </c>
      <c r="P153" s="222" t="str">
        <f t="shared" si="31"/>
        <v>PMQ2-4093-淡水新市一(定保)</v>
      </c>
      <c r="Q153" s="327" t="str">
        <f t="array" ref="Q153">IF(AND(SUMPRODUCT((IM!$F$2:$F$1181=A153)*(ISNUMBER(SEARCH("EDC", IM!$AC$2:$AC$1181))))&gt;0), "EDC", "")</f>
        <v>EDC</v>
      </c>
      <c r="R153" s="341" t="str">
        <f t="array" ref="R153">IF(AND(SUMPRODUCT((IM!$F$2:$F$1181=A153)*(ISNUMBER(SEARCH("STAR", IM!$AC$2:$AC$1181))))&gt;0), "STAR", "")</f>
        <v>STAR</v>
      </c>
      <c r="S153" s="343">
        <f t="array" ref="S153">IFERROR(INDEX(IM!$AM$2:$AM$9382, MATCH(1, (IM!$F$2:$F$9382=A153) * (ISNUMBER(SEARCH($D$1, IM!$AC$2:$AC$9382))), 0)), "")</f>
        <v>45803</v>
      </c>
      <c r="T153" s="341">
        <f t="shared" si="32"/>
        <v>1</v>
      </c>
      <c r="U153" s="325"/>
      <c r="V153" s="336">
        <f t="shared" si="33"/>
        <v>1</v>
      </c>
      <c r="W153" s="328" t="str">
        <f>IF(VLOOKUP(A153,'0919門市清單主檔'!B:E,4,FALSE)=0,"",VLOOKUP(A153,'0919門市清單主檔'!B:E,4,FALSE))</f>
        <v/>
      </c>
      <c r="Y153" s="228" t="s">
        <v>262</v>
      </c>
      <c r="Z153" s="228"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2" t="str">
        <f t="array" ref="I154">IF(AND(SUMPRODUCT((IM!$F$2:$F$1181=A154)*(ISNUMBER(SEARCH("PMQ2", IM!$AC$2:$AC$1181))))&gt;0), "PMQ2", "")</f>
        <v>PMQ2</v>
      </c>
      <c r="J154" s="358">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33" t="str">
        <f t="shared" si="29"/>
        <v>EDC+STAR</v>
      </c>
      <c r="N154" s="314" t="str">
        <f t="array" ref="N154">IF(AND(
    SUMPRODUCT(
        (IM!$F$2:$F$1181=A154) *
        ISNUMBER(SEARCH("HUB", IM!$AC$2:$AC$1181)) *
        (IM!$X$2:$X$1181&gt;=$A$1) *
        (IM!$X$2:$X$1181&lt;=$B$1)*(W154="HUB")
    ) &gt; 0
), "HUB", "")</f>
        <v/>
      </c>
      <c r="O154" s="335" t="str">
        <f t="shared" si="30"/>
        <v>已完工</v>
      </c>
      <c r="P154" s="222" t="str">
        <f t="shared" si="31"/>
        <v>PMQ2-4228-新莊頭前公園(定保)</v>
      </c>
      <c r="Q154" s="327" t="str">
        <f t="array" ref="Q154">IF(AND(SUMPRODUCT((IM!$F$2:$F$1181=A154)*(ISNUMBER(SEARCH("EDC", IM!$AC$2:$AC$1181))))&gt;0), "EDC", "")</f>
        <v>EDC</v>
      </c>
      <c r="R154" s="341" t="str">
        <f t="array" ref="R154">IF(AND(SUMPRODUCT((IM!$F$2:$F$1181=A154)*(ISNUMBER(SEARCH("STAR", IM!$AC$2:$AC$1181))))&gt;0), "STAR", "")</f>
        <v>STAR</v>
      </c>
      <c r="S154" s="343">
        <f t="array" ref="S154">IFERROR(INDEX(IM!$AM$2:$AM$9382, MATCH(1, (IM!$F$2:$F$9382=A154) * (ISNUMBER(SEARCH($D$1, IM!$AC$2:$AC$9382))), 0)), "")</f>
        <v>45803</v>
      </c>
      <c r="T154" s="341">
        <f t="shared" si="32"/>
        <v>2</v>
      </c>
      <c r="U154" s="325"/>
      <c r="V154" s="336">
        <f t="shared" si="33"/>
        <v>2</v>
      </c>
      <c r="W154" s="328" t="str">
        <f>IF(VLOOKUP(A154,'0919門市清單主檔'!B:E,4,FALSE)=0,"",VLOOKUP(A154,'0919門市清單主檔'!B:E,4,FALSE))</f>
        <v/>
      </c>
      <c r="X154" s="227" t="s">
        <v>263</v>
      </c>
      <c r="Y154" s="228" t="s">
        <v>264</v>
      </c>
      <c r="Z154" s="228"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2" t="str">
        <f t="array" ref="I155">IF(AND(SUMPRODUCT((IM!$F$2:$F$1181=A155)*(ISNUMBER(SEARCH("PMQ2", IM!$AC$2:$AC$1181))))&gt;0), "PMQ2", "")</f>
        <v>PMQ2</v>
      </c>
      <c r="J155" s="358">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33" t="str">
        <f t="shared" si="29"/>
        <v>EDC+STAR</v>
      </c>
      <c r="N155" s="314" t="str">
        <f t="array" ref="N155">IF(AND(
    SUMPRODUCT(
        (IM!$F$2:$F$1181=A155) *
        ISNUMBER(SEARCH("HUB", IM!$AC$2:$AC$1181)) *
        (IM!$X$2:$X$1181&gt;=$A$1) *
        (IM!$X$2:$X$1181&lt;=$B$1)*(W155="HUB")
    ) &gt; 0
), "HUB", "")</f>
        <v/>
      </c>
      <c r="O155" s="335" t="str">
        <f t="shared" si="30"/>
        <v>已完工</v>
      </c>
      <c r="P155" s="222" t="str">
        <f t="shared" si="31"/>
        <v>PMQ2-4153-淡水莊園店(定保)</v>
      </c>
      <c r="Q155" s="327" t="str">
        <f t="array" ref="Q155">IF(AND(SUMPRODUCT((IM!$F$2:$F$1181=A155)*(ISNUMBER(SEARCH("EDC", IM!$AC$2:$AC$1181))))&gt;0), "EDC", "")</f>
        <v>EDC</v>
      </c>
      <c r="R155" s="341" t="str">
        <f t="array" ref="R155">IF(AND(SUMPRODUCT((IM!$F$2:$F$1181=A155)*(ISNUMBER(SEARCH("STAR", IM!$AC$2:$AC$1181))))&gt;0), "STAR", "")</f>
        <v>STAR</v>
      </c>
      <c r="S155" s="343">
        <f t="array" ref="S155">IFERROR(INDEX(IM!$AM$2:$AM$9382, MATCH(1, (IM!$F$2:$F$9382=A155) * (ISNUMBER(SEARCH($D$1, IM!$AC$2:$AC$9382))), 0)), "")</f>
        <v>45803</v>
      </c>
      <c r="T155" s="341">
        <f t="shared" si="32"/>
        <v>2</v>
      </c>
      <c r="U155" s="325"/>
      <c r="V155" s="336">
        <f t="shared" si="33"/>
        <v>2</v>
      </c>
      <c r="W155" s="328" t="str">
        <f>IF(VLOOKUP(A155,'0919門市清單主檔'!B:E,4,FALSE)=0,"",VLOOKUP(A155,'0919門市清單主檔'!B:E,4,FALSE))</f>
        <v/>
      </c>
      <c r="X155" s="227" t="s">
        <v>265</v>
      </c>
      <c r="Y155" s="228" t="s">
        <v>266</v>
      </c>
      <c r="Z155" s="228"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2" t="str">
        <f t="array" ref="I156">IF(AND(SUMPRODUCT((IM!$F$2:$F$1181=A156)*(ISNUMBER(SEARCH("PMQ2", IM!$AC$2:$AC$1181))))&gt;0), "PMQ2", "")</f>
        <v>PMQ2</v>
      </c>
      <c r="J156" s="358">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33" t="str">
        <f t="shared" si="29"/>
        <v>EDC+STAR</v>
      </c>
      <c r="N156" s="314" t="str">
        <f t="array" ref="N156">IF(AND(
    SUMPRODUCT(
        (IM!$F$2:$F$1181=A156) *
        ISNUMBER(SEARCH("HUB", IM!$AC$2:$AC$1181)) *
        (IM!$X$2:$X$1181&gt;=$A$1) *
        (IM!$X$2:$X$1181&lt;=$B$1)*(W156="HUB")
    ) &gt; 0
), "HUB", "")</f>
        <v/>
      </c>
      <c r="O156" s="335" t="str">
        <f t="shared" si="30"/>
        <v>已完工</v>
      </c>
      <c r="P156" s="222" t="str">
        <f t="shared" si="31"/>
        <v>PMQ2-4529-淡水新洲店(定保)</v>
      </c>
      <c r="Q156" s="327" t="str">
        <f t="array" ref="Q156">IF(AND(SUMPRODUCT((IM!$F$2:$F$1181=A156)*(ISNUMBER(SEARCH("EDC", IM!$AC$2:$AC$1181))))&gt;0), "EDC", "")</f>
        <v>EDC</v>
      </c>
      <c r="R156" s="341" t="str">
        <f t="array" ref="R156">IF(AND(SUMPRODUCT((IM!$F$2:$F$1181=A156)*(ISNUMBER(SEARCH("STAR", IM!$AC$2:$AC$1181))))&gt;0), "STAR", "")</f>
        <v>STAR</v>
      </c>
      <c r="S156" s="343">
        <f t="array" ref="S156">IFERROR(INDEX(IM!$AM$2:$AM$9382, MATCH(1, (IM!$F$2:$F$9382=A156) * (ISNUMBER(SEARCH($D$1, IM!$AC$2:$AC$9382))), 0)), "")</f>
        <v>45803</v>
      </c>
      <c r="T156" s="341">
        <f t="shared" si="32"/>
        <v>2</v>
      </c>
      <c r="U156" s="325"/>
      <c r="V156" s="336">
        <f t="shared" si="33"/>
        <v>2</v>
      </c>
      <c r="W156" s="328" t="str">
        <f>IF(VLOOKUP(A156,'0919門市清單主檔'!B:E,4,FALSE)=0,"",VLOOKUP(A156,'0919門市清單主檔'!B:E,4,FALSE))</f>
        <v/>
      </c>
      <c r="X156" s="227" t="s">
        <v>267</v>
      </c>
      <c r="Y156" s="228" t="s">
        <v>268</v>
      </c>
      <c r="Z156" s="228"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2" t="str">
        <f t="array" ref="I157">IF(AND(SUMPRODUCT((IM!$F$2:$F$1181=A157)*(ISNUMBER(SEARCH("PMQ2", IM!$AC$2:$AC$1181))))&gt;0), "PMQ2", "")</f>
        <v>PMQ2</v>
      </c>
      <c r="J157" s="358">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33" t="str">
        <f t="shared" si="29"/>
        <v>EDC+STAR</v>
      </c>
      <c r="N157" s="314" t="str">
        <f t="array" ref="N157">IF(AND(
    SUMPRODUCT(
        (IM!$F$2:$F$1181=A157) *
        ISNUMBER(SEARCH("HUB", IM!$AC$2:$AC$1181)) *
        (IM!$X$2:$X$1181&gt;=$A$1) *
        (IM!$X$2:$X$1181&lt;=$B$1)*(W157="HUB")
    ) &gt; 0
), "HUB", "")</f>
        <v/>
      </c>
      <c r="O157" s="335" t="str">
        <f t="shared" si="30"/>
        <v>已完工</v>
      </c>
      <c r="P157" s="222" t="str">
        <f t="shared" si="31"/>
        <v>PMQ2-4788-淡水國家店(定保)</v>
      </c>
      <c r="Q157" s="327" t="str">
        <f t="array" ref="Q157">IF(AND(SUMPRODUCT((IM!$F$2:$F$1181=A157)*(ISNUMBER(SEARCH("EDC", IM!$AC$2:$AC$1181))))&gt;0), "EDC", "")</f>
        <v>EDC</v>
      </c>
      <c r="R157" s="341" t="str">
        <f t="array" ref="R157">IF(AND(SUMPRODUCT((IM!$F$2:$F$1181=A157)*(ISNUMBER(SEARCH("STAR", IM!$AC$2:$AC$1181))))&gt;0), "STAR", "")</f>
        <v>STAR</v>
      </c>
      <c r="S157" s="343">
        <f t="array" ref="S157">IFERROR(INDEX(IM!$AM$2:$AM$9382, MATCH(1, (IM!$F$2:$F$9382=A157) * (ISNUMBER(SEARCH($D$1, IM!$AC$2:$AC$9382))), 0)), "")</f>
        <v>45803</v>
      </c>
      <c r="T157" s="341">
        <f t="shared" si="32"/>
        <v>2</v>
      </c>
      <c r="U157" s="325"/>
      <c r="V157" s="336">
        <f t="shared" si="33"/>
        <v>2</v>
      </c>
      <c r="W157" s="328" t="str">
        <f>IF(VLOOKUP(A157,'0919門市清單主檔'!B:E,4,FALSE)=0,"",VLOOKUP(A157,'0919門市清單主檔'!B:E,4,FALSE))</f>
        <v/>
      </c>
      <c r="X157" s="227" t="s">
        <v>269</v>
      </c>
      <c r="Y157" s="228" t="s">
        <v>270</v>
      </c>
      <c r="Z157" s="228"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2" t="str">
        <f t="array" ref="I158">IF(AND(SUMPRODUCT((IM!$F$2:$F$1181=A158)*(ISNUMBER(SEARCH("PMQ2", IM!$AC$2:$AC$1181))))&gt;0), "PMQ2", "")</f>
        <v>PMQ2</v>
      </c>
      <c r="J158" s="358">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33" t="str">
        <f t="shared" si="29"/>
        <v>EDC+STAR</v>
      </c>
      <c r="N158" s="314" t="str">
        <f t="array" ref="N158">IF(AND(
    SUMPRODUCT(
        (IM!$F$2:$F$1181=A158) *
        ISNUMBER(SEARCH("HUB", IM!$AC$2:$AC$1181)) *
        (IM!$X$2:$X$1181&gt;=$A$1) *
        (IM!$X$2:$X$1181&lt;=$B$1)*(W158="HUB")
    ) &gt; 0
), "HUB", "")</f>
        <v/>
      </c>
      <c r="O158" s="335" t="str">
        <f t="shared" si="30"/>
        <v>已完工</v>
      </c>
      <c r="P158" s="222" t="str">
        <f t="shared" si="31"/>
        <v>PMQ2-4298-淡水後洲店(定保)</v>
      </c>
      <c r="Q158" s="327" t="str">
        <f t="array" ref="Q158">IF(AND(SUMPRODUCT((IM!$F$2:$F$1181=A158)*(ISNUMBER(SEARCH("EDC", IM!$AC$2:$AC$1181))))&gt;0), "EDC", "")</f>
        <v>EDC</v>
      </c>
      <c r="R158" s="341" t="str">
        <f t="array" ref="R158">IF(AND(SUMPRODUCT((IM!$F$2:$F$1181=A158)*(ISNUMBER(SEARCH("STAR", IM!$AC$2:$AC$1181))))&gt;0), "STAR", "")</f>
        <v>STAR</v>
      </c>
      <c r="S158" s="343">
        <f t="array" ref="S158">IFERROR(INDEX(IM!$AM$2:$AM$9382, MATCH(1, (IM!$F$2:$F$9382=A158) * (ISNUMBER(SEARCH($D$1, IM!$AC$2:$AC$9382))), 0)), "")</f>
        <v>45803</v>
      </c>
      <c r="T158" s="341">
        <f t="shared" si="32"/>
        <v>2</v>
      </c>
      <c r="U158" s="325"/>
      <c r="V158" s="336">
        <f t="shared" si="33"/>
        <v>2</v>
      </c>
      <c r="W158" s="328" t="str">
        <f>IF(VLOOKUP(A158,'0919門市清單主檔'!B:E,4,FALSE)=0,"",VLOOKUP(A158,'0919門市清單主檔'!B:E,4,FALSE))</f>
        <v/>
      </c>
      <c r="X158" s="227" t="s">
        <v>271</v>
      </c>
      <c r="Y158" s="228" t="s">
        <v>272</v>
      </c>
      <c r="Z158" s="228"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2" t="str">
        <f t="array" ref="I159">IF(AND(SUMPRODUCT((IM!$F$2:$F$1181=A159)*(ISNUMBER(SEARCH("PMQ2", IM!$AC$2:$AC$1181))))&gt;0), "PMQ2", "")</f>
        <v>PMQ2</v>
      </c>
      <c r="J159" s="358">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33" t="str">
        <f t="shared" si="29"/>
        <v>EDC</v>
      </c>
      <c r="N159" s="314" t="str">
        <f t="array" ref="N159">IF(AND(
    SUMPRODUCT(
        (IM!$F$2:$F$1181=A159) *
        ISNUMBER(SEARCH("HUB", IM!$AC$2:$AC$1181)) *
        (IM!$X$2:$X$1181&gt;=$A$1) *
        (IM!$X$2:$X$1181&lt;=$B$1)*(W159="HUB")
    ) &gt; 0
), "HUB", "")</f>
        <v/>
      </c>
      <c r="O159" s="335" t="str">
        <f t="shared" si="30"/>
        <v>已完工</v>
      </c>
      <c r="P159" s="222" t="str">
        <f t="shared" si="31"/>
        <v>PMQ2-4538-林口童樂店(定保)</v>
      </c>
      <c r="Q159" s="327" t="str">
        <f t="array" ref="Q159">IF(AND(SUMPRODUCT((IM!$F$2:$F$1181=A159)*(ISNUMBER(SEARCH("EDC", IM!$AC$2:$AC$1181))))&gt;0), "EDC", "")</f>
        <v>EDC</v>
      </c>
      <c r="R159" s="341" t="str">
        <f t="array" ref="R159">IF(AND(SUMPRODUCT((IM!$F$2:$F$1181=A159)*(ISNUMBER(SEARCH("STAR", IM!$AC$2:$AC$1181))))&gt;0), "STAR", "")</f>
        <v/>
      </c>
      <c r="S159" s="343" t="str">
        <f t="array" ref="S159">IFERROR(INDEX(IM!$AM$2:$AM$9382, MATCH(1, (IM!$F$2:$F$9382=A159) * (ISNUMBER(SEARCH($D$1, IM!$AC$2:$AC$9382))), 0)), "")</f>
        <v/>
      </c>
      <c r="T159" s="341">
        <f t="shared" si="32"/>
        <v>0</v>
      </c>
      <c r="U159" s="325"/>
      <c r="V159" s="336">
        <f t="shared" si="33"/>
        <v>0</v>
      </c>
      <c r="W159" s="328" t="str">
        <f>IF(VLOOKUP(A159,'0919門市清單主檔'!B:E,4,FALSE)=0,"",VLOOKUP(A159,'0919門市清單主檔'!B:E,4,FALSE))</f>
        <v/>
      </c>
      <c r="Y159" s="228"/>
      <c r="Z159" s="228"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2" t="str">
        <f t="array" ref="I160">IF(AND(SUMPRODUCT((IM!$F$2:$F$1181=A160)*(ISNUMBER(SEARCH("PMQ2", IM!$AC$2:$AC$1181))))&gt;0), "PMQ2", "")</f>
        <v>PMQ2</v>
      </c>
      <c r="J160" s="358">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33" t="str">
        <f t="shared" si="29"/>
        <v>EDC+STAR</v>
      </c>
      <c r="N160" s="314" t="str">
        <f t="array" ref="N160">IF(AND(
    SUMPRODUCT(
        (IM!$F$2:$F$1181=A160) *
        ISNUMBER(SEARCH("HUB", IM!$AC$2:$AC$1181)) *
        (IM!$X$2:$X$1181&gt;=$A$1) *
        (IM!$X$2:$X$1181&lt;=$B$1)*(W160="HUB")
    ) &gt; 0
), "HUB", "")</f>
        <v/>
      </c>
      <c r="O160" s="335" t="str">
        <f t="shared" si="30"/>
        <v>已完工</v>
      </c>
      <c r="P160" s="222" t="str">
        <f t="shared" si="31"/>
        <v>PMQ2-D390-三重大有店(定保)</v>
      </c>
      <c r="Q160" s="327" t="str">
        <f t="array" ref="Q160">IF(AND(SUMPRODUCT((IM!$F$2:$F$1181=A160)*(ISNUMBER(SEARCH("EDC", IM!$AC$2:$AC$1181))))&gt;0), "EDC", "")</f>
        <v>EDC</v>
      </c>
      <c r="R160" s="341" t="str">
        <f t="array" ref="R160">IF(AND(SUMPRODUCT((IM!$F$2:$F$1181=A160)*(ISNUMBER(SEARCH("STAR", IM!$AC$2:$AC$1181))))&gt;0), "STAR", "")</f>
        <v>STAR</v>
      </c>
      <c r="S160" s="343">
        <f t="array" ref="S160">IFERROR(INDEX(IM!$AM$2:$AM$9382, MATCH(1, (IM!$F$2:$F$9382=A160) * (ISNUMBER(SEARCH($D$1, IM!$AC$2:$AC$9382))), 0)), "")</f>
        <v>45804</v>
      </c>
      <c r="T160" s="341">
        <f t="shared" si="32"/>
        <v>2</v>
      </c>
      <c r="U160" s="325"/>
      <c r="V160" s="336">
        <f t="shared" si="33"/>
        <v>2</v>
      </c>
      <c r="W160" s="328" t="str">
        <f>IF(VLOOKUP(A160,'0919門市清單主檔'!B:E,4,FALSE)=0,"",VLOOKUP(A160,'0919門市清單主檔'!B:E,4,FALSE))</f>
        <v/>
      </c>
      <c r="X160" s="227" t="s">
        <v>274</v>
      </c>
      <c r="Y160" s="228" t="s">
        <v>275</v>
      </c>
      <c r="Z160" s="228"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2" t="str">
        <f t="array" ref="I161">IF(AND(SUMPRODUCT((IM!$F$2:$F$1181=A161)*(ISNUMBER(SEARCH("PMQ2", IM!$AC$2:$AC$1181))))&gt;0), "PMQ2", "")</f>
        <v>PMQ2</v>
      </c>
      <c r="J161" s="358">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33" t="str">
        <f t="shared" si="29"/>
        <v>EDC+STAR</v>
      </c>
      <c r="N161" s="314" t="str">
        <f t="array" ref="N161">IF(AND(
    SUMPRODUCT(
        (IM!$F$2:$F$1181=A161) *
        ISNUMBER(SEARCH("HUB", IM!$AC$2:$AC$1181)) *
        (IM!$X$2:$X$1181&gt;=$A$1) *
        (IM!$X$2:$X$1181&lt;=$B$1)*(W161="HUB")
    ) &gt; 0
), "HUB", "")</f>
        <v/>
      </c>
      <c r="O161" s="335" t="str">
        <f t="shared" si="30"/>
        <v>已完工</v>
      </c>
      <c r="P161" s="222" t="str">
        <f t="shared" si="31"/>
        <v>PMQ2-3955-板橋海龍店(定保)</v>
      </c>
      <c r="Q161" s="327" t="str">
        <f t="array" ref="Q161">IF(AND(SUMPRODUCT((IM!$F$2:$F$1181=A161)*(ISNUMBER(SEARCH("EDC", IM!$AC$2:$AC$1181))))&gt;0), "EDC", "")</f>
        <v>EDC</v>
      </c>
      <c r="R161" s="341" t="str">
        <f t="array" ref="R161">IF(AND(SUMPRODUCT((IM!$F$2:$F$1181=A161)*(ISNUMBER(SEARCH("STAR", IM!$AC$2:$AC$1181))))&gt;0), "STAR", "")</f>
        <v>STAR</v>
      </c>
      <c r="S161" s="343">
        <f t="array" ref="S161">IFERROR(INDEX(IM!$AM$2:$AM$9382, MATCH(1, (IM!$F$2:$F$9382=A161) * (ISNUMBER(SEARCH($D$1, IM!$AC$2:$AC$9382))), 0)), "")</f>
        <v>45804</v>
      </c>
      <c r="T161" s="341">
        <f t="shared" si="32"/>
        <v>2</v>
      </c>
      <c r="U161" s="325"/>
      <c r="V161" s="336">
        <f t="shared" si="33"/>
        <v>2</v>
      </c>
      <c r="W161" s="328" t="str">
        <f>IF(VLOOKUP(A161,'0919門市清單主檔'!B:E,4,FALSE)=0,"",VLOOKUP(A161,'0919門市清單主檔'!B:E,4,FALSE))</f>
        <v/>
      </c>
      <c r="X161" s="227" t="s">
        <v>276</v>
      </c>
      <c r="Y161" s="228" t="s">
        <v>277</v>
      </c>
      <c r="Z161" s="228"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2" t="str">
        <f t="array" ref="I162">IF(AND(SUMPRODUCT((IM!$F$2:$F$1181=A162)*(ISNUMBER(SEARCH("PMQ2", IM!$AC$2:$AC$1181))))&gt;0), "PMQ2", "")</f>
        <v>PMQ2</v>
      </c>
      <c r="J162" s="358">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33" t="str">
        <f t="shared" si="29"/>
        <v>EDC+STAR</v>
      </c>
      <c r="N162" s="314" t="str">
        <f t="array" ref="N162">IF(AND(
    SUMPRODUCT(
        (IM!$F$2:$F$1181=A162) *
        ISNUMBER(SEARCH("HUB", IM!$AC$2:$AC$1181)) *
        (IM!$X$2:$X$1181&gt;=$A$1) *
        (IM!$X$2:$X$1181&lt;=$B$1)*(W162="HUB")
    ) &gt; 0
), "HUB", "")</f>
        <v/>
      </c>
      <c r="O162" s="335" t="str">
        <f t="shared" si="30"/>
        <v>已完工</v>
      </c>
      <c r="P162" s="222" t="str">
        <f t="shared" si="31"/>
        <v>PMQ2-4057-林口香澄店(定保)</v>
      </c>
      <c r="Q162" s="327" t="str">
        <f t="array" ref="Q162">IF(AND(SUMPRODUCT((IM!$F$2:$F$1181=A162)*(ISNUMBER(SEARCH("EDC", IM!$AC$2:$AC$1181))))&gt;0), "EDC", "")</f>
        <v>EDC</v>
      </c>
      <c r="R162" s="341" t="str">
        <f t="array" ref="R162">IF(AND(SUMPRODUCT((IM!$F$2:$F$1181=A162)*(ISNUMBER(SEARCH("STAR", IM!$AC$2:$AC$1181))))&gt;0), "STAR", "")</f>
        <v>STAR</v>
      </c>
      <c r="S162" s="343">
        <f t="array" ref="S162">IFERROR(INDEX(IM!$AM$2:$AM$9382, MATCH(1, (IM!$F$2:$F$9382=A162) * (ISNUMBER(SEARCH($D$1, IM!$AC$2:$AC$9382))), 0)), "")</f>
        <v>45805</v>
      </c>
      <c r="T162" s="341">
        <f t="shared" si="32"/>
        <v>2</v>
      </c>
      <c r="U162" s="325"/>
      <c r="V162" s="336">
        <f t="shared" si="33"/>
        <v>2</v>
      </c>
      <c r="W162" s="328" t="str">
        <f>IF(VLOOKUP(A162,'0919門市清單主檔'!B:E,4,FALSE)=0,"",VLOOKUP(A162,'0919門市清單主檔'!B:E,4,FALSE))</f>
        <v/>
      </c>
      <c r="X162" s="227" t="s">
        <v>278</v>
      </c>
      <c r="Y162" s="228" t="s">
        <v>279</v>
      </c>
      <c r="Z162" s="228"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2" t="str">
        <f t="array" ref="I163">IF(AND(SUMPRODUCT((IM!$F$2:$F$1181=A163)*(ISNUMBER(SEARCH("PMQ2", IM!$AC$2:$AC$1181))))&gt;0), "PMQ2", "")</f>
        <v>PMQ2</v>
      </c>
      <c r="J163" s="358">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33" t="str">
        <f t="shared" si="29"/>
        <v>EDC</v>
      </c>
      <c r="N163" s="314" t="str">
        <f t="array" ref="N163">IF(AND(
    SUMPRODUCT(
        (IM!$F$2:$F$1181=A163) *
        ISNUMBER(SEARCH("HUB", IM!$AC$2:$AC$1181)) *
        (IM!$X$2:$X$1181&gt;=$A$1) *
        (IM!$X$2:$X$1181&lt;=$B$1)*(W163="HUB")
    ) &gt; 0
), "HUB", "")</f>
        <v/>
      </c>
      <c r="O163" s="335" t="str">
        <f t="shared" si="30"/>
        <v>已完工</v>
      </c>
      <c r="P163" s="222" t="str">
        <f t="shared" si="31"/>
        <v>PMQ2-4541-淡水海天店(定保)</v>
      </c>
      <c r="Q163" s="327" t="str">
        <f t="array" ref="Q163">IF(AND(SUMPRODUCT((IM!$F$2:$F$1181=A163)*(ISNUMBER(SEARCH("EDC", IM!$AC$2:$AC$1181))))&gt;0), "EDC", "")</f>
        <v>EDC</v>
      </c>
      <c r="R163" s="341" t="str">
        <f t="array" ref="R163">IF(AND(SUMPRODUCT((IM!$F$2:$F$1181=A163)*(ISNUMBER(SEARCH("STAR", IM!$AC$2:$AC$1181))))&gt;0), "STAR", "")</f>
        <v/>
      </c>
      <c r="S163" s="343" t="str">
        <f t="array" ref="S163">IFERROR(INDEX(IM!$AM$2:$AM$9382, MATCH(1, (IM!$F$2:$F$9382=A163) * (ISNUMBER(SEARCH($D$1, IM!$AC$2:$AC$9382))), 0)), "")</f>
        <v/>
      </c>
      <c r="T163" s="341">
        <f t="shared" si="32"/>
        <v>0</v>
      </c>
      <c r="U163" s="325"/>
      <c r="V163" s="336">
        <f t="shared" si="33"/>
        <v>0</v>
      </c>
      <c r="W163" s="328" t="str">
        <f>IF(VLOOKUP(A163,'0919門市清單主檔'!B:E,4,FALSE)=0,"",VLOOKUP(A163,'0919門市清單主檔'!B:E,4,FALSE))</f>
        <v/>
      </c>
      <c r="Y163" s="228"/>
      <c r="Z163" s="228"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2" t="str">
        <f t="array" ref="I164">IF(AND(SUMPRODUCT((IM!$F$2:$F$1181=A164)*(ISNUMBER(SEARCH("PMQ2", IM!$AC$2:$AC$1181))))&gt;0), "PMQ2", "")</f>
        <v>PMQ2</v>
      </c>
      <c r="J164" s="358">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33" t="str">
        <f t="shared" si="29"/>
        <v>EDC</v>
      </c>
      <c r="N164" s="314" t="str">
        <f t="array" ref="N164">IF(AND(
    SUMPRODUCT(
        (IM!$F$2:$F$1181=A164) *
        ISNUMBER(SEARCH("HUB", IM!$AC$2:$AC$1181)) *
        (IM!$X$2:$X$1181&gt;=$A$1) *
        (IM!$X$2:$X$1181&lt;=$B$1)*(W164="HUB")
    ) &gt; 0
), "HUB", "")</f>
        <v/>
      </c>
      <c r="O164" s="335" t="str">
        <f t="shared" si="30"/>
        <v>已完工</v>
      </c>
      <c r="P164" s="222" t="str">
        <f t="shared" si="31"/>
        <v>PMQ2-4802-淡水沙崙店(定保)</v>
      </c>
      <c r="Q164" s="327" t="str">
        <f t="array" ref="Q164">IF(AND(SUMPRODUCT((IM!$F$2:$F$1181=A164)*(ISNUMBER(SEARCH("EDC", IM!$AC$2:$AC$1181))))&gt;0), "EDC", "")</f>
        <v>EDC</v>
      </c>
      <c r="R164" s="341" t="str">
        <f t="array" ref="R164">IF(AND(SUMPRODUCT((IM!$F$2:$F$1181=A164)*(ISNUMBER(SEARCH("STAR", IM!$AC$2:$AC$1181))))&gt;0), "STAR", "")</f>
        <v/>
      </c>
      <c r="S164" s="343" t="str">
        <f t="array" ref="S164">IFERROR(INDEX(IM!$AM$2:$AM$9382, MATCH(1, (IM!$F$2:$F$9382=A164) * (ISNUMBER(SEARCH($D$1, IM!$AC$2:$AC$9382))), 0)), "")</f>
        <v/>
      </c>
      <c r="T164" s="341">
        <f t="shared" si="32"/>
        <v>0</v>
      </c>
      <c r="U164" s="325"/>
      <c r="V164" s="336">
        <f t="shared" si="33"/>
        <v>0</v>
      </c>
      <c r="W164" s="328" t="str">
        <f>IF(VLOOKUP(A164,'0919門市清單主檔'!B:E,4,FALSE)=0,"",VLOOKUP(A164,'0919門市清單主檔'!B:E,4,FALSE))</f>
        <v/>
      </c>
      <c r="Y164" s="228"/>
      <c r="Z164" s="228"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2" t="str">
        <f t="array" ref="I165">IF(AND(SUMPRODUCT((IM!$F$2:$F$1181=A165)*(ISNUMBER(SEARCH("PMQ2", IM!$AC$2:$AC$1181))))&gt;0), "PMQ2", "")</f>
        <v>PMQ2</v>
      </c>
      <c r="J165" s="358">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33" t="str">
        <f t="shared" si="29"/>
        <v>EDC+STAR</v>
      </c>
      <c r="N165" s="314" t="str">
        <f t="array" ref="N165">IF(AND(
    SUMPRODUCT(
        (IM!$F$2:$F$1181=A165) *
        ISNUMBER(SEARCH("HUB", IM!$AC$2:$AC$1181)) *
        (IM!$X$2:$X$1181&gt;=$A$1) *
        (IM!$X$2:$X$1181&lt;=$B$1)*(W165="HUB")
    ) &gt; 0
), "HUB", "")</f>
        <v/>
      </c>
      <c r="O165" s="335" t="str">
        <f t="shared" si="30"/>
        <v>已完工</v>
      </c>
      <c r="P165" s="222" t="str">
        <f t="shared" si="31"/>
        <v>PMQ2-4145-板橋僑興店(定保)</v>
      </c>
      <c r="Q165" s="327" t="str">
        <f t="array" ref="Q165">IF(AND(SUMPRODUCT((IM!$F$2:$F$1181=A165)*(ISNUMBER(SEARCH("EDC", IM!$AC$2:$AC$1181))))&gt;0), "EDC", "")</f>
        <v>EDC</v>
      </c>
      <c r="R165" s="341" t="str">
        <f t="array" ref="R165">IF(AND(SUMPRODUCT((IM!$F$2:$F$1181=A165)*(ISNUMBER(SEARCH("STAR", IM!$AC$2:$AC$1181))))&gt;0), "STAR", "")</f>
        <v>STAR</v>
      </c>
      <c r="S165" s="343">
        <f t="array" ref="S165">IFERROR(INDEX(IM!$AM$2:$AM$9382, MATCH(1, (IM!$F$2:$F$9382=A165) * (ISNUMBER(SEARCH($D$1, IM!$AC$2:$AC$9382))), 0)), "")</f>
        <v>45806</v>
      </c>
      <c r="T165" s="341">
        <f t="shared" si="32"/>
        <v>2</v>
      </c>
      <c r="U165" s="325"/>
      <c r="V165" s="336">
        <f t="shared" si="33"/>
        <v>2</v>
      </c>
      <c r="W165" s="328" t="str">
        <f>IF(VLOOKUP(A165,'0919門市清單主檔'!B:E,4,FALSE)=0,"",VLOOKUP(A165,'0919門市清單主檔'!B:E,4,FALSE))</f>
        <v/>
      </c>
      <c r="X165" s="227" t="s">
        <v>280</v>
      </c>
      <c r="Y165" s="228" t="s">
        <v>281</v>
      </c>
      <c r="Z165" s="228"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2" t="str">
        <f t="array" ref="I166">IF(AND(SUMPRODUCT((IM!$F$2:$F$1181=A166)*(ISNUMBER(SEARCH("PMQ2", IM!$AC$2:$AC$1181))))&gt;0), "PMQ2", "")</f>
        <v>PMQ2</v>
      </c>
      <c r="J166" s="358">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33" t="str">
        <f t="shared" si="29"/>
        <v>EDC+STAR</v>
      </c>
      <c r="N166" s="314" t="str">
        <f t="array" ref="N166">IF(AND(
    SUMPRODUCT(
        (IM!$F$2:$F$1181=A166) *
        ISNUMBER(SEARCH("HUB", IM!$AC$2:$AC$1181)) *
        (IM!$X$2:$X$1181&gt;=$A$1) *
        (IM!$X$2:$X$1181&lt;=$B$1)*(W166="HUB")
    ) &gt; 0
), "HUB", "")</f>
        <v/>
      </c>
      <c r="O166" s="335" t="str">
        <f t="shared" si="30"/>
        <v>已完工</v>
      </c>
      <c r="P166" s="222" t="str">
        <f t="shared" si="31"/>
        <v>PMQ2-4098-三重仁美店(定保)</v>
      </c>
      <c r="Q166" s="327" t="str">
        <f t="array" ref="Q166">IF(AND(SUMPRODUCT((IM!$F$2:$F$1181=A166)*(ISNUMBER(SEARCH("EDC", IM!$AC$2:$AC$1181))))&gt;0), "EDC", "")</f>
        <v>EDC</v>
      </c>
      <c r="R166" s="341" t="str">
        <f t="array" ref="R166">IF(AND(SUMPRODUCT((IM!$F$2:$F$1181=A166)*(ISNUMBER(SEARCH("STAR", IM!$AC$2:$AC$1181))))&gt;0), "STAR", "")</f>
        <v>STAR</v>
      </c>
      <c r="S166" s="343">
        <f t="array" ref="S166">IFERROR(INDEX(IM!$AM$2:$AM$9382, MATCH(1, (IM!$F$2:$F$9382=A166) * (ISNUMBER(SEARCH($D$1, IM!$AC$2:$AC$9382))), 0)), "")</f>
        <v>45810</v>
      </c>
      <c r="T166" s="341">
        <f t="shared" si="32"/>
        <v>1</v>
      </c>
      <c r="U166" s="325"/>
      <c r="V166" s="336">
        <f t="shared" si="33"/>
        <v>1</v>
      </c>
      <c r="W166" s="328" t="str">
        <f>IF(VLOOKUP(A166,'0919門市清單主檔'!B:E,4,FALSE)=0,"",VLOOKUP(A166,'0919門市清單主檔'!B:E,4,FALSE))</f>
        <v/>
      </c>
      <c r="X166" s="227" t="s">
        <v>282</v>
      </c>
      <c r="Y166" s="228"/>
      <c r="Z166" s="228"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2" t="str">
        <f t="array" ref="I167">IF(AND(SUMPRODUCT((IM!$F$2:$F$1181=A167)*(ISNUMBER(SEARCH("PMQ2", IM!$AC$2:$AC$1181))))&gt;0), "PMQ2", "")</f>
        <v>PMQ2</v>
      </c>
      <c r="J167" s="358">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33" t="str">
        <f t="shared" si="29"/>
        <v>EDC</v>
      </c>
      <c r="N167" s="314" t="str">
        <f t="array" ref="N167">IF(AND(
    SUMPRODUCT(
        (IM!$F$2:$F$1181=A167) *
        ISNUMBER(SEARCH("HUB", IM!$AC$2:$AC$1181)) *
        (IM!$X$2:$X$1181&gt;=$A$1) *
        (IM!$X$2:$X$1181&lt;=$B$1)*(W167="HUB")
    ) &gt; 0
), "HUB", "")</f>
        <v/>
      </c>
      <c r="O167" s="335" t="str">
        <f t="shared" si="30"/>
        <v>已完工</v>
      </c>
      <c r="P167" s="222" t="str">
        <f t="shared" si="31"/>
        <v>PMQ2-4983-板橋藝文店(定保)</v>
      </c>
      <c r="Q167" s="327" t="str">
        <f t="array" ref="Q167">IF(AND(SUMPRODUCT((IM!$F$2:$F$1181=A167)*(ISNUMBER(SEARCH("EDC", IM!$AC$2:$AC$1181))))&gt;0), "EDC", "")</f>
        <v>EDC</v>
      </c>
      <c r="R167" s="341" t="str">
        <f t="array" ref="R167">IF(AND(SUMPRODUCT((IM!$F$2:$F$1181=A167)*(ISNUMBER(SEARCH("STAR", IM!$AC$2:$AC$1181))))&gt;0), "STAR", "")</f>
        <v/>
      </c>
      <c r="S167" s="343" t="str">
        <f t="array" ref="S167">IFERROR(INDEX(IM!$AM$2:$AM$9382, MATCH(1, (IM!$F$2:$F$9382=A167) * (ISNUMBER(SEARCH($D$1, IM!$AC$2:$AC$9382))), 0)), "")</f>
        <v/>
      </c>
      <c r="T167" s="341">
        <f t="shared" si="32"/>
        <v>0</v>
      </c>
      <c r="U167" s="325"/>
      <c r="V167" s="336">
        <f t="shared" si="33"/>
        <v>0</v>
      </c>
      <c r="W167" s="328" t="str">
        <f>IF(VLOOKUP(A167,'0919門市清單主檔'!B:E,4,FALSE)=0,"",VLOOKUP(A167,'0919門市清單主檔'!B:E,4,FALSE))</f>
        <v/>
      </c>
      <c r="Y167" s="228"/>
      <c r="Z167" s="228"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2" t="str">
        <f t="array" ref="I168">IF(AND(SUMPRODUCT((IM!$F$2:$F$1181=A168)*(ISNUMBER(SEARCH("PMQ2", IM!$AC$2:$AC$1181))))&gt;0), "PMQ2", "")</f>
        <v>PMQ2</v>
      </c>
      <c r="J168" s="358">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33" t="str">
        <f t="shared" si="29"/>
        <v>EDC+STAR</v>
      </c>
      <c r="N168" s="314" t="str">
        <f t="array" ref="N168">IF(AND(
    SUMPRODUCT(
        (IM!$F$2:$F$1181=A168) *
        ISNUMBER(SEARCH("HUB", IM!$AC$2:$AC$1181)) *
        (IM!$X$2:$X$1181&gt;=$A$1) *
        (IM!$X$2:$X$1181&lt;=$B$1)*(W168="HUB")
    ) &gt; 0
), "HUB", "")</f>
        <v/>
      </c>
      <c r="O168" s="335" t="str">
        <f t="shared" si="30"/>
        <v>已完工</v>
      </c>
      <c r="P168" s="222" t="str">
        <f t="shared" si="31"/>
        <v>PMQ2-D193-蘆洲權義店(定保)</v>
      </c>
      <c r="Q168" s="327" t="str">
        <f t="array" ref="Q168">IF(AND(SUMPRODUCT((IM!$F$2:$F$1181=A168)*(ISNUMBER(SEARCH("EDC", IM!$AC$2:$AC$1181))))&gt;0), "EDC", "")</f>
        <v>EDC</v>
      </c>
      <c r="R168" s="341" t="str">
        <f t="array" ref="R168">IF(AND(SUMPRODUCT((IM!$F$2:$F$1181=A168)*(ISNUMBER(SEARCH("STAR", IM!$AC$2:$AC$1181))))&gt;0), "STAR", "")</f>
        <v>STAR</v>
      </c>
      <c r="S168" s="343">
        <f t="array" ref="S168">IFERROR(INDEX(IM!$AM$2:$AM$9382, MATCH(1, (IM!$F$2:$F$9382=A168) * (ISNUMBER(SEARCH($D$1, IM!$AC$2:$AC$9382))), 0)), "")</f>
        <v>45810</v>
      </c>
      <c r="T168" s="341">
        <f t="shared" si="32"/>
        <v>2</v>
      </c>
      <c r="U168" s="325"/>
      <c r="V168" s="336">
        <f t="shared" si="33"/>
        <v>2</v>
      </c>
      <c r="W168" s="328" t="str">
        <f>IF(VLOOKUP(A168,'0919門市清單主檔'!B:E,4,FALSE)=0,"",VLOOKUP(A168,'0919門市清單主檔'!B:E,4,FALSE))</f>
        <v/>
      </c>
      <c r="X168" s="227" t="s">
        <v>284</v>
      </c>
      <c r="Y168" s="228" t="s">
        <v>285</v>
      </c>
      <c r="Z168" s="228"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2" t="str">
        <f t="array" ref="I169">IF(AND(SUMPRODUCT((IM!$F$2:$F$1181=A169)*(ISNUMBER(SEARCH("PMQ2", IM!$AC$2:$AC$1181))))&gt;0), "PMQ2", "")</f>
        <v>PMQ2</v>
      </c>
      <c r="J169" s="358">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33" t="str">
        <f t="shared" si="29"/>
        <v>EDC+STAR</v>
      </c>
      <c r="N169" s="314" t="str">
        <f t="array" ref="N169">IF(AND(
    SUMPRODUCT(
        (IM!$F$2:$F$1181=A169) *
        ISNUMBER(SEARCH("HUB", IM!$AC$2:$AC$1181)) *
        (IM!$X$2:$X$1181&gt;=$A$1) *
        (IM!$X$2:$X$1181&lt;=$B$1)*(W169="HUB")
    ) &gt; 0
), "HUB", "")</f>
        <v/>
      </c>
      <c r="O169" s="335" t="str">
        <f t="shared" si="30"/>
        <v>已完工</v>
      </c>
      <c r="P169" s="222" t="str">
        <f t="shared" si="31"/>
        <v>PMQ2-3183-北縣板好店(定保)</v>
      </c>
      <c r="Q169" s="327" t="str">
        <f t="array" ref="Q169">IF(AND(SUMPRODUCT((IM!$F$2:$F$1181=A169)*(ISNUMBER(SEARCH("EDC", IM!$AC$2:$AC$1181))))&gt;0), "EDC", "")</f>
        <v>EDC</v>
      </c>
      <c r="R169" s="341" t="str">
        <f t="array" ref="R169">IF(AND(SUMPRODUCT((IM!$F$2:$F$1181=A169)*(ISNUMBER(SEARCH("STAR", IM!$AC$2:$AC$1181))))&gt;0), "STAR", "")</f>
        <v>STAR</v>
      </c>
      <c r="S169" s="343">
        <f t="array" ref="S169">IFERROR(INDEX(IM!$AM$2:$AM$9382, MATCH(1, (IM!$F$2:$F$9382=A169) * (ISNUMBER(SEARCH($D$1, IM!$AC$2:$AC$9382))), 0)), "")</f>
        <v>45810</v>
      </c>
      <c r="T169" s="341">
        <f t="shared" si="32"/>
        <v>2</v>
      </c>
      <c r="U169" s="325"/>
      <c r="V169" s="336">
        <f t="shared" si="33"/>
        <v>2</v>
      </c>
      <c r="W169" s="328" t="str">
        <f>IF(VLOOKUP(A169,'0919門市清單主檔'!B:E,4,FALSE)=0,"",VLOOKUP(A169,'0919門市清單主檔'!B:E,4,FALSE))</f>
        <v/>
      </c>
      <c r="X169" s="227" t="s">
        <v>286</v>
      </c>
      <c r="Y169" s="228" t="s">
        <v>287</v>
      </c>
      <c r="Z169" s="228"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2" t="str">
        <f t="array" ref="I170">IF(AND(SUMPRODUCT((IM!$F$2:$F$1181=A170)*(ISNUMBER(SEARCH("PMQ2", IM!$AC$2:$AC$1181))))&gt;0), "PMQ2", "")</f>
        <v>PMQ2</v>
      </c>
      <c r="J170" s="358">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33" t="str">
        <f t="shared" si="29"/>
        <v>EDC+STAR</v>
      </c>
      <c r="N170" s="314" t="str">
        <f t="array" ref="N170">IF(AND(
    SUMPRODUCT(
        (IM!$F$2:$F$1181=A170) *
        ISNUMBER(SEARCH("HUB", IM!$AC$2:$AC$1181)) *
        (IM!$X$2:$X$1181&gt;=$A$1) *
        (IM!$X$2:$X$1181&lt;=$B$1)*(W170="HUB")
    ) &gt; 0
), "HUB", "")</f>
        <v/>
      </c>
      <c r="O170" s="335" t="str">
        <f t="shared" si="30"/>
        <v>已完工</v>
      </c>
      <c r="P170" s="222" t="str">
        <f t="shared" si="31"/>
        <v>PMQ2-2890-蘆洲鷺江店(定保)</v>
      </c>
      <c r="Q170" s="327" t="str">
        <f t="array" ref="Q170">IF(AND(SUMPRODUCT((IM!$F$2:$F$1181=A170)*(ISNUMBER(SEARCH("EDC", IM!$AC$2:$AC$1181))))&gt;0), "EDC", "")</f>
        <v>EDC</v>
      </c>
      <c r="R170" s="341" t="str">
        <f t="array" ref="R170">IF(AND(SUMPRODUCT((IM!$F$2:$F$1181=A170)*(ISNUMBER(SEARCH("STAR", IM!$AC$2:$AC$1181))))&gt;0), "STAR", "")</f>
        <v>STAR</v>
      </c>
      <c r="S170" s="343">
        <f t="array" ref="S170">IFERROR(INDEX(IM!$AM$2:$AM$9382, MATCH(1, (IM!$F$2:$F$9382=A170) * (ISNUMBER(SEARCH($D$1, IM!$AC$2:$AC$9382))), 0)), "")</f>
        <v>45810</v>
      </c>
      <c r="T170" s="341">
        <f t="shared" si="32"/>
        <v>2</v>
      </c>
      <c r="U170" s="325"/>
      <c r="V170" s="336">
        <f t="shared" si="33"/>
        <v>2</v>
      </c>
      <c r="W170" s="328" t="str">
        <f>IF(VLOOKUP(A170,'0919門市清單主檔'!B:E,4,FALSE)=0,"",VLOOKUP(A170,'0919門市清單主檔'!B:E,4,FALSE))</f>
        <v/>
      </c>
      <c r="X170" s="227" t="s">
        <v>288</v>
      </c>
      <c r="Y170" s="228" t="s">
        <v>289</v>
      </c>
      <c r="Z170" s="228"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2" t="str">
        <f t="array" ref="I171">IF(AND(SUMPRODUCT((IM!$F$2:$F$1181=A171)*(ISNUMBER(SEARCH("PMQ2", IM!$AC$2:$AC$1181))))&gt;0), "PMQ2", "")</f>
        <v>PMQ2</v>
      </c>
      <c r="J171" s="358">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33" t="str">
        <f t="shared" si="29"/>
        <v>EDC+STAR</v>
      </c>
      <c r="N171" s="314" t="str">
        <f t="array" ref="N171">IF(AND(
    SUMPRODUCT(
        (IM!$F$2:$F$1181=A171) *
        ISNUMBER(SEARCH("HUB", IM!$AC$2:$AC$1181)) *
        (IM!$X$2:$X$1181&gt;=$A$1) *
        (IM!$X$2:$X$1181&lt;=$B$1)*(W171="HUB")
    ) &gt; 0
), "HUB", "")</f>
        <v/>
      </c>
      <c r="O171" s="335" t="str">
        <f t="shared" si="30"/>
        <v>已完工</v>
      </c>
      <c r="P171" s="222" t="str">
        <f t="shared" si="31"/>
        <v>PMQ2-3999-新莊福祐店(定保)</v>
      </c>
      <c r="Q171" s="327" t="str">
        <f t="array" ref="Q171">IF(AND(SUMPRODUCT((IM!$F$2:$F$1181=A171)*(ISNUMBER(SEARCH("EDC", IM!$AC$2:$AC$1181))))&gt;0), "EDC", "")</f>
        <v>EDC</v>
      </c>
      <c r="R171" s="341" t="str">
        <f t="array" ref="R171">IF(AND(SUMPRODUCT((IM!$F$2:$F$1181=A171)*(ISNUMBER(SEARCH("STAR", IM!$AC$2:$AC$1181))))&gt;0), "STAR", "")</f>
        <v>STAR</v>
      </c>
      <c r="S171" s="343">
        <f t="array" ref="S171">IFERROR(INDEX(IM!$AM$2:$AM$9382, MATCH(1, (IM!$F$2:$F$9382=A171) * (ISNUMBER(SEARCH($D$1, IM!$AC$2:$AC$9382))), 0)), "")</f>
        <v>45810</v>
      </c>
      <c r="T171" s="341">
        <f t="shared" si="32"/>
        <v>1</v>
      </c>
      <c r="U171" s="325"/>
      <c r="V171" s="336">
        <f t="shared" si="33"/>
        <v>1</v>
      </c>
      <c r="W171" s="328" t="str">
        <f>IF(VLOOKUP(A171,'0919門市清單主檔'!B:E,4,FALSE)=0,"",VLOOKUP(A171,'0919門市清單主檔'!B:E,4,FALSE))</f>
        <v/>
      </c>
      <c r="Y171" s="228" t="s">
        <v>290</v>
      </c>
      <c r="Z171" s="228"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2" t="str">
        <f t="array" ref="I172">IF(AND(SUMPRODUCT((IM!$F$2:$F$1181=A172)*(ISNUMBER(SEARCH("PMQ2", IM!$AC$2:$AC$1181))))&gt;0), "PMQ2", "")</f>
        <v>PMQ2</v>
      </c>
      <c r="J172" s="358">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33" t="str">
        <f t="shared" si="29"/>
        <v>EDC+STAR</v>
      </c>
      <c r="N172" s="314" t="str">
        <f t="array" ref="N172">IF(AND(
    SUMPRODUCT(
        (IM!$F$2:$F$1181=A172) *
        ISNUMBER(SEARCH("HUB", IM!$AC$2:$AC$1181)) *
        (IM!$X$2:$X$1181&gt;=$A$1) *
        (IM!$X$2:$X$1181&lt;=$B$1)*(W172="HUB")
    ) &gt; 0
), "HUB", "")</f>
        <v/>
      </c>
      <c r="O172" s="335" t="str">
        <f t="shared" si="30"/>
        <v>已完工</v>
      </c>
      <c r="P172" s="222" t="str">
        <f t="shared" si="31"/>
        <v>PMQ2-3770-北縣西雲店(定保)</v>
      </c>
      <c r="Q172" s="327" t="str">
        <f t="array" ref="Q172">IF(AND(SUMPRODUCT((IM!$F$2:$F$1181=A172)*(ISNUMBER(SEARCH("EDC", IM!$AC$2:$AC$1181))))&gt;0), "EDC", "")</f>
        <v>EDC</v>
      </c>
      <c r="R172" s="341" t="str">
        <f t="array" ref="R172">IF(AND(SUMPRODUCT((IM!$F$2:$F$1181=A172)*(ISNUMBER(SEARCH("STAR", IM!$AC$2:$AC$1181))))&gt;0), "STAR", "")</f>
        <v>STAR</v>
      </c>
      <c r="S172" s="343">
        <f t="array" ref="S172">IFERROR(INDEX(IM!$AM$2:$AM$9382, MATCH(1, (IM!$F$2:$F$9382=A172) * (ISNUMBER(SEARCH($D$1, IM!$AC$2:$AC$9382))), 0)), "")</f>
        <v>45811</v>
      </c>
      <c r="T172" s="341">
        <f t="shared" si="32"/>
        <v>1</v>
      </c>
      <c r="U172" s="325"/>
      <c r="V172" s="336">
        <f t="shared" si="33"/>
        <v>1</v>
      </c>
      <c r="W172" s="328" t="str">
        <f>IF(VLOOKUP(A172,'0919門市清單主檔'!B:E,4,FALSE)=0,"",VLOOKUP(A172,'0919門市清單主檔'!B:E,4,FALSE))</f>
        <v/>
      </c>
      <c r="Y172" s="228" t="s">
        <v>291</v>
      </c>
      <c r="Z172" s="228"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2" t="str">
        <f t="array" ref="I173">IF(AND(SUMPRODUCT((IM!$F$2:$F$1181=A173)*(ISNUMBER(SEARCH("PMQ2", IM!$AC$2:$AC$1181))))&gt;0), "PMQ2", "")</f>
        <v>PMQ2</v>
      </c>
      <c r="J173" s="358">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33" t="str">
        <f t="shared" si="29"/>
        <v>EDC+STAR</v>
      </c>
      <c r="N173" s="314" t="str">
        <f t="array" ref="N173">IF(AND(
    SUMPRODUCT(
        (IM!$F$2:$F$1181=A173) *
        ISNUMBER(SEARCH("HUB", IM!$AC$2:$AC$1181)) *
        (IM!$X$2:$X$1181&gt;=$A$1) *
        (IM!$X$2:$X$1181&lt;=$B$1)*(W173="HUB")
    ) &gt; 0
), "HUB", "")</f>
        <v/>
      </c>
      <c r="O173" s="335" t="str">
        <f t="shared" si="30"/>
        <v>已完工</v>
      </c>
      <c r="P173" s="222" t="str">
        <f t="shared" si="31"/>
        <v>PMQ2-2325-北縣五泰店(定保)</v>
      </c>
      <c r="Q173" s="327" t="str">
        <f t="array" ref="Q173">IF(AND(SUMPRODUCT((IM!$F$2:$F$1181=A173)*(ISNUMBER(SEARCH("EDC", IM!$AC$2:$AC$1181))))&gt;0), "EDC", "")</f>
        <v>EDC</v>
      </c>
      <c r="R173" s="341" t="str">
        <f t="array" ref="R173">IF(AND(SUMPRODUCT((IM!$F$2:$F$1181=A173)*(ISNUMBER(SEARCH("STAR", IM!$AC$2:$AC$1181))))&gt;0), "STAR", "")</f>
        <v>STAR</v>
      </c>
      <c r="S173" s="343">
        <f t="array" ref="S173">IFERROR(INDEX(IM!$AM$2:$AM$9382, MATCH(1, (IM!$F$2:$F$9382=A173) * (ISNUMBER(SEARCH($D$1, IM!$AC$2:$AC$9382))), 0)), "")</f>
        <v>45811</v>
      </c>
      <c r="T173" s="341">
        <f t="shared" si="32"/>
        <v>2</v>
      </c>
      <c r="U173" s="325"/>
      <c r="V173" s="336">
        <f t="shared" si="33"/>
        <v>2</v>
      </c>
      <c r="W173" s="328" t="str">
        <f>IF(VLOOKUP(A173,'0919門市清單主檔'!B:E,4,FALSE)=0,"",VLOOKUP(A173,'0919門市清單主檔'!B:E,4,FALSE))</f>
        <v/>
      </c>
      <c r="X173" s="227" t="s">
        <v>292</v>
      </c>
      <c r="Y173" s="228" t="s">
        <v>293</v>
      </c>
      <c r="Z173" s="228"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2" t="str">
        <f t="array" ref="I174">IF(AND(SUMPRODUCT((IM!$F$2:$F$1181=A174)*(ISNUMBER(SEARCH("PMQ2", IM!$AC$2:$AC$1181))))&gt;0), "PMQ2", "")</f>
        <v>PMQ2</v>
      </c>
      <c r="J174" s="358">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33" t="str">
        <f t="shared" si="29"/>
        <v>EDC+STAR</v>
      </c>
      <c r="N174" s="314" t="str">
        <f t="array" ref="N174">IF(AND(
    SUMPRODUCT(
        (IM!$F$2:$F$1181=A174) *
        ISNUMBER(SEARCH("HUB", IM!$AC$2:$AC$1181)) *
        (IM!$X$2:$X$1181&gt;=$A$1) *
        (IM!$X$2:$X$1181&lt;=$B$1)*(W174="HUB")
    ) &gt; 0
), "HUB", "")</f>
        <v/>
      </c>
      <c r="O174" s="335" t="str">
        <f t="shared" si="30"/>
        <v>已完工</v>
      </c>
      <c r="P174" s="222" t="str">
        <f t="shared" si="31"/>
        <v>PMQ2-4698-三重頂崁店(定保)</v>
      </c>
      <c r="Q174" s="327" t="str">
        <f t="array" ref="Q174">IF(AND(SUMPRODUCT((IM!$F$2:$F$1181=A174)*(ISNUMBER(SEARCH("EDC", IM!$AC$2:$AC$1181))))&gt;0), "EDC", "")</f>
        <v>EDC</v>
      </c>
      <c r="R174" s="341" t="str">
        <f t="array" ref="R174">IF(AND(SUMPRODUCT((IM!$F$2:$F$1181=A174)*(ISNUMBER(SEARCH("STAR", IM!$AC$2:$AC$1181))))&gt;0), "STAR", "")</f>
        <v>STAR</v>
      </c>
      <c r="S174" s="343">
        <f t="array" ref="S174">IFERROR(INDEX(IM!$AM$2:$AM$9382, MATCH(1, (IM!$F$2:$F$9382=A174) * (ISNUMBER(SEARCH($D$1, IM!$AC$2:$AC$9382))), 0)), "")</f>
        <v>45811</v>
      </c>
      <c r="T174" s="341">
        <f t="shared" si="32"/>
        <v>2</v>
      </c>
      <c r="U174" s="325"/>
      <c r="V174" s="336">
        <f t="shared" si="33"/>
        <v>2</v>
      </c>
      <c r="W174" s="328" t="str">
        <f>IF(VLOOKUP(A174,'0919門市清單主檔'!B:E,4,FALSE)=0,"",VLOOKUP(A174,'0919門市清單主檔'!B:E,4,FALSE))</f>
        <v/>
      </c>
      <c r="X174" s="227" t="s">
        <v>294</v>
      </c>
      <c r="Y174" s="228" t="s">
        <v>295</v>
      </c>
      <c r="Z174" s="228"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2" t="str">
        <f t="array" ref="I175">IF(AND(SUMPRODUCT((IM!$F$2:$F$1181=A175)*(ISNUMBER(SEARCH("PMQ2", IM!$AC$2:$AC$1181))))&gt;0), "PMQ2", "")</f>
        <v>PMQ2</v>
      </c>
      <c r="J175" s="358">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33" t="str">
        <f t="shared" si="29"/>
        <v>EDC</v>
      </c>
      <c r="N175" s="314" t="str">
        <f t="array" ref="N175">IF(AND(
    SUMPRODUCT(
        (IM!$F$2:$F$1181=A175) *
        ISNUMBER(SEARCH("HUB", IM!$AC$2:$AC$1181)) *
        (IM!$X$2:$X$1181&gt;=$A$1) *
        (IM!$X$2:$X$1181&lt;=$B$1)*(W175="HUB")
    ) &gt; 0
), "HUB", "")</f>
        <v/>
      </c>
      <c r="O175" s="335" t="str">
        <f t="shared" si="30"/>
        <v>已完工</v>
      </c>
      <c r="P175" s="222" t="str">
        <f t="shared" si="31"/>
        <v>PMQ2-4658-淡水英才店(定保)</v>
      </c>
      <c r="Q175" s="327" t="str">
        <f t="array" ref="Q175">IF(AND(SUMPRODUCT((IM!$F$2:$F$1181=A175)*(ISNUMBER(SEARCH("EDC", IM!$AC$2:$AC$1181))))&gt;0), "EDC", "")</f>
        <v>EDC</v>
      </c>
      <c r="R175" s="341" t="str">
        <f t="array" ref="R175">IF(AND(SUMPRODUCT((IM!$F$2:$F$1181=A175)*(ISNUMBER(SEARCH("STAR", IM!$AC$2:$AC$1181))))&gt;0), "STAR", "")</f>
        <v/>
      </c>
      <c r="S175" s="343" t="str">
        <f t="array" ref="S175">IFERROR(INDEX(IM!$AM$2:$AM$9382, MATCH(1, (IM!$F$2:$F$9382=A175) * (ISNUMBER(SEARCH($D$1, IM!$AC$2:$AC$9382))), 0)), "")</f>
        <v/>
      </c>
      <c r="T175" s="341">
        <f t="shared" si="32"/>
        <v>0</v>
      </c>
      <c r="U175" s="325"/>
      <c r="V175" s="336">
        <f t="shared" si="33"/>
        <v>0</v>
      </c>
      <c r="W175" s="328" t="str">
        <f>IF(VLOOKUP(A175,'0919門市清單主檔'!B:E,4,FALSE)=0,"",VLOOKUP(A175,'0919門市清單主檔'!B:E,4,FALSE))</f>
        <v/>
      </c>
      <c r="Y175" s="228"/>
      <c r="Z175" s="228"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2" t="str">
        <f t="array" ref="I176">IF(AND(SUMPRODUCT((IM!$F$2:$F$1181=A176)*(ISNUMBER(SEARCH("PMQ2", IM!$AC$2:$AC$1181))))&gt;0), "PMQ2", "")</f>
        <v>PMQ2</v>
      </c>
      <c r="J176" s="358">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33" t="str">
        <f t="shared" si="29"/>
        <v>EDC+STAR</v>
      </c>
      <c r="N176" s="314" t="str">
        <f t="array" ref="N176">IF(AND(
    SUMPRODUCT(
        (IM!$F$2:$F$1181=A176) *
        ISNUMBER(SEARCH("HUB", IM!$AC$2:$AC$1181)) *
        (IM!$X$2:$X$1181&gt;=$A$1) *
        (IM!$X$2:$X$1181&lt;=$B$1)*(W176="HUB")
    ) &gt; 0
), "HUB", "")</f>
        <v/>
      </c>
      <c r="O176" s="335" t="str">
        <f t="shared" si="30"/>
        <v>已完工</v>
      </c>
      <c r="P176" s="222" t="str">
        <f t="shared" si="31"/>
        <v>PMQ2-4552-新莊福慧店(定保)</v>
      </c>
      <c r="Q176" s="327" t="str">
        <f t="array" ref="Q176">IF(AND(SUMPRODUCT((IM!$F$2:$F$1181=A176)*(ISNUMBER(SEARCH("EDC", IM!$AC$2:$AC$1181))))&gt;0), "EDC", "")</f>
        <v>EDC</v>
      </c>
      <c r="R176" s="341" t="str">
        <f t="array" ref="R176">IF(AND(SUMPRODUCT((IM!$F$2:$F$1181=A176)*(ISNUMBER(SEARCH("STAR", IM!$AC$2:$AC$1181))))&gt;0), "STAR", "")</f>
        <v>STAR</v>
      </c>
      <c r="S176" s="343">
        <f t="array" ref="S176">IFERROR(INDEX(IM!$AM$2:$AM$9382, MATCH(1, (IM!$F$2:$F$9382=A176) * (ISNUMBER(SEARCH($D$1, IM!$AC$2:$AC$9382))), 0)), "")</f>
        <v>45811</v>
      </c>
      <c r="T176" s="341">
        <f t="shared" si="32"/>
        <v>1</v>
      </c>
      <c r="U176" s="325"/>
      <c r="V176" s="336">
        <f t="shared" si="33"/>
        <v>1</v>
      </c>
      <c r="W176" s="328" t="str">
        <f>IF(VLOOKUP(A176,'0919門市清單主檔'!B:E,4,FALSE)=0,"",VLOOKUP(A176,'0919門市清單主檔'!B:E,4,FALSE))</f>
        <v/>
      </c>
      <c r="X176" s="227" t="s">
        <v>296</v>
      </c>
      <c r="Y176" s="228"/>
      <c r="Z176" s="228"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2" t="str">
        <f t="array" ref="I177">IF(AND(SUMPRODUCT((IM!$F$2:$F$1181=A177)*(ISNUMBER(SEARCH("PMQ2", IM!$AC$2:$AC$1181))))&gt;0), "PMQ2", "")</f>
        <v>PMQ2</v>
      </c>
      <c r="J177" s="358">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33" t="str">
        <f t="shared" si="29"/>
        <v>EDC+STAR</v>
      </c>
      <c r="N177" s="314" t="str">
        <f t="array" ref="N177">IF(AND(
    SUMPRODUCT(
        (IM!$F$2:$F$1181=A177) *
        ISNUMBER(SEARCH("HUB", IM!$AC$2:$AC$1181)) *
        (IM!$X$2:$X$1181&gt;=$A$1) *
        (IM!$X$2:$X$1181&lt;=$B$1)*(W177="HUB")
    ) &gt; 0
), "HUB", "")</f>
        <v/>
      </c>
      <c r="O177" s="335" t="str">
        <f t="shared" si="30"/>
        <v>已完工</v>
      </c>
      <c r="P177" s="222" t="str">
        <f t="shared" si="31"/>
        <v>PMQ2-3965-板橋民治店(定保)</v>
      </c>
      <c r="Q177" s="327" t="str">
        <f t="array" ref="Q177">IF(AND(SUMPRODUCT((IM!$F$2:$F$1181=A177)*(ISNUMBER(SEARCH("EDC", IM!$AC$2:$AC$1181))))&gt;0), "EDC", "")</f>
        <v>EDC</v>
      </c>
      <c r="R177" s="341" t="str">
        <f t="array" ref="R177">IF(AND(SUMPRODUCT((IM!$F$2:$F$1181=A177)*(ISNUMBER(SEARCH("STAR", IM!$AC$2:$AC$1181))))&gt;0), "STAR", "")</f>
        <v>STAR</v>
      </c>
      <c r="S177" s="343">
        <f t="array" ref="S177">IFERROR(INDEX(IM!$AM$2:$AM$9382, MATCH(1, (IM!$F$2:$F$9382=A177) * (ISNUMBER(SEARCH($D$1, IM!$AC$2:$AC$9382))), 0)), "")</f>
        <v>45812</v>
      </c>
      <c r="T177" s="341">
        <f t="shared" si="32"/>
        <v>2</v>
      </c>
      <c r="U177" s="325"/>
      <c r="V177" s="336">
        <f t="shared" si="33"/>
        <v>2</v>
      </c>
      <c r="W177" s="328" t="str">
        <f>IF(VLOOKUP(A177,'0919門市清單主檔'!B:E,4,FALSE)=0,"",VLOOKUP(A177,'0919門市清單主檔'!B:E,4,FALSE))</f>
        <v/>
      </c>
      <c r="X177" s="227" t="s">
        <v>297</v>
      </c>
      <c r="Y177" s="228" t="s">
        <v>298</v>
      </c>
      <c r="Z177" s="228"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2" t="str">
        <f t="array" ref="I178">IF(AND(SUMPRODUCT((IM!$F$2:$F$1181=A178)*(ISNUMBER(SEARCH("PMQ2", IM!$AC$2:$AC$1181))))&gt;0), "PMQ2", "")</f>
        <v>PMQ2</v>
      </c>
      <c r="J178" s="358">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33" t="str">
        <f t="shared" si="29"/>
        <v/>
      </c>
      <c r="N178" s="314" t="str">
        <f t="array" ref="N178">IF(AND(
    SUMPRODUCT(
        (IM!$F$2:$F$1181=A178) *
        ISNUMBER(SEARCH("HUB", IM!$AC$2:$AC$1181)) *
        (IM!$X$2:$X$1181&gt;=$A$1) *
        (IM!$X$2:$X$1181&lt;=$B$1)*(W178="HUB")
    ) &gt; 0
), "HUB", "")</f>
        <v/>
      </c>
      <c r="O178" s="335" t="str">
        <f t="shared" si="30"/>
        <v>已完工</v>
      </c>
      <c r="P178" s="222" t="str">
        <f t="shared" si="31"/>
        <v>PMQ2-L519-車麗屋林口店(定保)</v>
      </c>
      <c r="Q178" s="327" t="str">
        <f t="array" ref="Q178">IF(AND(SUMPRODUCT((IM!$F$2:$F$1181=A178)*(ISNUMBER(SEARCH("EDC", IM!$AC$2:$AC$1181))))&gt;0), "EDC", "")</f>
        <v/>
      </c>
      <c r="R178" s="341" t="str">
        <f t="array" ref="R178">IF(AND(SUMPRODUCT((IM!$F$2:$F$1181=A178)*(ISNUMBER(SEARCH("STAR", IM!$AC$2:$AC$1181))))&gt;0), "STAR", "")</f>
        <v/>
      </c>
      <c r="S178" s="343" t="str">
        <f t="array" ref="S178">IFERROR(INDEX(IM!$AM$2:$AM$9382, MATCH(1, (IM!$F$2:$F$9382=A178) * (ISNUMBER(SEARCH($D$1, IM!$AC$2:$AC$9382))), 0)), "")</f>
        <v/>
      </c>
      <c r="T178" s="341">
        <f t="shared" si="32"/>
        <v>0</v>
      </c>
      <c r="U178" s="325"/>
      <c r="V178" s="336">
        <f t="shared" si="33"/>
        <v>0</v>
      </c>
      <c r="W178" s="328" t="str">
        <f>IF(VLOOKUP(A178,'0919門市清單主檔'!B:E,4,FALSE)=0,"",VLOOKUP(A178,'0919門市清單主檔'!B:E,4,FALSE))</f>
        <v/>
      </c>
      <c r="Y178" s="228"/>
      <c r="Z178" s="228"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2" t="str">
        <f t="array" ref="I179">IF(AND(SUMPRODUCT((IM!$F$2:$F$1181=A179)*(ISNUMBER(SEARCH("PMQ2", IM!$AC$2:$AC$1181))))&gt;0), "PMQ2", "")</f>
        <v>PMQ2</v>
      </c>
      <c r="J179" s="358">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33" t="str">
        <f t="shared" si="29"/>
        <v/>
      </c>
      <c r="N179" s="314" t="str">
        <f t="array" ref="N179">IF(AND(
    SUMPRODUCT(
        (IM!$F$2:$F$1181=A179) *
        ISNUMBER(SEARCH("HUB", IM!$AC$2:$AC$1181)) *
        (IM!$X$2:$X$1181&gt;=$A$1) *
        (IM!$X$2:$X$1181&lt;=$B$1)*(W179="HUB")
    ) &gt; 0
), "HUB", "")</f>
        <v/>
      </c>
      <c r="O179" s="335" t="str">
        <f t="shared" si="30"/>
        <v>已完工</v>
      </c>
      <c r="P179" s="222" t="str">
        <f t="shared" si="31"/>
        <v>PMQ2-L551-林口顧家店(定保)</v>
      </c>
      <c r="Q179" s="327" t="str">
        <f t="array" ref="Q179">IF(AND(SUMPRODUCT((IM!$F$2:$F$1181=A179)*(ISNUMBER(SEARCH("EDC", IM!$AC$2:$AC$1181))))&gt;0), "EDC", "")</f>
        <v/>
      </c>
      <c r="R179" s="341" t="str">
        <f t="array" ref="R179">IF(AND(SUMPRODUCT((IM!$F$2:$F$1181=A179)*(ISNUMBER(SEARCH("STAR", IM!$AC$2:$AC$1181))))&gt;0), "STAR", "")</f>
        <v/>
      </c>
      <c r="S179" s="343" t="str">
        <f t="array" ref="S179">IFERROR(INDEX(IM!$AM$2:$AM$9382, MATCH(1, (IM!$F$2:$F$9382=A179) * (ISNUMBER(SEARCH($D$1, IM!$AC$2:$AC$9382))), 0)), "")</f>
        <v/>
      </c>
      <c r="T179" s="341">
        <f t="shared" si="32"/>
        <v>0</v>
      </c>
      <c r="U179" s="325"/>
      <c r="V179" s="336">
        <f t="shared" si="33"/>
        <v>0</v>
      </c>
      <c r="W179" s="328" t="str">
        <f>IF(VLOOKUP(A179,'0919門市清單主檔'!B:E,4,FALSE)=0,"",VLOOKUP(A179,'0919門市清單主檔'!B:E,4,FALSE))</f>
        <v/>
      </c>
      <c r="Y179" s="228"/>
      <c r="Z179" s="228"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2" t="str">
        <f t="array" ref="I180">IF(AND(SUMPRODUCT((IM!$F$2:$F$1181=A180)*(ISNUMBER(SEARCH("PMQ2", IM!$AC$2:$AC$1181))))&gt;0), "PMQ2", "")</f>
        <v>PMQ2</v>
      </c>
      <c r="J180" s="358">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33" t="str">
        <f t="shared" si="29"/>
        <v>EDC+STAR</v>
      </c>
      <c r="N180" s="314" t="str">
        <f t="array" ref="N180">IF(AND(
    SUMPRODUCT(
        (IM!$F$2:$F$1181=A180) *
        ISNUMBER(SEARCH("HUB", IM!$AC$2:$AC$1181)) *
        (IM!$X$2:$X$1181&gt;=$A$1) *
        (IM!$X$2:$X$1181&lt;=$B$1)*(W180="HUB")
    ) &gt; 0
), "HUB", "")</f>
        <v/>
      </c>
      <c r="O180" s="335" t="str">
        <f t="shared" si="30"/>
        <v>已完工</v>
      </c>
      <c r="P180" s="222" t="str">
        <f t="shared" si="31"/>
        <v>PMQ2-4819-五股凌雲店(定保)</v>
      </c>
      <c r="Q180" s="327" t="str">
        <f t="array" ref="Q180">IF(AND(SUMPRODUCT((IM!$F$2:$F$1181=A180)*(ISNUMBER(SEARCH("EDC", IM!$AC$2:$AC$1181))))&gt;0), "EDC", "")</f>
        <v>EDC</v>
      </c>
      <c r="R180" s="341" t="str">
        <f t="array" ref="R180">IF(AND(SUMPRODUCT((IM!$F$2:$F$1181=A180)*(ISNUMBER(SEARCH("STAR", IM!$AC$2:$AC$1181))))&gt;0), "STAR", "")</f>
        <v>STAR</v>
      </c>
      <c r="S180" s="343">
        <f t="array" ref="S180">IFERROR(INDEX(IM!$AM$2:$AM$9382, MATCH(1, (IM!$F$2:$F$9382=A180) * (ISNUMBER(SEARCH($D$1, IM!$AC$2:$AC$9382))), 0)), "")</f>
        <v>45813</v>
      </c>
      <c r="T180" s="341">
        <f t="shared" si="32"/>
        <v>2</v>
      </c>
      <c r="U180" s="325"/>
      <c r="V180" s="336">
        <f t="shared" si="33"/>
        <v>2</v>
      </c>
      <c r="W180" s="328" t="str">
        <f>IF(VLOOKUP(A180,'0919門市清單主檔'!B:E,4,FALSE)=0,"",VLOOKUP(A180,'0919門市清單主檔'!B:E,4,FALSE))</f>
        <v/>
      </c>
      <c r="X180" s="227" t="s">
        <v>301</v>
      </c>
      <c r="Y180" s="228" t="s">
        <v>302</v>
      </c>
      <c r="Z180" s="228"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2" t="str">
        <f t="array" ref="I181">IF(AND(SUMPRODUCT((IM!$F$2:$F$1181=A181)*(ISNUMBER(SEARCH("PMQ2", IM!$AC$2:$AC$1181))))&gt;0), "PMQ2", "")</f>
        <v>PMQ2</v>
      </c>
      <c r="J181" s="358">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33" t="str">
        <f t="shared" si="29"/>
        <v>EDC+STAR</v>
      </c>
      <c r="N181" s="314" t="str">
        <f t="array" ref="N181">IF(AND(
    SUMPRODUCT(
        (IM!$F$2:$F$1181=A181) *
        ISNUMBER(SEARCH("HUB", IM!$AC$2:$AC$1181)) *
        (IM!$X$2:$X$1181&gt;=$A$1) *
        (IM!$X$2:$X$1181&lt;=$B$1)*(W181="HUB")
    ) &gt; 0
), "HUB", "")</f>
        <v/>
      </c>
      <c r="O181" s="335" t="str">
        <f t="shared" si="30"/>
        <v>已完工</v>
      </c>
      <c r="P181" s="222" t="str">
        <f t="shared" si="31"/>
        <v>PMQ2-4801-五股成州店(定保)</v>
      </c>
      <c r="Q181" s="327" t="str">
        <f t="array" ref="Q181">IF(AND(SUMPRODUCT((IM!$F$2:$F$1181=A181)*(ISNUMBER(SEARCH("EDC", IM!$AC$2:$AC$1181))))&gt;0), "EDC", "")</f>
        <v>EDC</v>
      </c>
      <c r="R181" s="341" t="str">
        <f t="array" ref="R181">IF(AND(SUMPRODUCT((IM!$F$2:$F$1181=A181)*(ISNUMBER(SEARCH("STAR", IM!$AC$2:$AC$1181))))&gt;0), "STAR", "")</f>
        <v>STAR</v>
      </c>
      <c r="S181" s="343">
        <f t="array" ref="S181">IFERROR(INDEX(IM!$AM$2:$AM$9382, MATCH(1, (IM!$F$2:$F$9382=A181) * (ISNUMBER(SEARCH($D$1, IM!$AC$2:$AC$9382))), 0)), "")</f>
        <v>45813</v>
      </c>
      <c r="T181" s="341">
        <f t="shared" si="32"/>
        <v>2</v>
      </c>
      <c r="U181" s="325"/>
      <c r="V181" s="336">
        <f t="shared" si="33"/>
        <v>2</v>
      </c>
      <c r="W181" s="328" t="str">
        <f>IF(VLOOKUP(A181,'0919門市清單主檔'!B:E,4,FALSE)=0,"",VLOOKUP(A181,'0919門市清單主檔'!B:E,4,FALSE))</f>
        <v/>
      </c>
      <c r="X181" s="227" t="s">
        <v>303</v>
      </c>
      <c r="Y181" s="228" t="s">
        <v>304</v>
      </c>
      <c r="Z181" s="228"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2" t="str">
        <f t="array" ref="I182">IF(AND(SUMPRODUCT((IM!$F$2:$F$1181=A182)*(ISNUMBER(SEARCH("PMQ2", IM!$AC$2:$AC$1181))))&gt;0), "PMQ2", "")</f>
        <v>PMQ2</v>
      </c>
      <c r="J182" s="358">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33" t="str">
        <f t="shared" si="29"/>
        <v>EDC+STAR</v>
      </c>
      <c r="N182" s="314" t="str">
        <f t="array" ref="N182">IF(AND(
    SUMPRODUCT(
        (IM!$F$2:$F$1181=A182) *
        ISNUMBER(SEARCH("HUB", IM!$AC$2:$AC$1181)) *
        (IM!$X$2:$X$1181&gt;=$A$1) *
        (IM!$X$2:$X$1181&lt;=$B$1)*(W182="HUB")
    ) &gt; 0
), "HUB", "")</f>
        <v/>
      </c>
      <c r="O182" s="335" t="str">
        <f t="shared" si="30"/>
        <v>已完工</v>
      </c>
      <c r="P182" s="222" t="str">
        <f t="shared" si="31"/>
        <v>PMQ2-4316-五股工商店(定保)</v>
      </c>
      <c r="Q182" s="327" t="str">
        <f t="array" ref="Q182">IF(AND(SUMPRODUCT((IM!$F$2:$F$1181=A182)*(ISNUMBER(SEARCH("EDC", IM!$AC$2:$AC$1181))))&gt;0), "EDC", "")</f>
        <v>EDC</v>
      </c>
      <c r="R182" s="341" t="str">
        <f t="array" ref="R182">IF(AND(SUMPRODUCT((IM!$F$2:$F$1181=A182)*(ISNUMBER(SEARCH("STAR", IM!$AC$2:$AC$1181))))&gt;0), "STAR", "")</f>
        <v>STAR</v>
      </c>
      <c r="S182" s="343">
        <f t="array" ref="S182">IFERROR(INDEX(IM!$AM$2:$AM$9382, MATCH(1, (IM!$F$2:$F$9382=A182) * (ISNUMBER(SEARCH($D$1, IM!$AC$2:$AC$9382))), 0)), "")</f>
        <v>45726</v>
      </c>
      <c r="T182" s="341">
        <f t="shared" si="32"/>
        <v>0</v>
      </c>
      <c r="U182" s="325"/>
      <c r="V182" s="336">
        <f t="shared" si="33"/>
        <v>0</v>
      </c>
      <c r="W182" s="328"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2" t="str">
        <f t="array" ref="I183">IF(AND(SUMPRODUCT((IM!$F$2:$F$1181=A183)*(ISNUMBER(SEARCH("PMQ2", IM!$AC$2:$AC$1181))))&gt;0), "PMQ2", "")</f>
        <v>PMQ2</v>
      </c>
      <c r="J183" s="358">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33" t="str">
        <f t="shared" si="29"/>
        <v>EDC+STAR</v>
      </c>
      <c r="N183" s="314" t="str">
        <f t="array" ref="N183">IF(AND(
    SUMPRODUCT(
        (IM!$F$2:$F$1181=A183) *
        ISNUMBER(SEARCH("HUB", IM!$AC$2:$AC$1181)) *
        (IM!$X$2:$X$1181&gt;=$A$1) *
        (IM!$X$2:$X$1181&lt;=$B$1)*(W183="HUB")
    ) &gt; 0
), "HUB", "")</f>
        <v/>
      </c>
      <c r="O183" s="335" t="str">
        <f t="shared" si="30"/>
        <v>已完工</v>
      </c>
      <c r="P183" s="222" t="str">
        <f t="shared" si="31"/>
        <v>PMQ2-4609-蘆洲洲正店(定保)</v>
      </c>
      <c r="Q183" s="327" t="str">
        <f t="array" ref="Q183">IF(AND(SUMPRODUCT((IM!$F$2:$F$1181=A183)*(ISNUMBER(SEARCH("EDC", IM!$AC$2:$AC$1181))))&gt;0), "EDC", "")</f>
        <v>EDC</v>
      </c>
      <c r="R183" s="341" t="str">
        <f t="array" ref="R183">IF(AND(SUMPRODUCT((IM!$F$2:$F$1181=A183)*(ISNUMBER(SEARCH("STAR", IM!$AC$2:$AC$1181))))&gt;0), "STAR", "")</f>
        <v>STAR</v>
      </c>
      <c r="S183" s="343">
        <f t="array" ref="S183">IFERROR(INDEX(IM!$AM$2:$AM$9382, MATCH(1, (IM!$F$2:$F$9382=A183) * (ISNUMBER(SEARCH($D$1, IM!$AC$2:$AC$9382))), 0)), "")</f>
        <v>45813</v>
      </c>
      <c r="T183" s="341">
        <f t="shared" si="32"/>
        <v>2</v>
      </c>
      <c r="U183" s="325"/>
      <c r="V183" s="336">
        <f t="shared" si="33"/>
        <v>2</v>
      </c>
      <c r="W183" s="328" t="str">
        <f>IF(VLOOKUP(A183,'0919門市清單主檔'!B:E,4,FALSE)=0,"",VLOOKUP(A183,'0919門市清單主檔'!B:E,4,FALSE))</f>
        <v/>
      </c>
      <c r="X183" s="227" t="s">
        <v>305</v>
      </c>
      <c r="Y183" s="228" t="s">
        <v>306</v>
      </c>
      <c r="Z183" s="228"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2" t="str">
        <f t="array" ref="I184">IF(AND(SUMPRODUCT((IM!$F$2:$F$1181=A184)*(ISNUMBER(SEARCH("PMQ2", IM!$AC$2:$AC$1181))))&gt;0), "PMQ2", "")</f>
        <v>PMQ2</v>
      </c>
      <c r="J184" s="358">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33" t="str">
        <f t="shared" si="29"/>
        <v>EDC+STAR</v>
      </c>
      <c r="N184" s="314" t="str">
        <f t="array" ref="N184">IF(AND(
    SUMPRODUCT(
        (IM!$F$2:$F$1181=A184) *
        ISNUMBER(SEARCH("HUB", IM!$AC$2:$AC$1181)) *
        (IM!$X$2:$X$1181&gt;=$A$1) *
        (IM!$X$2:$X$1181&lt;=$B$1)*(W184="HUB")
    ) &gt; 0
), "HUB", "")</f>
        <v/>
      </c>
      <c r="O184" s="335" t="str">
        <f t="shared" si="30"/>
        <v>已完工</v>
      </c>
      <c r="P184" s="222" t="str">
        <f t="shared" si="31"/>
        <v>PMQ2-2958-北縣蘆旺店(定保)</v>
      </c>
      <c r="Q184" s="327" t="str">
        <f t="array" ref="Q184">IF(AND(SUMPRODUCT((IM!$F$2:$F$1181=A184)*(ISNUMBER(SEARCH("EDC", IM!$AC$2:$AC$1181))))&gt;0), "EDC", "")</f>
        <v>EDC</v>
      </c>
      <c r="R184" s="341" t="str">
        <f t="array" ref="R184">IF(AND(SUMPRODUCT((IM!$F$2:$F$1181=A184)*(ISNUMBER(SEARCH("STAR", IM!$AC$2:$AC$1181))))&gt;0), "STAR", "")</f>
        <v>STAR</v>
      </c>
      <c r="S184" s="343">
        <f t="array" ref="S184">IFERROR(INDEX(IM!$AM$2:$AM$9382, MATCH(1, (IM!$F$2:$F$9382=A184) * (ISNUMBER(SEARCH($D$1, IM!$AC$2:$AC$9382))), 0)), "")</f>
        <v>45813</v>
      </c>
      <c r="T184" s="341">
        <f t="shared" si="32"/>
        <v>2</v>
      </c>
      <c r="U184" s="325"/>
      <c r="V184" s="336">
        <f t="shared" si="33"/>
        <v>2</v>
      </c>
      <c r="W184" s="328" t="str">
        <f>IF(VLOOKUP(A184,'0919門市清單主檔'!B:E,4,FALSE)=0,"",VLOOKUP(A184,'0919門市清單主檔'!B:E,4,FALSE))</f>
        <v/>
      </c>
      <c r="X184" s="227" t="s">
        <v>307</v>
      </c>
      <c r="Y184" s="228" t="s">
        <v>308</v>
      </c>
      <c r="Z184" s="228"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2" t="str">
        <f t="array" ref="I185">IF(AND(SUMPRODUCT((IM!$F$2:$F$1181=A185)*(ISNUMBER(SEARCH("PMQ2", IM!$AC$2:$AC$1181))))&gt;0), "PMQ2", "")</f>
        <v>PMQ2</v>
      </c>
      <c r="J185" s="358">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33" t="str">
        <f t="shared" si="29"/>
        <v>EDC+STAR</v>
      </c>
      <c r="N185" s="314" t="str">
        <f t="array" ref="N185">IF(AND(
    SUMPRODUCT(
        (IM!$F$2:$F$1181=A185) *
        ISNUMBER(SEARCH("HUB", IM!$AC$2:$AC$1181)) *
        (IM!$X$2:$X$1181&gt;=$A$1) *
        (IM!$X$2:$X$1181&lt;=$B$1)*(W185="HUB")
    ) &gt; 0
), "HUB", "")</f>
        <v/>
      </c>
      <c r="O185" s="335" t="str">
        <f t="shared" si="30"/>
        <v>已完工</v>
      </c>
      <c r="P185" s="222" t="str">
        <f t="shared" si="31"/>
        <v>PMQ2-3452-北縣蘆信店(定保)</v>
      </c>
      <c r="Q185" s="327" t="str">
        <f t="array" ref="Q185">IF(AND(SUMPRODUCT((IM!$F$2:$F$1181=A185)*(ISNUMBER(SEARCH("EDC", IM!$AC$2:$AC$1181))))&gt;0), "EDC", "")</f>
        <v>EDC</v>
      </c>
      <c r="R185" s="341" t="str">
        <f t="array" ref="R185">IF(AND(SUMPRODUCT((IM!$F$2:$F$1181=A185)*(ISNUMBER(SEARCH("STAR", IM!$AC$2:$AC$1181))))&gt;0), "STAR", "")</f>
        <v>STAR</v>
      </c>
      <c r="S185" s="343">
        <f t="array" ref="S185">IFERROR(INDEX(IM!$AM$2:$AM$9382, MATCH(1, (IM!$F$2:$F$9382=A185) * (ISNUMBER(SEARCH($D$1, IM!$AC$2:$AC$9382))), 0)), "")</f>
        <v>45813</v>
      </c>
      <c r="T185" s="341">
        <f t="shared" si="32"/>
        <v>2</v>
      </c>
      <c r="U185" s="325"/>
      <c r="V185" s="336">
        <f t="shared" si="33"/>
        <v>2</v>
      </c>
      <c r="W185" s="328" t="str">
        <f>IF(VLOOKUP(A185,'0919門市清單主檔'!B:E,4,FALSE)=0,"",VLOOKUP(A185,'0919門市清單主檔'!B:E,4,FALSE))</f>
        <v/>
      </c>
      <c r="X185" s="227" t="s">
        <v>309</v>
      </c>
      <c r="Y185" s="228" t="s">
        <v>310</v>
      </c>
      <c r="Z185" s="228"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2" t="str">
        <f t="array" ref="I186">IF(AND(SUMPRODUCT((IM!$F$2:$F$1181=A186)*(ISNUMBER(SEARCH("PMQ2", IM!$AC$2:$AC$1181))))&gt;0), "PMQ2", "")</f>
        <v>PMQ2</v>
      </c>
      <c r="J186" s="358">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33" t="str">
        <f t="shared" si="29"/>
        <v>EDC+STAR</v>
      </c>
      <c r="N186" s="314" t="str">
        <f t="array" ref="N186">IF(AND(
    SUMPRODUCT(
        (IM!$F$2:$F$1181=A186) *
        ISNUMBER(SEARCH("HUB", IM!$AC$2:$AC$1181)) *
        (IM!$X$2:$X$1181&gt;=$A$1) *
        (IM!$X$2:$X$1181&lt;=$B$1)*(W186="HUB")
    ) &gt; 0
), "HUB", "")</f>
        <v/>
      </c>
      <c r="O186" s="335" t="str">
        <f t="shared" si="30"/>
        <v>已完工</v>
      </c>
      <c r="P186" s="222" t="str">
        <f t="shared" si="31"/>
        <v>PMQ2-4218-蘆洲湧蓮店(定保)</v>
      </c>
      <c r="Q186" s="327" t="str">
        <f t="array" ref="Q186">IF(AND(SUMPRODUCT((IM!$F$2:$F$1181=A186)*(ISNUMBER(SEARCH("EDC", IM!$AC$2:$AC$1181))))&gt;0), "EDC", "")</f>
        <v>EDC</v>
      </c>
      <c r="R186" s="341" t="str">
        <f t="array" ref="R186">IF(AND(SUMPRODUCT((IM!$F$2:$F$1181=A186)*(ISNUMBER(SEARCH("STAR", IM!$AC$2:$AC$1181))))&gt;0), "STAR", "")</f>
        <v>STAR</v>
      </c>
      <c r="S186" s="343">
        <f t="array" ref="S186">IFERROR(INDEX(IM!$AM$2:$AM$9382, MATCH(1, (IM!$F$2:$F$9382=A186) * (ISNUMBER(SEARCH($D$1, IM!$AC$2:$AC$9382))), 0)), "")</f>
        <v>45813</v>
      </c>
      <c r="T186" s="341">
        <f t="shared" si="32"/>
        <v>1</v>
      </c>
      <c r="U186" s="325"/>
      <c r="V186" s="336">
        <f t="shared" si="33"/>
        <v>1</v>
      </c>
      <c r="W186" s="328" t="str">
        <f>IF(VLOOKUP(A186,'0919門市清單主檔'!B:E,4,FALSE)=0,"",VLOOKUP(A186,'0919門市清單主檔'!B:E,4,FALSE))</f>
        <v/>
      </c>
      <c r="Y186" s="228" t="s">
        <v>311</v>
      </c>
      <c r="Z186" s="228"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2" t="str">
        <f t="array" ref="I187">IF(AND(SUMPRODUCT((IM!$F$2:$F$1181=A187)*(ISNUMBER(SEARCH("PMQ2", IM!$AC$2:$AC$1181))))&gt;0), "PMQ2", "")</f>
        <v>PMQ2</v>
      </c>
      <c r="J187" s="358">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33" t="str">
        <f t="shared" si="29"/>
        <v>EDC+STAR</v>
      </c>
      <c r="N187" s="314" t="str">
        <f t="array" ref="N187">IF(AND(
    SUMPRODUCT(
        (IM!$F$2:$F$1181=A187) *
        ISNUMBER(SEARCH("HUB", IM!$AC$2:$AC$1181)) *
        (IM!$X$2:$X$1181&gt;=$A$1) *
        (IM!$X$2:$X$1181&lt;=$B$1)*(W187="HUB")
    ) &gt; 0
), "HUB", "")</f>
        <v/>
      </c>
      <c r="O187" s="335" t="str">
        <f t="shared" si="30"/>
        <v>已完工</v>
      </c>
      <c r="P187" s="222" t="str">
        <f t="shared" si="31"/>
        <v>PMQ2-3929-蘆洲中山一(定保)</v>
      </c>
      <c r="Q187" s="327" t="str">
        <f t="array" ref="Q187">IF(AND(SUMPRODUCT((IM!$F$2:$F$1181=A187)*(ISNUMBER(SEARCH("EDC", IM!$AC$2:$AC$1181))))&gt;0), "EDC", "")</f>
        <v>EDC</v>
      </c>
      <c r="R187" s="341" t="str">
        <f t="array" ref="R187">IF(AND(SUMPRODUCT((IM!$F$2:$F$1181=A187)*(ISNUMBER(SEARCH("STAR", IM!$AC$2:$AC$1181))))&gt;0), "STAR", "")</f>
        <v>STAR</v>
      </c>
      <c r="S187" s="343">
        <f t="array" ref="S187">IFERROR(INDEX(IM!$AM$2:$AM$9382, MATCH(1, (IM!$F$2:$F$9382=A187) * (ISNUMBER(SEARCH($D$1, IM!$AC$2:$AC$9382))), 0)), "")</f>
        <v>45813</v>
      </c>
      <c r="T187" s="341">
        <f t="shared" si="32"/>
        <v>1</v>
      </c>
      <c r="U187" s="325"/>
      <c r="V187" s="336">
        <f t="shared" si="33"/>
        <v>1</v>
      </c>
      <c r="W187" s="328" t="str">
        <f>IF(VLOOKUP(A187,'0919門市清單主檔'!B:E,4,FALSE)=0,"",VLOOKUP(A187,'0919門市清單主檔'!B:E,4,FALSE))</f>
        <v/>
      </c>
      <c r="X187" s="227" t="s">
        <v>312</v>
      </c>
      <c r="Y187" s="228"/>
      <c r="Z187" s="228"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2" t="str">
        <f t="array" ref="I188">IF(AND(SUMPRODUCT((IM!$F$2:$F$1181=A188)*(ISNUMBER(SEARCH("PMQ2", IM!$AC$2:$AC$1181))))&gt;0), "PMQ2", "")</f>
        <v>PMQ2</v>
      </c>
      <c r="J188" s="358">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33" t="str">
        <f t="shared" si="29"/>
        <v>EDC</v>
      </c>
      <c r="N188" s="314" t="str">
        <f t="array" ref="N188">IF(AND(
    SUMPRODUCT(
        (IM!$F$2:$F$1181=A188) *
        ISNUMBER(SEARCH("HUB", IM!$AC$2:$AC$1181)) *
        (IM!$X$2:$X$1181&gt;=$A$1) *
        (IM!$X$2:$X$1181&lt;=$B$1)*(W188="HUB")
    ) &gt; 0
), "HUB", "")</f>
        <v/>
      </c>
      <c r="O188" s="335" t="str">
        <f t="shared" si="30"/>
        <v>已完工</v>
      </c>
      <c r="P188" s="222" t="str">
        <f t="shared" si="31"/>
        <v>PMQ2-D349-板橋成都店(定保)</v>
      </c>
      <c r="Q188" s="327" t="str">
        <f t="array" ref="Q188">IF(AND(SUMPRODUCT((IM!$F$2:$F$1181=A188)*(ISNUMBER(SEARCH("EDC", IM!$AC$2:$AC$1181))))&gt;0), "EDC", "")</f>
        <v>EDC</v>
      </c>
      <c r="R188" s="341" t="str">
        <f t="array" ref="R188">IF(AND(SUMPRODUCT((IM!$F$2:$F$1181=A188)*(ISNUMBER(SEARCH("STAR", IM!$AC$2:$AC$1181))))&gt;0), "STAR", "")</f>
        <v/>
      </c>
      <c r="S188" s="343" t="str">
        <f t="array" ref="S188">IFERROR(INDEX(IM!$AM$2:$AM$9382, MATCH(1, (IM!$F$2:$F$9382=A188) * (ISNUMBER(SEARCH($D$1, IM!$AC$2:$AC$9382))), 0)), "")</f>
        <v/>
      </c>
      <c r="T188" s="341">
        <f t="shared" si="32"/>
        <v>0</v>
      </c>
      <c r="U188" s="325"/>
      <c r="V188" s="336">
        <f t="shared" si="33"/>
        <v>0</v>
      </c>
      <c r="W188" s="328" t="str">
        <f>IF(VLOOKUP(A188,'0919門市清單主檔'!B:E,4,FALSE)=0,"",VLOOKUP(A188,'0919門市清單主檔'!B:E,4,FALSE))</f>
        <v/>
      </c>
      <c r="Y188" s="228"/>
      <c r="Z188" s="228"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2" t="str">
        <f t="array" ref="I189">IF(AND(SUMPRODUCT((IM!$F$2:$F$1181=A189)*(ISNUMBER(SEARCH("PMQ2", IM!$AC$2:$AC$1181))))&gt;0), "PMQ2", "")</f>
        <v>PMQ2</v>
      </c>
      <c r="J189" s="358">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33" t="str">
        <f t="shared" si="29"/>
        <v>EDC+STAR</v>
      </c>
      <c r="N189" s="314" t="str">
        <f t="array" ref="N189">IF(AND(
    SUMPRODUCT(
        (IM!$F$2:$F$1181=A189) *
        ISNUMBER(SEARCH("HUB", IM!$AC$2:$AC$1181)) *
        (IM!$X$2:$X$1181&gt;=$A$1) *
        (IM!$X$2:$X$1181&lt;=$B$1)*(W189="HUB")
    ) &gt; 0
), "HUB", "")</f>
        <v/>
      </c>
      <c r="O189" s="335" t="str">
        <f t="shared" si="30"/>
        <v>已完工</v>
      </c>
      <c r="P189" s="222" t="str">
        <f t="shared" si="31"/>
        <v>PMQ2-3416-板橋國慶店(定保)</v>
      </c>
      <c r="Q189" s="327" t="str">
        <f t="array" ref="Q189">IF(AND(SUMPRODUCT((IM!$F$2:$F$1181=A189)*(ISNUMBER(SEARCH("EDC", IM!$AC$2:$AC$1181))))&gt;0), "EDC", "")</f>
        <v>EDC</v>
      </c>
      <c r="R189" s="341" t="str">
        <f t="array" ref="R189">IF(AND(SUMPRODUCT((IM!$F$2:$F$1181=A189)*(ISNUMBER(SEARCH("STAR", IM!$AC$2:$AC$1181))))&gt;0), "STAR", "")</f>
        <v>STAR</v>
      </c>
      <c r="S189" s="343">
        <f t="array" ref="S189">IFERROR(INDEX(IM!$AM$2:$AM$9382, MATCH(1, (IM!$F$2:$F$9382=A189) * (ISNUMBER(SEARCH($D$1, IM!$AC$2:$AC$9382))), 0)), "")</f>
        <v>45813</v>
      </c>
      <c r="T189" s="341">
        <f t="shared" si="32"/>
        <v>2</v>
      </c>
      <c r="U189" s="325"/>
      <c r="V189" s="336">
        <f t="shared" si="33"/>
        <v>2</v>
      </c>
      <c r="W189" s="328" t="str">
        <f>IF(VLOOKUP(A189,'0919門市清單主檔'!B:E,4,FALSE)=0,"",VLOOKUP(A189,'0919門市清單主檔'!B:E,4,FALSE))</f>
        <v/>
      </c>
      <c r="X189" s="227" t="s">
        <v>314</v>
      </c>
      <c r="Y189" s="228" t="s">
        <v>315</v>
      </c>
      <c r="Z189" s="228"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2" t="str">
        <f t="array" ref="I190">IF(AND(SUMPRODUCT((IM!$F$2:$F$1181=A190)*(ISNUMBER(SEARCH("PMQ2", IM!$AC$2:$AC$1181))))&gt;0), "PMQ2", "")</f>
        <v>PMQ2</v>
      </c>
      <c r="J190" s="358">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33" t="str">
        <f t="shared" si="29"/>
        <v>EDC+STAR</v>
      </c>
      <c r="N190" s="314" t="str">
        <f t="array" ref="N190">IF(AND(
    SUMPRODUCT(
        (IM!$F$2:$F$1181=A190) *
        ISNUMBER(SEARCH("HUB", IM!$AC$2:$AC$1181)) *
        (IM!$X$2:$X$1181&gt;=$A$1) *
        (IM!$X$2:$X$1181&lt;=$B$1)*(W190="HUB")
    ) &gt; 0
), "HUB", "")</f>
        <v/>
      </c>
      <c r="O190" s="335" t="str">
        <f t="shared" si="30"/>
        <v>已完工</v>
      </c>
      <c r="P190" s="222" t="str">
        <f t="shared" si="31"/>
        <v>PMQ2-4125-蘆洲長樂店(定保)</v>
      </c>
      <c r="Q190" s="327" t="str">
        <f t="array" ref="Q190">IF(AND(SUMPRODUCT((IM!$F$2:$F$1181=A190)*(ISNUMBER(SEARCH("EDC", IM!$AC$2:$AC$1181))))&gt;0), "EDC", "")</f>
        <v>EDC</v>
      </c>
      <c r="R190" s="341" t="str">
        <f t="array" ref="R190">IF(AND(SUMPRODUCT((IM!$F$2:$F$1181=A190)*(ISNUMBER(SEARCH("STAR", IM!$AC$2:$AC$1181))))&gt;0), "STAR", "")</f>
        <v>STAR</v>
      </c>
      <c r="S190" s="343">
        <f t="array" ref="S190">IFERROR(INDEX(IM!$AM$2:$AM$9382, MATCH(1, (IM!$F$2:$F$9382=A190) * (ISNUMBER(SEARCH($D$1, IM!$AC$2:$AC$9382))), 0)), "")</f>
        <v>45813</v>
      </c>
      <c r="T190" s="341">
        <f t="shared" si="32"/>
        <v>2</v>
      </c>
      <c r="U190" s="325"/>
      <c r="V190" s="336">
        <f t="shared" si="33"/>
        <v>2</v>
      </c>
      <c r="W190" s="328" t="str">
        <f>IF(VLOOKUP(A190,'0919門市清單主檔'!B:E,4,FALSE)=0,"",VLOOKUP(A190,'0919門市清單主檔'!B:E,4,FALSE))</f>
        <v/>
      </c>
      <c r="X190" s="227" t="s">
        <v>324</v>
      </c>
      <c r="Y190" s="228" t="s">
        <v>325</v>
      </c>
      <c r="Z190" s="228" t="str">
        <f t="shared" si="36"/>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 t="shared" si="28"/>
        <v>-4968-三重太璞宮(定保)</v>
      </c>
      <c r="I191" s="172" t="str">
        <f t="array" ref="I191">IF(AND(SUMPRODUCT((IM!$F$2:$F$1181=A191)*(ISNUMBER(SEARCH("PMQ2", IM!$AC$2:$AC$1181))))&gt;0), "PMQ2", "")</f>
        <v/>
      </c>
      <c r="J191" s="358" t="str">
        <f t="array" ref="J191">IFERROR(INDEX(IM!$AM$2:$AM$9333, MATCH(1, (IM!$F$2:$F$9333=A191) * (ISNUMBER(SEARCH($C$1, IM!$AC$2:$AC$9333))), 0)), "")</f>
        <v/>
      </c>
      <c r="K191" s="144">
        <f t="array" ref="K191">SUMPRODUCT((IM!$F$2:$F$9181=A191)*(IM!$AD$2:$AD$9181="O")*(ISNUMBER(SEARCH("PMQ2", IM!$AC$2:$AC$9181))))</f>
        <v>0</v>
      </c>
      <c r="L191" s="205" t="str">
        <f t="array" ref="L191">IF(K191&gt;0,IFERROR(HYPERLINK("#'IM'!AC"&amp;MATCH(1,(IM!$F$1:$F$6881=A191)*(ISNUMBER(SEARCH("PMQ2",IM!$AC$1:$AC$6881))),0),"檢核"),"未登錄"),"")</f>
        <v/>
      </c>
      <c r="M191" s="333" t="str">
        <f t="shared" si="29"/>
        <v/>
      </c>
      <c r="N191" s="314" t="str">
        <f t="array" ref="N191">IF(AND(
    SUMPRODUCT(
        (IM!$F$2:$F$1181=A191) *
        ISNUMBER(SEARCH("HUB", IM!$AC$2:$AC$1181)) *
        (IM!$X$2:$X$1181&gt;=$A$1) *
        (IM!$X$2:$X$1181&lt;=$B$1)*(W191="HUB")
    ) &gt; 0
), "HUB", "")</f>
        <v/>
      </c>
      <c r="O191" s="335" t="str">
        <f t="shared" si="30"/>
        <v>未到店</v>
      </c>
      <c r="P191" s="354" t="str">
        <f t="shared" si="31"/>
        <v>-4968-三重太璞宮(定保)</v>
      </c>
      <c r="Q191" s="327" t="str">
        <f t="array" ref="Q191">IF(AND(SUMPRODUCT((IM!$F$2:$F$1181=A191)*(ISNUMBER(SEARCH("EDC", IM!$AC$2:$AC$1181))))&gt;0), "EDC", "")</f>
        <v/>
      </c>
      <c r="R191" s="355" t="str">
        <f t="array" ref="R191">IF(AND(SUMPRODUCT((IM!$F$2:$F$1181=A191)*(ISNUMBER(SEARCH("STAR", IM!$AC$2:$AC$1181))))&gt;0), "STAR", "")</f>
        <v/>
      </c>
      <c r="S191" s="343" t="str">
        <f t="array" ref="S191">IFERROR(INDEX(IM!$AM$2:$AM$9382, MATCH(1, (IM!$F$2:$F$9382=A191) * (ISNUMBER(SEARCH($D$1, IM!$AC$2:$AC$9382))), 0)), "")</f>
        <v/>
      </c>
      <c r="T191" s="341">
        <f t="shared" si="32"/>
        <v>1</v>
      </c>
      <c r="U191" s="325"/>
      <c r="V191" s="336">
        <f t="shared" si="33"/>
        <v>1</v>
      </c>
      <c r="W191" s="328" t="str">
        <f>IF(VLOOKUP(A191,'0919門市清單主檔'!B:E,4,FALSE)=0,"",VLOOKUP(A191,'0919門市清單主檔'!B:E,4,FALSE))</f>
        <v/>
      </c>
      <c r="X191" s="227" t="s">
        <v>316</v>
      </c>
      <c r="Y191" s="228"/>
      <c r="Z191" s="228" t="str">
        <f t="shared" si="36"/>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 t="shared" si="28"/>
        <v>-4680-板橋江寧店(定保)</v>
      </c>
      <c r="I192" s="172" t="str">
        <f t="array" ref="I192">IF(AND(SUMPRODUCT((IM!$F$2:$F$1181=A192)*(ISNUMBER(SEARCH("PMQ2", IM!$AC$2:$AC$1181))))&gt;0), "PMQ2", "")</f>
        <v/>
      </c>
      <c r="J192" s="358" t="str">
        <f t="array" ref="J192">IFERROR(INDEX(IM!$AM$2:$AM$9333, MATCH(1, (IM!$F$2:$F$9333=A192) * (ISNUMBER(SEARCH($C$1, IM!$AC$2:$AC$9333))), 0)), "")</f>
        <v/>
      </c>
      <c r="K192" s="144">
        <f t="array" ref="K192">SUMPRODUCT((IM!$F$2:$F$9181=A192)*(IM!$AD$2:$AD$9181="O")*(ISNUMBER(SEARCH("PMQ2", IM!$AC$2:$AC$9181))))</f>
        <v>0</v>
      </c>
      <c r="L192" s="205" t="str">
        <f t="array" ref="L192">IF(K192&gt;0,IFERROR(HYPERLINK("#'IM'!AC"&amp;MATCH(1,(IM!$F$1:$F$6881=A192)*(ISNUMBER(SEARCH("PMQ2",IM!$AC$1:$AC$6881))),0),"檢核"),"未登錄"),"")</f>
        <v/>
      </c>
      <c r="M192" s="333" t="str">
        <f t="shared" si="29"/>
        <v/>
      </c>
      <c r="N192" s="314" t="str">
        <f t="array" ref="N192">IF(AND(
    SUMPRODUCT(
        (IM!$F$2:$F$1181=A192) *
        ISNUMBER(SEARCH("HUB", IM!$AC$2:$AC$1181)) *
        (IM!$X$2:$X$1181&gt;=$A$1) *
        (IM!$X$2:$X$1181&lt;=$B$1)*(W192="HUB")
    ) &gt; 0
), "HUB", "")</f>
        <v/>
      </c>
      <c r="O192" s="335" t="str">
        <f t="shared" si="30"/>
        <v>未到店</v>
      </c>
      <c r="P192" s="222" t="str">
        <f t="shared" si="31"/>
        <v>-4680-板橋江寧店(定保)</v>
      </c>
      <c r="Q192" s="327" t="str">
        <f t="array" ref="Q192">IF(AND(SUMPRODUCT((IM!$F$2:$F$1181=A192)*(ISNUMBER(SEARCH("EDC", IM!$AC$2:$AC$1181))))&gt;0), "EDC", "")</f>
        <v/>
      </c>
      <c r="R192" s="341" t="str">
        <f t="array" ref="R192">IF(AND(SUMPRODUCT((IM!$F$2:$F$1181=A192)*(ISNUMBER(SEARCH("STAR", IM!$AC$2:$AC$1181))))&gt;0), "STAR", "")</f>
        <v/>
      </c>
      <c r="S192" s="343" t="str">
        <f t="array" ref="S192">IFERROR(INDEX(IM!$AM$2:$AM$9382, MATCH(1, (IM!$F$2:$F$9382=A192) * (ISNUMBER(SEARCH($D$1, IM!$AC$2:$AC$9382))), 0)), "")</f>
        <v/>
      </c>
      <c r="T192" s="341">
        <f t="shared" si="32"/>
        <v>0</v>
      </c>
      <c r="U192" s="325"/>
      <c r="V192" s="336">
        <f t="shared" si="33"/>
        <v>0</v>
      </c>
      <c r="W192" s="328" t="str">
        <f>IF(VLOOKUP(A192,'0919門市清單主檔'!B:E,4,FALSE)=0,"",VLOOKUP(A192,'0919門市清單主檔'!B:E,4,FALSE))</f>
        <v/>
      </c>
      <c r="Y192" s="228"/>
      <c r="Z192" s="228" t="str">
        <f t="shared" si="36"/>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 t="shared" si="28"/>
        <v>-3853-板橋互助店(定保)</v>
      </c>
      <c r="I193" s="172" t="str">
        <f t="array" ref="I193">IF(AND(SUMPRODUCT((IM!$F$2:$F$1181=A193)*(ISNUMBER(SEARCH("PMQ2", IM!$AC$2:$AC$1181))))&gt;0), "PMQ2", "")</f>
        <v/>
      </c>
      <c r="J193" s="358" t="str">
        <f t="array" ref="J193">IFERROR(INDEX(IM!$AM$2:$AM$9333, MATCH(1, (IM!$F$2:$F$9333=A193) * (ISNUMBER(SEARCH($C$1, IM!$AC$2:$AC$9333))), 0)), "")</f>
        <v/>
      </c>
      <c r="K193" s="144">
        <f t="array" ref="K193">SUMPRODUCT((IM!$F$2:$F$9181=A193)*(IM!$AD$2:$AD$9181="O")*(ISNUMBER(SEARCH("PMQ2", IM!$AC$2:$AC$9181))))</f>
        <v>0</v>
      </c>
      <c r="L193" s="205" t="str">
        <f t="array" ref="L193">IF(K193&gt;0,IFERROR(HYPERLINK("#'IM'!AC"&amp;MATCH(1,(IM!$F$1:$F$6881=A193)*(ISNUMBER(SEARCH("PMQ2",IM!$AC$1:$AC$6881))),0),"檢核"),"未登錄"),"")</f>
        <v/>
      </c>
      <c r="M193" s="333" t="str">
        <f t="shared" si="29"/>
        <v/>
      </c>
      <c r="N193" s="314" t="str">
        <f t="array" ref="N193">IF(AND(
    SUMPRODUCT(
        (IM!$F$2:$F$1181=A193) *
        ISNUMBER(SEARCH("HUB", IM!$AC$2:$AC$1181)) *
        (IM!$X$2:$X$1181&gt;=$A$1) *
        (IM!$X$2:$X$1181&lt;=$B$1)*(W193="HUB")
    ) &gt; 0
), "HUB", "")</f>
        <v/>
      </c>
      <c r="O193" s="335" t="str">
        <f t="shared" si="30"/>
        <v>未到店</v>
      </c>
      <c r="P193" s="222" t="str">
        <f t="shared" si="31"/>
        <v>-3853-板橋互助店(定保)</v>
      </c>
      <c r="Q193" s="327" t="str">
        <f t="array" ref="Q193">IF(AND(SUMPRODUCT((IM!$F$2:$F$1181=A193)*(ISNUMBER(SEARCH("EDC", IM!$AC$2:$AC$1181))))&gt;0), "EDC", "")</f>
        <v/>
      </c>
      <c r="R193" s="341" t="str">
        <f t="array" ref="R193">IF(AND(SUMPRODUCT((IM!$F$2:$F$1181=A193)*(ISNUMBER(SEARCH("STAR", IM!$AC$2:$AC$1181))))&gt;0), "STAR", "")</f>
        <v/>
      </c>
      <c r="S193" s="343" t="str">
        <f t="array" ref="S193">IFERROR(INDEX(IM!$AM$2:$AM$9382, MATCH(1, (IM!$F$2:$F$9382=A193) * (ISNUMBER(SEARCH($D$1, IM!$AC$2:$AC$9382))), 0)), "")</f>
        <v/>
      </c>
      <c r="T193" s="341">
        <f t="shared" si="32"/>
        <v>0</v>
      </c>
      <c r="U193" s="325"/>
      <c r="V193" s="336">
        <f t="shared" si="33"/>
        <v>0</v>
      </c>
      <c r="W193" s="328" t="str">
        <f>IF(VLOOKUP(A193,'0919門市清單主檔'!B:E,4,FALSE)=0,"",VLOOKUP(A193,'0919門市清單主檔'!B:E,4,FALSE))</f>
        <v/>
      </c>
      <c r="Y193" s="228"/>
      <c r="Z193" s="228" t="str">
        <f t="shared" si="36"/>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 t="shared" si="28"/>
        <v>-4906-金山銀山店(定保)</v>
      </c>
      <c r="I194" s="172" t="str">
        <f t="array" ref="I194">IF(AND(SUMPRODUCT((IM!$F$2:$F$1181=A194)*(ISNUMBER(SEARCH("PMQ2", IM!$AC$2:$AC$1181))))&gt;0), "PMQ2", "")</f>
        <v/>
      </c>
      <c r="J194" s="358" t="str">
        <f t="array" ref="J194">IFERROR(INDEX(IM!$AM$2:$AM$9333, MATCH(1, (IM!$F$2:$F$9333=A194) * (ISNUMBER(SEARCH($C$1, IM!$AC$2:$AC$9333))), 0)), "")</f>
        <v/>
      </c>
      <c r="K194" s="144">
        <f t="array" ref="K194">SUMPRODUCT((IM!$F$2:$F$9181=A194)*(IM!$AD$2:$AD$9181="O")*(ISNUMBER(SEARCH("PMQ2", IM!$AC$2:$AC$9181))))</f>
        <v>0</v>
      </c>
      <c r="L194" s="205" t="str">
        <f t="array" ref="L194">IF(K194&gt;0,IFERROR(HYPERLINK("#'IM'!AC"&amp;MATCH(1,(IM!$F$1:$F$6881=A194)*(ISNUMBER(SEARCH("PMQ2",IM!$AC$1:$AC$6881))),0),"檢核"),"未登錄"),"")</f>
        <v/>
      </c>
      <c r="M194" s="333" t="str">
        <f t="shared" si="29"/>
        <v/>
      </c>
      <c r="N194" s="314" t="str">
        <f t="array" ref="N194">IF(AND(
    SUMPRODUCT(
        (IM!$F$2:$F$1181=A194) *
        ISNUMBER(SEARCH("HUB", IM!$AC$2:$AC$1181)) *
        (IM!$X$2:$X$1181&gt;=$A$1) *
        (IM!$X$2:$X$1181&lt;=$B$1)*(W194="HUB")
    ) &gt; 0
), "HUB", "")</f>
        <v/>
      </c>
      <c r="O194" s="335" t="str">
        <f t="shared" si="30"/>
        <v>未到店</v>
      </c>
      <c r="P194" s="222" t="str">
        <f t="shared" si="31"/>
        <v>-4906-金山銀山店(定保)</v>
      </c>
      <c r="Q194" s="327" t="str">
        <f t="array" ref="Q194">IF(AND(SUMPRODUCT((IM!$F$2:$F$1181=A194)*(ISNUMBER(SEARCH("EDC", IM!$AC$2:$AC$1181))))&gt;0), "EDC", "")</f>
        <v/>
      </c>
      <c r="R194" s="341" t="str">
        <f t="array" ref="R194">IF(AND(SUMPRODUCT((IM!$F$2:$F$1181=A194)*(ISNUMBER(SEARCH("STAR", IM!$AC$2:$AC$1181))))&gt;0), "STAR", "")</f>
        <v/>
      </c>
      <c r="S194" s="343" t="str">
        <f t="array" ref="S194">IFERROR(INDEX(IM!$AM$2:$AM$9382, MATCH(1, (IM!$F$2:$F$9382=A194) * (ISNUMBER(SEARCH($D$1, IM!$AC$2:$AC$9382))), 0)), "")</f>
        <v/>
      </c>
      <c r="T194" s="341">
        <f t="shared" si="32"/>
        <v>0</v>
      </c>
      <c r="U194" s="325"/>
      <c r="V194" s="336">
        <f t="shared" si="33"/>
        <v>0</v>
      </c>
      <c r="W194" s="328" t="str">
        <f>IF(VLOOKUP(A194,'0919門市清單主檔'!B:E,4,FALSE)=0,"",VLOOKUP(A194,'0919門市清單主檔'!B:E,4,FALSE))</f>
        <v/>
      </c>
      <c r="Y194" s="228"/>
      <c r="Z194" s="228" t="str">
        <f t="shared" si="36"/>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 t="shared" si="28"/>
        <v>-4144-新莊頭前店(定保)</v>
      </c>
      <c r="I195" s="172" t="str">
        <f t="array" ref="I195">IF(AND(SUMPRODUCT((IM!$F$2:$F$1181=A195)*(ISNUMBER(SEARCH("PMQ2", IM!$AC$2:$AC$1181))))&gt;0), "PMQ2", "")</f>
        <v/>
      </c>
      <c r="J195" s="358"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33" t="str">
        <f t="shared" si="29"/>
        <v/>
      </c>
      <c r="N195" s="314" t="str">
        <f t="array" ref="N195">IF(AND(
    SUMPRODUCT(
        (IM!$F$2:$F$1181=A195) *
        ISNUMBER(SEARCH("HUB", IM!$AC$2:$AC$1181)) *
        (IM!$X$2:$X$1181&gt;=$A$1) *
        (IM!$X$2:$X$1181&lt;=$B$1)*(W195="HUB")
    ) &gt; 0
), "HUB", "")</f>
        <v/>
      </c>
      <c r="O195" s="335" t="str">
        <f t="shared" si="30"/>
        <v>未到店</v>
      </c>
      <c r="P195" s="222" t="str">
        <f t="shared" si="31"/>
        <v>-4144-新莊頭前店(定保)</v>
      </c>
      <c r="Q195" s="327" t="str">
        <f t="array" ref="Q195">IF(AND(SUMPRODUCT((IM!$F$2:$F$1181=A195)*(ISNUMBER(SEARCH("EDC", IM!$AC$2:$AC$1181))))&gt;0), "EDC", "")</f>
        <v/>
      </c>
      <c r="R195" s="341" t="str">
        <f t="array" ref="R195">IF(AND(SUMPRODUCT((IM!$F$2:$F$1181=A195)*(ISNUMBER(SEARCH("STAR", IM!$AC$2:$AC$1181))))&gt;0), "STAR", "")</f>
        <v/>
      </c>
      <c r="S195" s="343" t="str">
        <f t="array" ref="S195">IFERROR(INDEX(IM!$AM$2:$AM$9382, MATCH(1, (IM!$F$2:$F$9382=A195) * (ISNUMBER(SEARCH($D$1, IM!$AC$2:$AC$9382))), 0)), "")</f>
        <v/>
      </c>
      <c r="T195" s="341">
        <f t="shared" si="32"/>
        <v>2</v>
      </c>
      <c r="U195" s="325"/>
      <c r="V195" s="336">
        <f t="shared" si="33"/>
        <v>2</v>
      </c>
      <c r="W195" s="328" t="str">
        <f>IF(VLOOKUP(A195,'0919門市清單主檔'!B:E,4,FALSE)=0,"",VLOOKUP(A195,'0919門市清單主檔'!B:E,4,FALSE))</f>
        <v/>
      </c>
      <c r="X195" s="227" t="s">
        <v>317</v>
      </c>
      <c r="Y195" s="228" t="s">
        <v>318</v>
      </c>
      <c r="Z195" s="228" t="str">
        <f t="shared" si="36"/>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 t="shared" si="28"/>
        <v>-3785-北縣莊榮店(定保)</v>
      </c>
      <c r="I196" s="172" t="str">
        <f t="array" ref="I196">IF(AND(SUMPRODUCT((IM!$F$2:$F$1181=A196)*(ISNUMBER(SEARCH("PMQ2", IM!$AC$2:$AC$1181))))&gt;0), "PMQ2", "")</f>
        <v/>
      </c>
      <c r="J196" s="358"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33" t="str">
        <f t="shared" si="29"/>
        <v/>
      </c>
      <c r="N196" s="314" t="str">
        <f t="array" ref="N196">IF(AND(
    SUMPRODUCT(
        (IM!$F$2:$F$1181=A196) *
        ISNUMBER(SEARCH("HUB", IM!$AC$2:$AC$1181)) *
        (IM!$X$2:$X$1181&gt;=$A$1) *
        (IM!$X$2:$X$1181&lt;=$B$1)*(W196="HUB")
    ) &gt; 0
), "HUB", "")</f>
        <v/>
      </c>
      <c r="O196" s="335" t="str">
        <f t="shared" si="30"/>
        <v>未到店</v>
      </c>
      <c r="P196" s="222" t="str">
        <f t="shared" si="31"/>
        <v>-3785-北縣莊榮店(定保)</v>
      </c>
      <c r="Q196" s="327" t="str">
        <f t="array" ref="Q196">IF(AND(SUMPRODUCT((IM!$F$2:$F$1181=A196)*(ISNUMBER(SEARCH("EDC", IM!$AC$2:$AC$1181))))&gt;0), "EDC", "")</f>
        <v/>
      </c>
      <c r="R196" s="341" t="str">
        <f t="array" ref="R196">IF(AND(SUMPRODUCT((IM!$F$2:$F$1181=A196)*(ISNUMBER(SEARCH("STAR", IM!$AC$2:$AC$1181))))&gt;0), "STAR", "")</f>
        <v/>
      </c>
      <c r="S196" s="343" t="str">
        <f t="array" ref="S196">IFERROR(INDEX(IM!$AM$2:$AM$9382, MATCH(1, (IM!$F$2:$F$9382=A196) * (ISNUMBER(SEARCH($D$1, IM!$AC$2:$AC$9382))), 0)), "")</f>
        <v/>
      </c>
      <c r="T196" s="341">
        <f t="shared" si="32"/>
        <v>0</v>
      </c>
      <c r="U196" s="325"/>
      <c r="V196" s="336">
        <f t="shared" si="33"/>
        <v>0</v>
      </c>
      <c r="W196" s="328" t="str">
        <f>IF(VLOOKUP(A196,'0919門市清單主檔'!B:E,4,FALSE)=0,"",VLOOKUP(A196,'0919門市清單主檔'!B:E,4,FALSE))</f>
        <v/>
      </c>
      <c r="Y196" s="228"/>
      <c r="Z196" s="228" t="str">
        <f t="shared" si="36"/>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 t="shared" si="28"/>
        <v>-4194-新莊鼎苑店(定保)</v>
      </c>
      <c r="I197" s="172" t="str">
        <f t="array" ref="I197">IF(AND(SUMPRODUCT((IM!$F$2:$F$1181=A197)*(ISNUMBER(SEARCH("PMQ2", IM!$AC$2:$AC$1181))))&gt;0), "PMQ2", "")</f>
        <v/>
      </c>
      <c r="J197" s="358"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33" t="str">
        <f t="shared" si="29"/>
        <v/>
      </c>
      <c r="N197" s="314" t="str">
        <f t="array" ref="N197">IF(AND(
    SUMPRODUCT(
        (IM!$F$2:$F$1181=A197) *
        ISNUMBER(SEARCH("HUB", IM!$AC$2:$AC$1181)) *
        (IM!$X$2:$X$1181&gt;=$A$1) *
        (IM!$X$2:$X$1181&lt;=$B$1)*(W197="HUB")
    ) &gt; 0
), "HUB", "")</f>
        <v/>
      </c>
      <c r="O197" s="335" t="str">
        <f t="shared" si="30"/>
        <v>未到店</v>
      </c>
      <c r="P197" s="222" t="str">
        <f t="shared" si="31"/>
        <v>-4194-新莊鼎苑店(定保)</v>
      </c>
      <c r="Q197" s="327" t="str">
        <f t="array" ref="Q197">IF(AND(SUMPRODUCT((IM!$F$2:$F$1181=A197)*(ISNUMBER(SEARCH("EDC", IM!$AC$2:$AC$1181))))&gt;0), "EDC", "")</f>
        <v/>
      </c>
      <c r="R197" s="341" t="str">
        <f t="array" ref="R197">IF(AND(SUMPRODUCT((IM!$F$2:$F$1181=A197)*(ISNUMBER(SEARCH("STAR", IM!$AC$2:$AC$1181))))&gt;0), "STAR", "")</f>
        <v/>
      </c>
      <c r="S197" s="343" t="str">
        <f t="array" ref="S197">IFERROR(INDEX(IM!$AM$2:$AM$9382, MATCH(1, (IM!$F$2:$F$9382=A197) * (ISNUMBER(SEARCH($D$1, IM!$AC$2:$AC$9382))), 0)), "")</f>
        <v/>
      </c>
      <c r="T197" s="341">
        <f t="shared" si="32"/>
        <v>2</v>
      </c>
      <c r="U197" s="325"/>
      <c r="V197" s="336">
        <f t="shared" si="33"/>
        <v>2</v>
      </c>
      <c r="W197" s="328" t="str">
        <f>IF(VLOOKUP(A197,'0919門市清單主檔'!B:E,4,FALSE)=0,"",VLOOKUP(A197,'0919門市清單主檔'!B:E,4,FALSE))</f>
        <v/>
      </c>
      <c r="X197" s="227" t="s">
        <v>319</v>
      </c>
      <c r="Y197" s="228" t="s">
        <v>320</v>
      </c>
      <c r="Z197" s="228" t="str">
        <f t="shared" si="36"/>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 t="shared" si="28"/>
        <v>-D057-北縣溪尾二店(定保)</v>
      </c>
      <c r="I198" s="172" t="str">
        <f t="array" ref="I198">IF(AND(SUMPRODUCT((IM!$F$2:$F$1181=A198)*(ISNUMBER(SEARCH("PMQ2", IM!$AC$2:$AC$1181))))&gt;0), "PMQ2", "")</f>
        <v/>
      </c>
      <c r="J198" s="358"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33" t="str">
        <f t="shared" si="29"/>
        <v/>
      </c>
      <c r="N198" s="314" t="str">
        <f t="array" ref="N198">IF(AND(
    SUMPRODUCT(
        (IM!$F$2:$F$1181=A198) *
        ISNUMBER(SEARCH("HUB", IM!$AC$2:$AC$1181)) *
        (IM!$X$2:$X$1181&gt;=$A$1) *
        (IM!$X$2:$X$1181&lt;=$B$1)*(W198="HUB")
    ) &gt; 0
), "HUB", "")</f>
        <v/>
      </c>
      <c r="O198" s="335" t="str">
        <f t="shared" si="30"/>
        <v>未到店</v>
      </c>
      <c r="P198" s="222" t="str">
        <f t="shared" si="31"/>
        <v>-D057-北縣溪尾二店(定保)</v>
      </c>
      <c r="Q198" s="327" t="str">
        <f t="array" ref="Q198">IF(AND(SUMPRODUCT((IM!$F$2:$F$1181=A198)*(ISNUMBER(SEARCH("EDC", IM!$AC$2:$AC$1181))))&gt;0), "EDC", "")</f>
        <v/>
      </c>
      <c r="R198" s="341" t="str">
        <f t="array" ref="R198">IF(AND(SUMPRODUCT((IM!$F$2:$F$1181=A198)*(ISNUMBER(SEARCH("STAR", IM!$AC$2:$AC$1181))))&gt;0), "STAR", "")</f>
        <v/>
      </c>
      <c r="S198" s="343" t="str">
        <f t="array" ref="S198">IFERROR(INDEX(IM!$AM$2:$AM$9382, MATCH(1, (IM!$F$2:$F$9382=A198) * (ISNUMBER(SEARCH($D$1, IM!$AC$2:$AC$9382))), 0)), "")</f>
        <v/>
      </c>
      <c r="T198" s="341">
        <f t="shared" si="32"/>
        <v>2</v>
      </c>
      <c r="U198" s="325"/>
      <c r="V198" s="336">
        <f t="shared" si="33"/>
        <v>2</v>
      </c>
      <c r="W198" s="328" t="str">
        <f>IF(VLOOKUP(A198,'0919門市清單主檔'!B:E,4,FALSE)=0,"",VLOOKUP(A198,'0919門市清單主檔'!B:E,4,FALSE))</f>
        <v/>
      </c>
      <c r="X198" s="227" t="s">
        <v>322</v>
      </c>
      <c r="Y198" s="228" t="s">
        <v>323</v>
      </c>
      <c r="Z198" s="228" t="str">
        <f t="shared" si="36"/>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 t="shared" si="28"/>
        <v>-4701-新莊昌平店(定保)</v>
      </c>
      <c r="I199" s="172" t="str">
        <f t="array" ref="I199">IF(AND(SUMPRODUCT((IM!$F$2:$F$1181=A199)*(ISNUMBER(SEARCH("PMQ2", IM!$AC$2:$AC$1181))))&gt;0), "PMQ2", "")</f>
        <v/>
      </c>
      <c r="J199" s="358"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33" t="str">
        <f t="shared" si="29"/>
        <v/>
      </c>
      <c r="N199" s="314" t="str">
        <f t="array" ref="N199">IF(AND(
    SUMPRODUCT(
        (IM!$F$2:$F$1181=A199) *
        ISNUMBER(SEARCH("HUB", IM!$AC$2:$AC$1181)) *
        (IM!$X$2:$X$1181&gt;=$A$1) *
        (IM!$X$2:$X$1181&lt;=$B$1)*(W199="HUB")
    ) &gt; 0
), "HUB", "")</f>
        <v/>
      </c>
      <c r="O199" s="335" t="str">
        <f t="shared" si="30"/>
        <v>未到店</v>
      </c>
      <c r="P199" s="222" t="str">
        <f t="shared" si="31"/>
        <v>-4701-新莊昌平店(定保)</v>
      </c>
      <c r="Q199" s="327" t="str">
        <f t="array" ref="Q199">IF(AND(SUMPRODUCT((IM!$F$2:$F$1181=A199)*(ISNUMBER(SEARCH("EDC", IM!$AC$2:$AC$1181))))&gt;0), "EDC", "")</f>
        <v/>
      </c>
      <c r="R199" s="341" t="str">
        <f t="array" ref="R199">IF(AND(SUMPRODUCT((IM!$F$2:$F$1181=A199)*(ISNUMBER(SEARCH("STAR", IM!$AC$2:$AC$1181))))&gt;0), "STAR", "")</f>
        <v/>
      </c>
      <c r="S199" s="343" t="str">
        <f t="array" ref="S199">IFERROR(INDEX(IM!$AM$2:$AM$9382, MATCH(1, (IM!$F$2:$F$9382=A199) * (ISNUMBER(SEARCH($D$1, IM!$AC$2:$AC$9382))), 0)), "")</f>
        <v/>
      </c>
      <c r="T199" s="341">
        <f t="shared" si="32"/>
        <v>0</v>
      </c>
      <c r="U199" s="325"/>
      <c r="V199" s="336">
        <f t="shared" si="33"/>
        <v>0</v>
      </c>
      <c r="W199" s="328" t="str">
        <f>IF(VLOOKUP(A199,'0919門市清單主檔'!B:E,4,FALSE)=0,"",VLOOKUP(A199,'0919門市清單主檔'!B:E,4,FALSE))</f>
        <v/>
      </c>
      <c r="Y199" s="228"/>
      <c r="Z199" s="228" t="str">
        <f t="shared" si="36"/>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-2069-板橋江子翠站(定保)</v>
      </c>
      <c r="I200" s="172" t="str">
        <f t="array" ref="I200">IF(AND(SUMPRODUCT((IM!$F$2:$F$1181=A200)*(ISNUMBER(SEARCH("PMQ2", IM!$AC$2:$AC$1181))))&gt;0), "PMQ2", "")</f>
        <v/>
      </c>
      <c r="J200" s="358"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33" t="str">
        <f t="shared" si="29"/>
        <v/>
      </c>
      <c r="N200" s="314" t="str">
        <f t="array" ref="N200">IF(AND(
    SUMPRODUCT(
        (IM!$F$2:$F$1181=A200) *
        ISNUMBER(SEARCH("HUB", IM!$AC$2:$AC$1181)) *
        (IM!$X$2:$X$1181&gt;=$A$1) *
        (IM!$X$2:$X$1181&lt;=$B$1)*(W200="HUB")
    ) &gt; 0
), "HUB", "")</f>
        <v/>
      </c>
      <c r="O200" s="335" t="str">
        <f t="shared" si="30"/>
        <v>未到店</v>
      </c>
      <c r="P200" s="222" t="str">
        <f t="shared" si="31"/>
        <v>-2069-板橋江子翠站(定保)</v>
      </c>
      <c r="Q200" s="327" t="str">
        <f t="array" ref="Q200">IF(AND(SUMPRODUCT((IM!$F$2:$F$1181=A200)*(ISNUMBER(SEARCH("EDC", IM!$AC$2:$AC$1181))))&gt;0), "EDC", "")</f>
        <v/>
      </c>
      <c r="R200" s="341" t="str">
        <f t="array" ref="R200">IF(AND(SUMPRODUCT((IM!$F$2:$F$1181=A200)*(ISNUMBER(SEARCH("STAR", IM!$AC$2:$AC$1181))))&gt;0), "STAR", "")</f>
        <v/>
      </c>
      <c r="S200" s="343" t="str">
        <f t="array" ref="S200">IFERROR(INDEX(IM!$AM$2:$AM$9382, MATCH(1, (IM!$F$2:$F$9382=A200) * (ISNUMBER(SEARCH($D$1, IM!$AC$2:$AC$9382))), 0)), "")</f>
        <v/>
      </c>
      <c r="T200" s="341">
        <f t="shared" si="32"/>
        <v>2</v>
      </c>
      <c r="U200" s="325"/>
      <c r="V200" s="336">
        <f t="shared" si="33"/>
        <v>2</v>
      </c>
      <c r="W200" s="328" t="str">
        <f>IF(VLOOKUP(A200,'0919門市清單主檔'!B:E,4,FALSE)=0,"",VLOOKUP(A200,'0919門市清單主檔'!B:E,4,FALSE))</f>
        <v/>
      </c>
      <c r="X200" s="227" t="s">
        <v>326</v>
      </c>
      <c r="Y200" s="228" t="s">
        <v>327</v>
      </c>
      <c r="Z200" s="228" t="str">
        <f t="shared" si="36"/>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-D195-三重車路頭(定保)</v>
      </c>
      <c r="I201" s="172" t="str">
        <f t="array" ref="I201">IF(AND(SUMPRODUCT((IM!$F$2:$F$1181=A201)*(ISNUMBER(SEARCH("PMQ2", IM!$AC$2:$AC$1181))))&gt;0), "PMQ2", "")</f>
        <v/>
      </c>
      <c r="J201" s="358"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33" t="str">
        <f t="shared" si="29"/>
        <v/>
      </c>
      <c r="N201" s="314" t="str">
        <f t="array" ref="N201">IF(AND(
    SUMPRODUCT(
        (IM!$F$2:$F$1181=A201) *
        ISNUMBER(SEARCH("HUB", IM!$AC$2:$AC$1181)) *
        (IM!$X$2:$X$1181&gt;=$A$1) *
        (IM!$X$2:$X$1181&lt;=$B$1)*(W201="HUB")
    ) &gt; 0
), "HUB", "")</f>
        <v/>
      </c>
      <c r="O201" s="335" t="str">
        <f t="shared" si="30"/>
        <v>未到店</v>
      </c>
      <c r="P201" s="222" t="str">
        <f t="shared" si="31"/>
        <v>-D195-三重車路頭(定保)</v>
      </c>
      <c r="Q201" s="327" t="str">
        <f t="array" ref="Q201">IF(AND(SUMPRODUCT((IM!$F$2:$F$1181=A201)*(ISNUMBER(SEARCH("EDC", IM!$AC$2:$AC$1181))))&gt;0), "EDC", "")</f>
        <v/>
      </c>
      <c r="R201" s="341" t="str">
        <f t="array" ref="R201">IF(AND(SUMPRODUCT((IM!$F$2:$F$1181=A201)*(ISNUMBER(SEARCH("STAR", IM!$AC$2:$AC$1181))))&gt;0), "STAR", "")</f>
        <v/>
      </c>
      <c r="S201" s="343" t="str">
        <f t="array" ref="S201">IFERROR(INDEX(IM!$AM$2:$AM$9382, MATCH(1, (IM!$F$2:$F$9382=A201) * (ISNUMBER(SEARCH($D$1, IM!$AC$2:$AC$9382))), 0)), "")</f>
        <v/>
      </c>
      <c r="T201" s="341">
        <f t="shared" si="32"/>
        <v>1</v>
      </c>
      <c r="U201" s="325"/>
      <c r="V201" s="336">
        <f t="shared" si="33"/>
        <v>1</v>
      </c>
      <c r="W201" s="328" t="str">
        <f>IF(VLOOKUP(A201,'0919門市清單主檔'!B:E,4,FALSE)=0,"",VLOOKUP(A201,'0919門市清單主檔'!B:E,4,FALSE))</f>
        <v/>
      </c>
      <c r="X201" s="227">
        <v>8155002442</v>
      </c>
      <c r="Y201" s="228"/>
      <c r="Z201" s="228" t="str">
        <f t="shared" si="36"/>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-2222-三重義天店(定保)</v>
      </c>
      <c r="I202" s="172" t="str">
        <f t="array" ref="I202">IF(AND(SUMPRODUCT((IM!$F$2:$F$1181=A202)*(ISNUMBER(SEARCH("PMQ2", IM!$AC$2:$AC$1181))))&gt;0), "PMQ2", "")</f>
        <v/>
      </c>
      <c r="J202" s="358"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33" t="str">
        <f t="shared" si="29"/>
        <v/>
      </c>
      <c r="N202" s="314" t="str">
        <f t="array" ref="N202">IF(AND(
    SUMPRODUCT(
        (IM!$F$2:$F$1181=A202) *
        ISNUMBER(SEARCH("HUB", IM!$AC$2:$AC$1181)) *
        (IM!$X$2:$X$1181&gt;=$A$1) *
        (IM!$X$2:$X$1181&lt;=$B$1)*(W202="HUB")
    ) &gt; 0
), "HUB", "")</f>
        <v/>
      </c>
      <c r="O202" s="335" t="str">
        <f t="shared" si="30"/>
        <v>未到店</v>
      </c>
      <c r="P202" s="222" t="str">
        <f t="shared" si="31"/>
        <v>-2222-三重義天店(定保)</v>
      </c>
      <c r="Q202" s="327" t="str">
        <f t="array" ref="Q202">IF(AND(SUMPRODUCT((IM!$F$2:$F$1181=A202)*(ISNUMBER(SEARCH("EDC", IM!$AC$2:$AC$1181))))&gt;0), "EDC", "")</f>
        <v/>
      </c>
      <c r="R202" s="341" t="str">
        <f t="array" ref="R202">IF(AND(SUMPRODUCT((IM!$F$2:$F$1181=A202)*(ISNUMBER(SEARCH("STAR", IM!$AC$2:$AC$1181))))&gt;0), "STAR", "")</f>
        <v/>
      </c>
      <c r="S202" s="343" t="str">
        <f t="array" ref="S202">IFERROR(INDEX(IM!$AM$2:$AM$9382, MATCH(1, (IM!$F$2:$F$9382=A202) * (ISNUMBER(SEARCH($D$1, IM!$AC$2:$AC$9382))), 0)), "")</f>
        <v/>
      </c>
      <c r="T202" s="341">
        <f t="shared" si="32"/>
        <v>2</v>
      </c>
      <c r="U202" s="325"/>
      <c r="V202" s="336">
        <f t="shared" si="33"/>
        <v>2</v>
      </c>
      <c r="W202" s="328" t="str">
        <f>IF(VLOOKUP(A202,'0919門市清單主檔'!B:E,4,FALSE)=0,"",VLOOKUP(A202,'0919門市清單主檔'!B:E,4,FALSE))</f>
        <v/>
      </c>
      <c r="X202" s="227" t="s">
        <v>329</v>
      </c>
      <c r="Y202" s="228" t="s">
        <v>330</v>
      </c>
      <c r="Z202" s="228" t="str">
        <f t="shared" si="36"/>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-3601-北縣重富店(定保)</v>
      </c>
      <c r="I203" s="172" t="str">
        <f t="array" ref="I203">IF(AND(SUMPRODUCT((IM!$F$2:$F$1181=A203)*(ISNUMBER(SEARCH("PMQ2", IM!$AC$2:$AC$1181))))&gt;0), "PMQ2", "")</f>
        <v/>
      </c>
      <c r="J203" s="358"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33" t="str">
        <f t="shared" si="29"/>
        <v/>
      </c>
      <c r="N203" s="314" t="str">
        <f t="array" ref="N203">IF(AND(
    SUMPRODUCT(
        (IM!$F$2:$F$1181=A203) *
        ISNUMBER(SEARCH("HUB", IM!$AC$2:$AC$1181)) *
        (IM!$X$2:$X$1181&gt;=$A$1) *
        (IM!$X$2:$X$1181&lt;=$B$1)*(W203="HUB")
    ) &gt; 0
), "HUB", "")</f>
        <v/>
      </c>
      <c r="O203" s="335" t="str">
        <f t="shared" si="30"/>
        <v>未到店</v>
      </c>
      <c r="P203" s="222" t="str">
        <f t="shared" si="31"/>
        <v>-3601-北縣重富店(定保)</v>
      </c>
      <c r="Q203" s="327" t="str">
        <f t="array" ref="Q203">IF(AND(SUMPRODUCT((IM!$F$2:$F$1181=A203)*(ISNUMBER(SEARCH("EDC", IM!$AC$2:$AC$1181))))&gt;0), "EDC", "")</f>
        <v/>
      </c>
      <c r="R203" s="341" t="str">
        <f t="array" ref="R203">IF(AND(SUMPRODUCT((IM!$F$2:$F$1181=A203)*(ISNUMBER(SEARCH("STAR", IM!$AC$2:$AC$1181))))&gt;0), "STAR", "")</f>
        <v/>
      </c>
      <c r="S203" s="343" t="str">
        <f t="array" ref="S203">IFERROR(INDEX(IM!$AM$2:$AM$9382, MATCH(1, (IM!$F$2:$F$9382=A203) * (ISNUMBER(SEARCH($D$1, IM!$AC$2:$AC$9382))), 0)), "")</f>
        <v/>
      </c>
      <c r="T203" s="341">
        <f t="shared" si="32"/>
        <v>2</v>
      </c>
      <c r="U203" s="325"/>
      <c r="V203" s="336">
        <f t="shared" si="33"/>
        <v>2</v>
      </c>
      <c r="W203" s="328" t="str">
        <f>IF(VLOOKUP(A203,'0919門市清單主檔'!B:E,4,FALSE)=0,"",VLOOKUP(A203,'0919門市清單主檔'!B:E,4,FALSE))</f>
        <v/>
      </c>
      <c r="X203" s="227" t="s">
        <v>331</v>
      </c>
      <c r="Y203" s="228" t="s">
        <v>332</v>
      </c>
      <c r="Z203" s="228" t="str">
        <f t="shared" si="36"/>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-3796-三重進安店(定保)</v>
      </c>
      <c r="I204" s="172" t="str">
        <f t="array" ref="I204">IF(AND(SUMPRODUCT((IM!$F$2:$F$1181=A204)*(ISNUMBER(SEARCH("PMQ2", IM!$AC$2:$AC$1181))))&gt;0), "PMQ2", "")</f>
        <v/>
      </c>
      <c r="J204" s="358"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33" t="str">
        <f t="shared" si="29"/>
        <v/>
      </c>
      <c r="N204" s="314" t="str">
        <f t="array" ref="N204">IF(AND(
    SUMPRODUCT(
        (IM!$F$2:$F$1181=A204) *
        ISNUMBER(SEARCH("HUB", IM!$AC$2:$AC$1181)) *
        (IM!$X$2:$X$1181&gt;=$A$1) *
        (IM!$X$2:$X$1181&lt;=$B$1)*(W204="HUB")
    ) &gt; 0
), "HUB", "")</f>
        <v/>
      </c>
      <c r="O204" s="335" t="str">
        <f t="shared" si="30"/>
        <v>未到店</v>
      </c>
      <c r="P204" s="222" t="str">
        <f t="shared" si="31"/>
        <v>-3796-三重進安店(定保)</v>
      </c>
      <c r="Q204" s="327" t="str">
        <f t="array" ref="Q204">IF(AND(SUMPRODUCT((IM!$F$2:$F$1181=A204)*(ISNUMBER(SEARCH("EDC", IM!$AC$2:$AC$1181))))&gt;0), "EDC", "")</f>
        <v/>
      </c>
      <c r="R204" s="341" t="str">
        <f t="array" ref="R204">IF(AND(SUMPRODUCT((IM!$F$2:$F$1181=A204)*(ISNUMBER(SEARCH("STAR", IM!$AC$2:$AC$1181))))&gt;0), "STAR", "")</f>
        <v/>
      </c>
      <c r="S204" s="343" t="str">
        <f t="array" ref="S204">IFERROR(INDEX(IM!$AM$2:$AM$9382, MATCH(1, (IM!$F$2:$F$9382=A204) * (ISNUMBER(SEARCH($D$1, IM!$AC$2:$AC$9382))), 0)), "")</f>
        <v/>
      </c>
      <c r="T204" s="341">
        <f t="shared" si="32"/>
        <v>2</v>
      </c>
      <c r="U204" s="325"/>
      <c r="V204" s="336">
        <f t="shared" si="33"/>
        <v>2</v>
      </c>
      <c r="W204" s="328" t="str">
        <f>IF(VLOOKUP(A204,'0919門市清單主檔'!B:E,4,FALSE)=0,"",VLOOKUP(A204,'0919門市清單主檔'!B:E,4,FALSE))</f>
        <v/>
      </c>
      <c r="X204" s="227" t="s">
        <v>333</v>
      </c>
      <c r="Y204" s="228" t="s">
        <v>334</v>
      </c>
      <c r="Z204" s="228" t="str">
        <f t="shared" si="36"/>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-D346-三重維德店(定保)</v>
      </c>
      <c r="I205" s="172" t="str">
        <f t="array" ref="I205">IF(AND(SUMPRODUCT((IM!$F$2:$F$1181=A205)*(ISNUMBER(SEARCH("PMQ2", IM!$AC$2:$AC$1181))))&gt;0), "PMQ2", "")</f>
        <v/>
      </c>
      <c r="J205" s="358"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33" t="str">
        <f t="shared" si="29"/>
        <v/>
      </c>
      <c r="N205" s="314" t="str">
        <f t="array" ref="N205">IF(AND(
    SUMPRODUCT(
        (IM!$F$2:$F$1181=A205) *
        ISNUMBER(SEARCH("HUB", IM!$AC$2:$AC$1181)) *
        (IM!$X$2:$X$1181&gt;=$A$1) *
        (IM!$X$2:$X$1181&lt;=$B$1)*(W205="HUB")
    ) &gt; 0
), "HUB", "")</f>
        <v/>
      </c>
      <c r="O205" s="335" t="str">
        <f t="shared" si="30"/>
        <v>未到店</v>
      </c>
      <c r="P205" s="222" t="str">
        <f t="shared" si="31"/>
        <v>-D346-三重維德店(定保)</v>
      </c>
      <c r="Q205" s="327" t="str">
        <f t="array" ref="Q205">IF(AND(SUMPRODUCT((IM!$F$2:$F$1181=A205)*(ISNUMBER(SEARCH("EDC", IM!$AC$2:$AC$1181))))&gt;0), "EDC", "")</f>
        <v/>
      </c>
      <c r="R205" s="341" t="str">
        <f t="array" ref="R205">IF(AND(SUMPRODUCT((IM!$F$2:$F$1181=A205)*(ISNUMBER(SEARCH("STAR", IM!$AC$2:$AC$1181))))&gt;0), "STAR", "")</f>
        <v/>
      </c>
      <c r="S205" s="343" t="str">
        <f t="array" ref="S205">IFERROR(INDEX(IM!$AM$2:$AM$9382, MATCH(1, (IM!$F$2:$F$9382=A205) * (ISNUMBER(SEARCH($D$1, IM!$AC$2:$AC$9382))), 0)), "")</f>
        <v/>
      </c>
      <c r="T205" s="341">
        <f t="shared" si="32"/>
        <v>1</v>
      </c>
      <c r="U205" s="325"/>
      <c r="V205" s="336">
        <f t="shared" si="33"/>
        <v>1</v>
      </c>
      <c r="W205" s="328" t="str">
        <f>IF(VLOOKUP(A205,'0919門市清單主檔'!B:E,4,FALSE)=0,"",VLOOKUP(A205,'0919門市清單主檔'!B:E,4,FALSE))</f>
        <v/>
      </c>
      <c r="Y205" s="228" t="s">
        <v>336</v>
      </c>
      <c r="Z205" s="228" t="str">
        <f t="shared" si="36"/>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-3811-三重碧華公園(定保)</v>
      </c>
      <c r="I206" s="172" t="str">
        <f t="array" ref="I206">IF(AND(SUMPRODUCT((IM!$F$2:$F$1181=A206)*(ISNUMBER(SEARCH("PMQ2", IM!$AC$2:$AC$1181))))&gt;0), "PMQ2", "")</f>
        <v/>
      </c>
      <c r="J206" s="358"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33" t="str">
        <f t="shared" si="29"/>
        <v/>
      </c>
      <c r="N206" s="314" t="str">
        <f t="array" ref="N206">IF(AND(
    SUMPRODUCT(
        (IM!$F$2:$F$1181=A206) *
        ISNUMBER(SEARCH("HUB", IM!$AC$2:$AC$1181)) *
        (IM!$X$2:$X$1181&gt;=$A$1) *
        (IM!$X$2:$X$1181&lt;=$B$1)*(W206="HUB")
    ) &gt; 0
), "HUB", "")</f>
        <v/>
      </c>
      <c r="O206" s="335" t="str">
        <f t="shared" si="30"/>
        <v>未到店</v>
      </c>
      <c r="P206" s="222" t="str">
        <f t="shared" si="31"/>
        <v>-3811-三重碧華公園(定保)</v>
      </c>
      <c r="Q206" s="327" t="str">
        <f t="array" ref="Q206">IF(AND(SUMPRODUCT((IM!$F$2:$F$1181=A206)*(ISNUMBER(SEARCH("EDC", IM!$AC$2:$AC$1181))))&gt;0), "EDC", "")</f>
        <v/>
      </c>
      <c r="R206" s="341" t="str">
        <f t="array" ref="R206">IF(AND(SUMPRODUCT((IM!$F$2:$F$1181=A206)*(ISNUMBER(SEARCH("STAR", IM!$AC$2:$AC$1181))))&gt;0), "STAR", "")</f>
        <v/>
      </c>
      <c r="S206" s="343" t="str">
        <f t="array" ref="S206">IFERROR(INDEX(IM!$AM$2:$AM$9382, MATCH(1, (IM!$F$2:$F$9382=A206) * (ISNUMBER(SEARCH($D$1, IM!$AC$2:$AC$9382))), 0)), "")</f>
        <v/>
      </c>
      <c r="T206" s="341">
        <f t="shared" si="32"/>
        <v>2</v>
      </c>
      <c r="U206" s="325"/>
      <c r="V206" s="336">
        <f t="shared" si="33"/>
        <v>2</v>
      </c>
      <c r="W206" s="328" t="str">
        <f>IF(VLOOKUP(A206,'0919門市清單主檔'!B:E,4,FALSE)=0,"",VLOOKUP(A206,'0919門市清單主檔'!B:E,4,FALSE))</f>
        <v/>
      </c>
      <c r="X206" s="227" t="s">
        <v>337</v>
      </c>
      <c r="Y206" s="228" t="s">
        <v>338</v>
      </c>
      <c r="Z206" s="228" t="str">
        <f t="shared" si="36"/>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27" si="37">IF(I207&gt;0,(TEXT(I207,"yyyymmdd")&amp;$S$2&amp;A207&amp;$S$2&amp;B207&amp;$Q$2),"")</f>
        <v>-D350-北縣仁和店(定保)</v>
      </c>
      <c r="I207" s="172" t="str">
        <f t="array" ref="I207">IF(AND(SUMPRODUCT((IM!$F$2:$F$1181=A207)*(ISNUMBER(SEARCH("PMQ2", IM!$AC$2:$AC$1181))))&gt;0), "PMQ2", "")</f>
        <v/>
      </c>
      <c r="J207" s="358"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33" t="str">
        <f t="shared" ref="M207:M227" si="38">Q207&amp;IF(R207&lt;&gt;"",$P$2,"")&amp;R207</f>
        <v/>
      </c>
      <c r="N207" s="314" t="str">
        <f t="array" ref="N207">IF(AND(
    SUMPRODUCT(
        (IM!$F$2:$F$1181=A207) *
        ISNUMBER(SEARCH("HUB", IM!$AC$2:$AC$1181)) *
        (IM!$X$2:$X$1181&gt;=$A$1) *
        (IM!$X$2:$X$1181&lt;=$B$1)*(W207="HUB")
    ) &gt; 0
), "HUB", "")</f>
        <v/>
      </c>
      <c r="O207" s="335" t="str">
        <f t="shared" ref="O207:O227" si="39">IF(I207="","未到店",
IF(AND(S207&gt;J207, R207="STAR", NOT(AND(G207&lt;&gt;"萊到店 WebPOS", Q207&lt;&gt;"EDC"))), "完工已補裝",
IF(AND(G207&lt;&gt;"萊到店 WebPOS", Q207&lt;&gt;"EDC"), "EDC異常",
IF(AND(W207="HUB", N207=""), "HUB異常",
IF(OR(AND(Z207="STAR", R207="STAR"), AND(Z207&lt;&gt;"STAR", R207="")), "已完工", "STAR異常")
))))</f>
        <v>未到店</v>
      </c>
      <c r="P207" s="222" t="str">
        <f t="shared" ref="P207:P227" si="40">(TEXT(I207,"yyyymmdd"))&amp;$S$2&amp;A207&amp;$S$2&amp;B207&amp;$Q$2</f>
        <v>-D350-北縣仁和店(定保)</v>
      </c>
      <c r="Q207" s="327" t="str">
        <f t="array" ref="Q207">IF(AND(SUMPRODUCT((IM!$F$2:$F$1181=A207)*(ISNUMBER(SEARCH("EDC", IM!$AC$2:$AC$1181))))&gt;0), "EDC", "")</f>
        <v/>
      </c>
      <c r="R207" s="341" t="str">
        <f t="array" ref="R207">IF(AND(SUMPRODUCT((IM!$F$2:$F$1181=A207)*(ISNUMBER(SEARCH("STAR", IM!$AC$2:$AC$1181))))&gt;0), "STAR", "")</f>
        <v/>
      </c>
      <c r="S207" s="343" t="str">
        <f t="array" ref="S207">IFERROR(INDEX(IM!$AM$2:$AM$9382, MATCH(1, (IM!$F$2:$F$9382=A207) * (ISNUMBER(SEARCH($D$1, IM!$AC$2:$AC$9382))), 0)), "")</f>
        <v/>
      </c>
      <c r="T207" s="341">
        <f t="shared" ref="T207:T227" si="41">IF(AND(X207&lt;&gt;"", Y207&lt;&gt;""), 2, IF(OR(X207&lt;&gt;"", Y207&lt;&gt;""), 1, 0))</f>
        <v>2</v>
      </c>
      <c r="U207" s="325"/>
      <c r="V207" s="336">
        <f t="shared" ref="V207:V227" si="42">IF(OR(R207="STAR", T207="", U207=""), T207,
"總數：" &amp; T207 &amp; CHAR(10) &amp;
"已維修：" &amp; U207 &amp; CHAR(10) &amp;
"未更換：" &amp; (T207 - U207))</f>
        <v>2</v>
      </c>
      <c r="W207" s="328" t="str">
        <f>IF(VLOOKUP(A207,'0919門市清單主檔'!B:E,4,FALSE)=0,"",VLOOKUP(A207,'0919門市清單主檔'!B:E,4,FALSE))</f>
        <v/>
      </c>
      <c r="X207" s="227" t="s">
        <v>340</v>
      </c>
      <c r="Y207" s="228" t="s">
        <v>341</v>
      </c>
      <c r="Z207" s="228" t="str">
        <f t="shared" si="36"/>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-3957-三重福仁店(定保)</v>
      </c>
      <c r="I208" s="172" t="str">
        <f t="array" ref="I208">IF(AND(SUMPRODUCT((IM!$F$2:$F$1181=A208)*(ISNUMBER(SEARCH("PMQ2", IM!$AC$2:$AC$1181))))&gt;0), "PMQ2", "")</f>
        <v/>
      </c>
      <c r="J208" s="358"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33" t="str">
        <f t="shared" si="38"/>
        <v/>
      </c>
      <c r="N208" s="314" t="str">
        <f t="array" ref="N208">IF(AND(
    SUMPRODUCT(
        (IM!$F$2:$F$1181=A208) *
        ISNUMBER(SEARCH("HUB", IM!$AC$2:$AC$1181)) *
        (IM!$X$2:$X$1181&gt;=$A$1) *
        (IM!$X$2:$X$1181&lt;=$B$1)*(W208="HUB")
    ) &gt; 0
), "HUB", "")</f>
        <v/>
      </c>
      <c r="O208" s="335" t="str">
        <f t="shared" si="39"/>
        <v>未到店</v>
      </c>
      <c r="P208" s="222" t="str">
        <f t="shared" si="40"/>
        <v>-3957-三重福仁店(定保)</v>
      </c>
      <c r="Q208" s="327" t="str">
        <f t="array" ref="Q208">IF(AND(SUMPRODUCT((IM!$F$2:$F$1181=A208)*(ISNUMBER(SEARCH("EDC", IM!$AC$2:$AC$1181))))&gt;0), "EDC", "")</f>
        <v/>
      </c>
      <c r="R208" s="341" t="str">
        <f t="array" ref="R208">IF(AND(SUMPRODUCT((IM!$F$2:$F$1181=A208)*(ISNUMBER(SEARCH("STAR", IM!$AC$2:$AC$1181))))&gt;0), "STAR", "")</f>
        <v/>
      </c>
      <c r="S208" s="343" t="str">
        <f t="array" ref="S208">IFERROR(INDEX(IM!$AM$2:$AM$9382, MATCH(1, (IM!$F$2:$F$9382=A208) * (ISNUMBER(SEARCH($D$1, IM!$AC$2:$AC$9382))), 0)), "")</f>
        <v/>
      </c>
      <c r="T208" s="341">
        <f t="shared" si="41"/>
        <v>2</v>
      </c>
      <c r="U208" s="325"/>
      <c r="V208" s="336">
        <f t="shared" si="42"/>
        <v>2</v>
      </c>
      <c r="W208" s="328" t="str">
        <f>IF(VLOOKUP(A208,'0919門市清單主檔'!B:E,4,FALSE)=0,"",VLOOKUP(A208,'0919門市清單主檔'!B:E,4,FALSE))</f>
        <v/>
      </c>
      <c r="X208" s="227" t="s">
        <v>342</v>
      </c>
      <c r="Y208" s="228" t="s">
        <v>343</v>
      </c>
      <c r="Z208" s="228" t="str">
        <f t="shared" si="36"/>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 t="shared" si="37"/>
        <v>-5101-淡水小坪頂(定保)</v>
      </c>
      <c r="I209" s="172" t="str">
        <f t="array" ref="I209">IF(AND(SUMPRODUCT((IM!$F$2:$F$1181=A209)*(ISNUMBER(SEARCH("PMQ2", IM!$AC$2:$AC$1181))))&gt;0), "PMQ2", "")</f>
        <v/>
      </c>
      <c r="J209" s="358"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33" t="str">
        <f t="shared" si="38"/>
        <v/>
      </c>
      <c r="N209" s="314" t="str">
        <f t="array" ref="N209">IF(AND(
    SUMPRODUCT(
        (IM!$F$2:$F$1181=A209) *
        ISNUMBER(SEARCH("HUB", IM!$AC$2:$AC$1181)) *
        (IM!$X$2:$X$1181&gt;=$A$1) *
        (IM!$X$2:$X$1181&lt;=$B$1)*(W209="HUB")
    ) &gt; 0
), "HUB", "")</f>
        <v/>
      </c>
      <c r="O209" s="335" t="str">
        <f t="shared" si="39"/>
        <v>未到店</v>
      </c>
      <c r="P209" s="222" t="str">
        <f t="shared" si="40"/>
        <v>-5101-淡水小坪頂(定保)</v>
      </c>
      <c r="Q209" s="327" t="str">
        <f t="array" ref="Q209">IF(AND(SUMPRODUCT((IM!$F$2:$F$1181=A209)*(ISNUMBER(SEARCH("EDC", IM!$AC$2:$AC$1181))))&gt;0), "EDC", "")</f>
        <v/>
      </c>
      <c r="R209" s="341" t="str">
        <f t="array" ref="R209">IF(AND(SUMPRODUCT((IM!$F$2:$F$1181=A209)*(ISNUMBER(SEARCH("STAR", IM!$AC$2:$AC$1181))))&gt;0), "STAR", "")</f>
        <v/>
      </c>
      <c r="S209" s="343" t="str">
        <f t="array" ref="S209">IFERROR(INDEX(IM!$AM$2:$AM$9382, MATCH(1, (IM!$F$2:$F$9382=A209) * (ISNUMBER(SEARCH($D$1, IM!$AC$2:$AC$9382))), 0)), "")</f>
        <v/>
      </c>
      <c r="T209" s="341">
        <f t="shared" si="41"/>
        <v>0</v>
      </c>
      <c r="U209" s="325"/>
      <c r="V209" s="336">
        <f t="shared" si="42"/>
        <v>0</v>
      </c>
      <c r="W209" s="328" t="str">
        <f>IF(VLOOKUP(A209,'0919門市清單主檔'!B:E,4,FALSE)=0,"",VLOOKUP(A209,'0919門市清單主檔'!B:E,4,FALSE))</f>
        <v/>
      </c>
      <c r="Y209" s="228"/>
      <c r="Z209" s="228" t="str">
        <f t="shared" si="36"/>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 t="shared" si="37"/>
        <v>-4154-林口麗園店(定保)</v>
      </c>
      <c r="I210" s="172" t="str">
        <f t="array" ref="I210">IF(AND(SUMPRODUCT((IM!$F$2:$F$1181=A210)*(ISNUMBER(SEARCH("PMQ2", IM!$AC$2:$AC$1181))))&gt;0), "PMQ2", "")</f>
        <v/>
      </c>
      <c r="J210" s="358"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33" t="str">
        <f t="shared" si="38"/>
        <v/>
      </c>
      <c r="N210" s="314" t="str">
        <f t="array" ref="N210">IF(AND(
    SUMPRODUCT(
        (IM!$F$2:$F$1181=A210) *
        ISNUMBER(SEARCH("HUB", IM!$AC$2:$AC$1181)) *
        (IM!$X$2:$X$1181&gt;=$A$1) *
        (IM!$X$2:$X$1181&lt;=$B$1)*(W210="HUB")
    ) &gt; 0
), "HUB", "")</f>
        <v/>
      </c>
      <c r="O210" s="335" t="str">
        <f t="shared" si="39"/>
        <v>未到店</v>
      </c>
      <c r="P210" s="222" t="str">
        <f t="shared" si="40"/>
        <v>-4154-林口麗園店(定保)</v>
      </c>
      <c r="Q210" s="327" t="str">
        <f t="array" ref="Q210">IF(AND(SUMPRODUCT((IM!$F$2:$F$1181=A210)*(ISNUMBER(SEARCH("EDC", IM!$AC$2:$AC$1181))))&gt;0), "EDC", "")</f>
        <v/>
      </c>
      <c r="R210" s="341" t="str">
        <f t="array" ref="R210">IF(AND(SUMPRODUCT((IM!$F$2:$F$1181=A210)*(ISNUMBER(SEARCH("STAR", IM!$AC$2:$AC$1181))))&gt;0), "STAR", "")</f>
        <v/>
      </c>
      <c r="S210" s="343" t="str">
        <f t="array" ref="S210">IFERROR(INDEX(IM!$AM$2:$AM$9382, MATCH(1, (IM!$F$2:$F$9382=A210) * (ISNUMBER(SEARCH($D$1, IM!$AC$2:$AC$9382))), 0)), "")</f>
        <v/>
      </c>
      <c r="T210" s="341">
        <f t="shared" si="41"/>
        <v>2</v>
      </c>
      <c r="U210" s="325"/>
      <c r="V210" s="336">
        <f t="shared" si="42"/>
        <v>2</v>
      </c>
      <c r="W210" s="328" t="str">
        <f>IF(VLOOKUP(A210,'0919門市清單主檔'!B:E,4,FALSE)=0,"",VLOOKUP(A210,'0919門市清單主檔'!B:E,4,FALSE))</f>
        <v/>
      </c>
      <c r="X210" s="227" t="s">
        <v>344</v>
      </c>
      <c r="Y210" s="228" t="s">
        <v>345</v>
      </c>
      <c r="Z210" s="228" t="str">
        <f t="shared" si="36"/>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-2746-北縣板嘉店(定保)</v>
      </c>
      <c r="I211" s="172" t="str">
        <f t="array" ref="I211">IF(AND(SUMPRODUCT((IM!$F$2:$F$1181=A211)*(ISNUMBER(SEARCH("PMQ2", IM!$AC$2:$AC$1181))))&gt;0), "PMQ2", "")</f>
        <v/>
      </c>
      <c r="J211" s="358"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33" t="str">
        <f t="shared" si="38"/>
        <v/>
      </c>
      <c r="N211" s="314" t="str">
        <f t="array" ref="N211">IF(AND(
    SUMPRODUCT(
        (IM!$F$2:$F$1181=A211) *
        ISNUMBER(SEARCH("HUB", IM!$AC$2:$AC$1181)) *
        (IM!$X$2:$X$1181&gt;=$A$1) *
        (IM!$X$2:$X$1181&lt;=$B$1)*(W211="HUB")
    ) &gt; 0
), "HUB", "")</f>
        <v/>
      </c>
      <c r="O211" s="335" t="str">
        <f t="shared" si="39"/>
        <v>未到店</v>
      </c>
      <c r="P211" s="222" t="str">
        <f t="shared" si="40"/>
        <v>-2746-北縣板嘉店(定保)</v>
      </c>
      <c r="Q211" s="327" t="str">
        <f t="array" ref="Q211">IF(AND(SUMPRODUCT((IM!$F$2:$F$1181=A211)*(ISNUMBER(SEARCH("EDC", IM!$AC$2:$AC$1181))))&gt;0), "EDC", "")</f>
        <v/>
      </c>
      <c r="R211" s="341" t="str">
        <f t="array" ref="R211">IF(AND(SUMPRODUCT((IM!$F$2:$F$1181=A211)*(ISNUMBER(SEARCH("STAR", IM!$AC$2:$AC$1181))))&gt;0), "STAR", "")</f>
        <v/>
      </c>
      <c r="S211" s="343" t="str">
        <f t="array" ref="S211">IFERROR(INDEX(IM!$AM$2:$AM$9382, MATCH(1, (IM!$F$2:$F$9382=A211) * (ISNUMBER(SEARCH($D$1, IM!$AC$2:$AC$9382))), 0)), "")</f>
        <v/>
      </c>
      <c r="T211" s="341">
        <f t="shared" si="41"/>
        <v>2</v>
      </c>
      <c r="U211" s="325"/>
      <c r="V211" s="336">
        <f t="shared" si="42"/>
        <v>2</v>
      </c>
      <c r="W211" s="328" t="str">
        <f>IF(VLOOKUP(A211,'0919門市清單主檔'!B:E,4,FALSE)=0,"",VLOOKUP(A211,'0919門市清單主檔'!B:E,4,FALSE))</f>
        <v/>
      </c>
      <c r="X211" s="227" t="s">
        <v>346</v>
      </c>
      <c r="Y211" s="228" t="s">
        <v>347</v>
      </c>
      <c r="Z211" s="228"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-2224-板橋莒光店(定保)</v>
      </c>
      <c r="I212" s="172" t="str">
        <f t="array" ref="I212">IF(AND(SUMPRODUCT((IM!$F$2:$F$1181=A212)*(ISNUMBER(SEARCH("PMQ2", IM!$AC$2:$AC$1181))))&gt;0), "PMQ2", "")</f>
        <v/>
      </c>
      <c r="J212" s="358"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33" t="str">
        <f t="shared" si="38"/>
        <v/>
      </c>
      <c r="N212" s="314" t="str">
        <f t="array" ref="N212">IF(AND(
    SUMPRODUCT(
        (IM!$F$2:$F$1181=A212) *
        ISNUMBER(SEARCH("HUB", IM!$AC$2:$AC$1181)) *
        (IM!$X$2:$X$1181&gt;=$A$1) *
        (IM!$X$2:$X$1181&lt;=$B$1)*(W212="HUB")
    ) &gt; 0
), "HUB", "")</f>
        <v/>
      </c>
      <c r="O212" s="335" t="str">
        <f t="shared" si="39"/>
        <v>未到店</v>
      </c>
      <c r="P212" s="222" t="str">
        <f t="shared" si="40"/>
        <v>-2224-板橋莒光店(定保)</v>
      </c>
      <c r="Q212" s="327" t="str">
        <f t="array" ref="Q212">IF(AND(SUMPRODUCT((IM!$F$2:$F$1181=A212)*(ISNUMBER(SEARCH("EDC", IM!$AC$2:$AC$1181))))&gt;0), "EDC", "")</f>
        <v/>
      </c>
      <c r="R212" s="341" t="str">
        <f t="array" ref="R212">IF(AND(SUMPRODUCT((IM!$F$2:$F$1181=A212)*(ISNUMBER(SEARCH("STAR", IM!$AC$2:$AC$1181))))&gt;0), "STAR", "")</f>
        <v/>
      </c>
      <c r="S212" s="343" t="str">
        <f t="array" ref="S212">IFERROR(INDEX(IM!$AM$2:$AM$9382, MATCH(1, (IM!$F$2:$F$9382=A212) * (ISNUMBER(SEARCH($D$1, IM!$AC$2:$AC$9382))), 0)), "")</f>
        <v/>
      </c>
      <c r="T212" s="341">
        <f t="shared" si="41"/>
        <v>2</v>
      </c>
      <c r="U212" s="325"/>
      <c r="V212" s="336">
        <f t="shared" si="42"/>
        <v>2</v>
      </c>
      <c r="W212" s="328" t="str">
        <f>IF(VLOOKUP(A212,'0919門市清單主檔'!B:E,4,FALSE)=0,"",VLOOKUP(A212,'0919門市清單主檔'!B:E,4,FALSE))</f>
        <v/>
      </c>
      <c r="X212" s="227" t="s">
        <v>348</v>
      </c>
      <c r="Y212" s="228" t="s">
        <v>349</v>
      </c>
      <c r="Z212" s="228" t="str">
        <f t="shared" si="36"/>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-D161-北縣僑中三店(定保)</v>
      </c>
      <c r="I213" s="172" t="str">
        <f t="array" ref="I213">IF(AND(SUMPRODUCT((IM!$F$2:$F$1181=A213)*(ISNUMBER(SEARCH("PMQ2", IM!$AC$2:$AC$1181))))&gt;0), "PMQ2", "")</f>
        <v/>
      </c>
      <c r="J213" s="358"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33" t="str">
        <f t="shared" si="38"/>
        <v/>
      </c>
      <c r="N213" s="314" t="str">
        <f t="array" ref="N213">IF(AND(
    SUMPRODUCT(
        (IM!$F$2:$F$1181=A213) *
        ISNUMBER(SEARCH("HUB", IM!$AC$2:$AC$1181)) *
        (IM!$X$2:$X$1181&gt;=$A$1) *
        (IM!$X$2:$X$1181&lt;=$B$1)*(W213="HUB")
    ) &gt; 0
), "HUB", "")</f>
        <v/>
      </c>
      <c r="O213" s="335" t="str">
        <f t="shared" si="39"/>
        <v>未到店</v>
      </c>
      <c r="P213" s="222" t="str">
        <f t="shared" si="40"/>
        <v>-D161-北縣僑中三店(定保)</v>
      </c>
      <c r="Q213" s="327" t="str">
        <f t="array" ref="Q213">IF(AND(SUMPRODUCT((IM!$F$2:$F$1181=A213)*(ISNUMBER(SEARCH("EDC", IM!$AC$2:$AC$1181))))&gt;0), "EDC", "")</f>
        <v/>
      </c>
      <c r="R213" s="341" t="str">
        <f t="array" ref="R213">IF(AND(SUMPRODUCT((IM!$F$2:$F$1181=A213)*(ISNUMBER(SEARCH("STAR", IM!$AC$2:$AC$1181))))&gt;0), "STAR", "")</f>
        <v/>
      </c>
      <c r="S213" s="343" t="str">
        <f t="array" ref="S213">IFERROR(INDEX(IM!$AM$2:$AM$9382, MATCH(1, (IM!$F$2:$F$9382=A213) * (ISNUMBER(SEARCH($D$1, IM!$AC$2:$AC$9382))), 0)), "")</f>
        <v/>
      </c>
      <c r="T213" s="341">
        <f t="shared" si="41"/>
        <v>2</v>
      </c>
      <c r="U213" s="325"/>
      <c r="V213" s="336">
        <f t="shared" si="42"/>
        <v>2</v>
      </c>
      <c r="W213" s="328" t="str">
        <f>IF(VLOOKUP(A213,'0919門市清單主檔'!B:E,4,FALSE)=0,"",VLOOKUP(A213,'0919門市清單主檔'!B:E,4,FALSE))</f>
        <v/>
      </c>
      <c r="X213" s="227" t="s">
        <v>351</v>
      </c>
      <c r="Y213" s="228" t="s">
        <v>352</v>
      </c>
      <c r="Z213" s="228" t="str">
        <f t="shared" si="36"/>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-D609-板橋大興店(定保)</v>
      </c>
      <c r="I214" s="172" t="str">
        <f t="array" ref="I214">IF(AND(SUMPRODUCT((IM!$F$2:$F$1181=A214)*(ISNUMBER(SEARCH("PMQ2", IM!$AC$2:$AC$1181))))&gt;0), "PMQ2", "")</f>
        <v/>
      </c>
      <c r="J214" s="358"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33" t="str">
        <f t="shared" si="38"/>
        <v/>
      </c>
      <c r="N214" s="314" t="str">
        <f t="array" ref="N214">IF(AND(
    SUMPRODUCT(
        (IM!$F$2:$F$1181=A214) *
        ISNUMBER(SEARCH("HUB", IM!$AC$2:$AC$1181)) *
        (IM!$X$2:$X$1181&gt;=$A$1) *
        (IM!$X$2:$X$1181&lt;=$B$1)*(W214="HUB")
    ) &gt; 0
), "HUB", "")</f>
        <v/>
      </c>
      <c r="O214" s="335" t="str">
        <f t="shared" si="39"/>
        <v>未到店</v>
      </c>
      <c r="P214" s="222" t="str">
        <f t="shared" si="40"/>
        <v>-D609-板橋大興店(定保)</v>
      </c>
      <c r="Q214" s="327" t="str">
        <f t="array" ref="Q214">IF(AND(SUMPRODUCT((IM!$F$2:$F$1181=A214)*(ISNUMBER(SEARCH("EDC", IM!$AC$2:$AC$1181))))&gt;0), "EDC", "")</f>
        <v/>
      </c>
      <c r="R214" s="341" t="str">
        <f t="array" ref="R214">IF(AND(SUMPRODUCT((IM!$F$2:$F$1181=A214)*(ISNUMBER(SEARCH("STAR", IM!$AC$2:$AC$1181))))&gt;0), "STAR", "")</f>
        <v/>
      </c>
      <c r="S214" s="343" t="str">
        <f t="array" ref="S214">IFERROR(INDEX(IM!$AM$2:$AM$9382, MATCH(1, (IM!$F$2:$F$9382=A214) * (ISNUMBER(SEARCH($D$1, IM!$AC$2:$AC$9382))), 0)), "")</f>
        <v/>
      </c>
      <c r="T214" s="341">
        <f t="shared" si="41"/>
        <v>2</v>
      </c>
      <c r="U214" s="325"/>
      <c r="V214" s="336">
        <f t="shared" si="42"/>
        <v>2</v>
      </c>
      <c r="W214" s="328" t="str">
        <f>IF(VLOOKUP(A214,'0919門市清單主檔'!B:E,4,FALSE)=0,"",VLOOKUP(A214,'0919門市清單主檔'!B:E,4,FALSE))</f>
        <v/>
      </c>
      <c r="X214" s="227" t="s">
        <v>354</v>
      </c>
      <c r="Y214" s="228" t="s">
        <v>355</v>
      </c>
      <c r="Z214" s="228" t="str">
        <f t="shared" si="36"/>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 t="shared" si="37"/>
        <v>-L516-車麗屋新莊店(定保)</v>
      </c>
      <c r="I215" s="172" t="str">
        <f t="array" ref="I215">IF(AND(SUMPRODUCT((IM!$F$2:$F$1181=A215)*(ISNUMBER(SEARCH("PMQ2", IM!$AC$2:$AC$1181))))&gt;0), "PMQ2", "")</f>
        <v/>
      </c>
      <c r="J215" s="358"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33" t="str">
        <f t="shared" si="38"/>
        <v/>
      </c>
      <c r="N215" s="314" t="str">
        <f t="array" ref="N215">IF(AND(
    SUMPRODUCT(
        (IM!$F$2:$F$1181=A215) *
        ISNUMBER(SEARCH("HUB", IM!$AC$2:$AC$1181)) *
        (IM!$X$2:$X$1181&gt;=$A$1) *
        (IM!$X$2:$X$1181&lt;=$B$1)*(W215="HUB")
    ) &gt; 0
), "HUB", "")</f>
        <v/>
      </c>
      <c r="O215" s="335" t="str">
        <f t="shared" si="39"/>
        <v>未到店</v>
      </c>
      <c r="P215" s="222" t="str">
        <f t="shared" si="40"/>
        <v>-L516-車麗屋新莊店(定保)</v>
      </c>
      <c r="Q215" s="327" t="str">
        <f t="array" ref="Q215">IF(AND(SUMPRODUCT((IM!$F$2:$F$1181=A215)*(ISNUMBER(SEARCH("EDC", IM!$AC$2:$AC$1181))))&gt;0), "EDC", "")</f>
        <v/>
      </c>
      <c r="R215" s="341" t="str">
        <f t="array" ref="R215">IF(AND(SUMPRODUCT((IM!$F$2:$F$1181=A215)*(ISNUMBER(SEARCH("STAR", IM!$AC$2:$AC$1181))))&gt;0), "STAR", "")</f>
        <v/>
      </c>
      <c r="S215" s="343" t="str">
        <f t="array" ref="S215">IFERROR(INDEX(IM!$AM$2:$AM$9382, MATCH(1, (IM!$F$2:$F$9382=A215) * (ISNUMBER(SEARCH($D$1, IM!$AC$2:$AC$9382))), 0)), "")</f>
        <v/>
      </c>
      <c r="T215" s="341">
        <f t="shared" si="41"/>
        <v>0</v>
      </c>
      <c r="U215" s="325"/>
      <c r="V215" s="336">
        <f t="shared" si="42"/>
        <v>0</v>
      </c>
      <c r="W215" s="328" t="str">
        <f>IF(VLOOKUP(A215,'0919門市清單主檔'!B:E,4,FALSE)=0,"",VLOOKUP(A215,'0919門市清單主檔'!B:E,4,FALSE))</f>
        <v/>
      </c>
      <c r="Y215" s="228"/>
      <c r="Z215" s="228" t="str">
        <f t="shared" si="36"/>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 t="shared" si="37"/>
        <v>-4679-新莊幸運店(定保)</v>
      </c>
      <c r="I216" s="172" t="str">
        <f t="array" ref="I216">IF(AND(SUMPRODUCT((IM!$F$2:$F$1181=A216)*(ISNUMBER(SEARCH("PMQ2", IM!$AC$2:$AC$1181))))&gt;0), "PMQ2", "")</f>
        <v/>
      </c>
      <c r="J216" s="358"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33" t="str">
        <f t="shared" si="38"/>
        <v/>
      </c>
      <c r="N216" s="314" t="str">
        <f t="array" ref="N216">IF(AND(
    SUMPRODUCT(
        (IM!$F$2:$F$1181=A216) *
        ISNUMBER(SEARCH("HUB", IM!$AC$2:$AC$1181)) *
        (IM!$X$2:$X$1181&gt;=$A$1) *
        (IM!$X$2:$X$1181&lt;=$B$1)*(W216="HUB")
    ) &gt; 0
), "HUB", "")</f>
        <v/>
      </c>
      <c r="O216" s="335" t="str">
        <f t="shared" si="39"/>
        <v>未到店</v>
      </c>
      <c r="P216" s="222" t="str">
        <f t="shared" si="40"/>
        <v>-4679-新莊幸運店(定保)</v>
      </c>
      <c r="Q216" s="327" t="str">
        <f t="array" ref="Q216">IF(AND(SUMPRODUCT((IM!$F$2:$F$1181=A216)*(ISNUMBER(SEARCH("EDC", IM!$AC$2:$AC$1181))))&gt;0), "EDC", "")</f>
        <v/>
      </c>
      <c r="R216" s="341" t="str">
        <f t="array" ref="R216">IF(AND(SUMPRODUCT((IM!$F$2:$F$1181=A216)*(ISNUMBER(SEARCH("STAR", IM!$AC$2:$AC$1181))))&gt;0), "STAR", "")</f>
        <v/>
      </c>
      <c r="S216" s="343" t="str">
        <f t="array" ref="S216">IFERROR(INDEX(IM!$AM$2:$AM$9382, MATCH(1, (IM!$F$2:$F$9382=A216) * (ISNUMBER(SEARCH($D$1, IM!$AC$2:$AC$9382))), 0)), "")</f>
        <v/>
      </c>
      <c r="T216" s="341">
        <f t="shared" si="41"/>
        <v>0</v>
      </c>
      <c r="U216" s="325"/>
      <c r="V216" s="336">
        <f t="shared" si="42"/>
        <v>0</v>
      </c>
      <c r="W216" s="328" t="str">
        <f>IF(VLOOKUP(A216,'0919門市清單主檔'!B:E,4,FALSE)=0,"",VLOOKUP(A216,'0919門市清單主檔'!B:E,4,FALSE))</f>
        <v/>
      </c>
      <c r="Y216" s="228"/>
      <c r="Z216" s="228" t="str">
        <f t="shared" si="36"/>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-3962-板橋仁化店(定保)</v>
      </c>
      <c r="I217" s="172" t="str">
        <f t="array" ref="I217">IF(AND(SUMPRODUCT((IM!$F$2:$F$1181=A217)*(ISNUMBER(SEARCH("PMQ2", IM!$AC$2:$AC$1181))))&gt;0), "PMQ2", "")</f>
        <v/>
      </c>
      <c r="J217" s="358"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33" t="str">
        <f t="shared" si="38"/>
        <v/>
      </c>
      <c r="N217" s="314" t="str">
        <f t="array" ref="N217">IF(AND(
    SUMPRODUCT(
        (IM!$F$2:$F$1181=A217) *
        ISNUMBER(SEARCH("HUB", IM!$AC$2:$AC$1181)) *
        (IM!$X$2:$X$1181&gt;=$A$1) *
        (IM!$X$2:$X$1181&lt;=$B$1)*(W217="HUB")
    ) &gt; 0
), "HUB", "")</f>
        <v/>
      </c>
      <c r="O217" s="335" t="str">
        <f t="shared" si="39"/>
        <v>未到店</v>
      </c>
      <c r="P217" s="222" t="str">
        <f t="shared" si="40"/>
        <v>-3962-板橋仁化店(定保)</v>
      </c>
      <c r="Q217" s="327" t="str">
        <f t="array" ref="Q217">IF(AND(SUMPRODUCT((IM!$F$2:$F$1181=A217)*(ISNUMBER(SEARCH("EDC", IM!$AC$2:$AC$1181))))&gt;0), "EDC", "")</f>
        <v/>
      </c>
      <c r="R217" s="341" t="str">
        <f t="array" ref="R217">IF(AND(SUMPRODUCT((IM!$F$2:$F$1181=A217)*(ISNUMBER(SEARCH("STAR", IM!$AC$2:$AC$1181))))&gt;0), "STAR", "")</f>
        <v/>
      </c>
      <c r="S217" s="343" t="str">
        <f t="array" ref="S217">IFERROR(INDEX(IM!$AM$2:$AM$9382, MATCH(1, (IM!$F$2:$F$9382=A217) * (ISNUMBER(SEARCH($D$1, IM!$AC$2:$AC$9382))), 0)), "")</f>
        <v/>
      </c>
      <c r="T217" s="341">
        <f t="shared" si="41"/>
        <v>2</v>
      </c>
      <c r="U217" s="325"/>
      <c r="V217" s="336">
        <f t="shared" si="42"/>
        <v>2</v>
      </c>
      <c r="W217" s="328" t="str">
        <f>IF(VLOOKUP(A217,'0919門市清單主檔'!B:E,4,FALSE)=0,"",VLOOKUP(A217,'0919門市清單主檔'!B:E,4,FALSE))</f>
        <v/>
      </c>
      <c r="X217" s="227" t="s">
        <v>357</v>
      </c>
      <c r="Y217" s="228" t="s">
        <v>358</v>
      </c>
      <c r="Z217" s="228" t="str">
        <f t="shared" si="36"/>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-3399-板橋藝文中心(定保)</v>
      </c>
      <c r="I218" s="172" t="str">
        <f t="array" ref="I218">IF(AND(SUMPRODUCT((IM!$F$2:$F$1181=A218)*(ISNUMBER(SEARCH("PMQ2", IM!$AC$2:$AC$1181))))&gt;0), "PMQ2", "")</f>
        <v/>
      </c>
      <c r="J218" s="358"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33" t="str">
        <f t="shared" si="38"/>
        <v/>
      </c>
      <c r="N218" s="314" t="str">
        <f t="array" ref="N218">IF(AND(
    SUMPRODUCT(
        (IM!$F$2:$F$1181=A218) *
        ISNUMBER(SEARCH("HUB", IM!$AC$2:$AC$1181)) *
        (IM!$X$2:$X$1181&gt;=$A$1) *
        (IM!$X$2:$X$1181&lt;=$B$1)*(W218="HUB")
    ) &gt; 0
), "HUB", "")</f>
        <v/>
      </c>
      <c r="O218" s="335" t="str">
        <f t="shared" si="39"/>
        <v>未到店</v>
      </c>
      <c r="P218" s="222" t="str">
        <f t="shared" si="40"/>
        <v>-3399-板橋藝文中心(定保)</v>
      </c>
      <c r="Q218" s="327" t="str">
        <f t="array" ref="Q218">IF(AND(SUMPRODUCT((IM!$F$2:$F$1181=A218)*(ISNUMBER(SEARCH("EDC", IM!$AC$2:$AC$1181))))&gt;0), "EDC", "")</f>
        <v/>
      </c>
      <c r="R218" s="341" t="str">
        <f t="array" ref="R218">IF(AND(SUMPRODUCT((IM!$F$2:$F$1181=A218)*(ISNUMBER(SEARCH("STAR", IM!$AC$2:$AC$1181))))&gt;0), "STAR", "")</f>
        <v/>
      </c>
      <c r="S218" s="343" t="str">
        <f t="array" ref="S218">IFERROR(INDEX(IM!$AM$2:$AM$9382, MATCH(1, (IM!$F$2:$F$9382=A218) * (ISNUMBER(SEARCH($D$1, IM!$AC$2:$AC$9382))), 0)), "")</f>
        <v/>
      </c>
      <c r="T218" s="341">
        <f t="shared" si="41"/>
        <v>2</v>
      </c>
      <c r="U218" s="325"/>
      <c r="V218" s="336">
        <f t="shared" si="42"/>
        <v>2</v>
      </c>
      <c r="W218" s="328" t="str">
        <f>IF(VLOOKUP(A218,'0919門市清單主檔'!B:E,4,FALSE)=0,"",VLOOKUP(A218,'0919門市清單主檔'!B:E,4,FALSE))</f>
        <v/>
      </c>
      <c r="X218" s="227" t="s">
        <v>359</v>
      </c>
      <c r="Y218" s="228" t="s">
        <v>360</v>
      </c>
      <c r="Z218" s="228" t="str">
        <f t="shared" si="36"/>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-3551-北縣板豐店(定保)</v>
      </c>
      <c r="I219" s="172" t="str">
        <f t="array" ref="I219">IF(AND(SUMPRODUCT((IM!$F$2:$F$1181=A219)*(ISNUMBER(SEARCH("PMQ2", IM!$AC$2:$AC$1181))))&gt;0), "PMQ2", "")</f>
        <v/>
      </c>
      <c r="J219" s="358"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33" t="str">
        <f t="shared" si="38"/>
        <v/>
      </c>
      <c r="N219" s="314" t="str">
        <f t="array" ref="N219">IF(AND(
    SUMPRODUCT(
        (IM!$F$2:$F$1181=A219) *
        ISNUMBER(SEARCH("HUB", IM!$AC$2:$AC$1181)) *
        (IM!$X$2:$X$1181&gt;=$A$1) *
        (IM!$X$2:$X$1181&lt;=$B$1)*(W219="HUB")
    ) &gt; 0
), "HUB", "")</f>
        <v/>
      </c>
      <c r="O219" s="335" t="str">
        <f t="shared" si="39"/>
        <v>未到店</v>
      </c>
      <c r="P219" s="222" t="str">
        <f t="shared" si="40"/>
        <v>-3551-北縣板豐店(定保)</v>
      </c>
      <c r="Q219" s="327" t="str">
        <f t="array" ref="Q219">IF(AND(SUMPRODUCT((IM!$F$2:$F$1181=A219)*(ISNUMBER(SEARCH("EDC", IM!$AC$2:$AC$1181))))&gt;0), "EDC", "")</f>
        <v/>
      </c>
      <c r="R219" s="341" t="str">
        <f t="array" ref="R219">IF(AND(SUMPRODUCT((IM!$F$2:$F$1181=A219)*(ISNUMBER(SEARCH("STAR", IM!$AC$2:$AC$1181))))&gt;0), "STAR", "")</f>
        <v/>
      </c>
      <c r="S219" s="343" t="str">
        <f t="array" ref="S219">IFERROR(INDEX(IM!$AM$2:$AM$9382, MATCH(1, (IM!$F$2:$F$9382=A219) * (ISNUMBER(SEARCH($D$1, IM!$AC$2:$AC$9382))), 0)), "")</f>
        <v/>
      </c>
      <c r="T219" s="341">
        <f t="shared" si="41"/>
        <v>2</v>
      </c>
      <c r="U219" s="325"/>
      <c r="V219" s="336">
        <f t="shared" si="42"/>
        <v>2</v>
      </c>
      <c r="W219" s="328" t="str">
        <f>IF(VLOOKUP(A219,'0919門市清單主檔'!B:E,4,FALSE)=0,"",VLOOKUP(A219,'0919門市清單主檔'!B:E,4,FALSE))</f>
        <v/>
      </c>
      <c r="X219" s="227" t="s">
        <v>361</v>
      </c>
      <c r="Y219" s="228" t="s">
        <v>362</v>
      </c>
      <c r="Z219" s="228" t="str">
        <f t="shared" si="36"/>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-D111-北縣府中店(定保)</v>
      </c>
      <c r="I220" s="172" t="str">
        <f t="array" ref="I220">IF(AND(SUMPRODUCT((IM!$F$2:$F$1181=A220)*(ISNUMBER(SEARCH("PMQ2", IM!$AC$2:$AC$1181))))&gt;0), "PMQ2", "")</f>
        <v/>
      </c>
      <c r="J220" s="358"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33" t="str">
        <f t="shared" si="38"/>
        <v/>
      </c>
      <c r="N220" s="314" t="str">
        <f t="array" ref="N220">IF(AND(
    SUMPRODUCT(
        (IM!$F$2:$F$1181=A220) *
        ISNUMBER(SEARCH("HUB", IM!$AC$2:$AC$1181)) *
        (IM!$X$2:$X$1181&gt;=$A$1) *
        (IM!$X$2:$X$1181&lt;=$B$1)*(W220="HUB")
    ) &gt; 0
), "HUB", "")</f>
        <v/>
      </c>
      <c r="O220" s="335" t="str">
        <f t="shared" si="39"/>
        <v>未到店</v>
      </c>
      <c r="P220" s="222" t="str">
        <f t="shared" si="40"/>
        <v>-D111-北縣府中店(定保)</v>
      </c>
      <c r="Q220" s="327" t="str">
        <f t="array" ref="Q220">IF(AND(SUMPRODUCT((IM!$F$2:$F$1181=A220)*(ISNUMBER(SEARCH("EDC", IM!$AC$2:$AC$1181))))&gt;0), "EDC", "")</f>
        <v/>
      </c>
      <c r="R220" s="341" t="str">
        <f t="array" ref="R220">IF(AND(SUMPRODUCT((IM!$F$2:$F$1181=A220)*(ISNUMBER(SEARCH("STAR", IM!$AC$2:$AC$1181))))&gt;0), "STAR", "")</f>
        <v/>
      </c>
      <c r="S220" s="343" t="str">
        <f t="array" ref="S220">IFERROR(INDEX(IM!$AM$2:$AM$9382, MATCH(1, (IM!$F$2:$F$9382=A220) * (ISNUMBER(SEARCH($D$1, IM!$AC$2:$AC$9382))), 0)), "")</f>
        <v/>
      </c>
      <c r="T220" s="341">
        <f t="shared" si="41"/>
        <v>2</v>
      </c>
      <c r="U220" s="325"/>
      <c r="V220" s="336">
        <f t="shared" si="42"/>
        <v>2</v>
      </c>
      <c r="W220" s="328" t="str">
        <f>IF(VLOOKUP(A220,'0919門市清單主檔'!B:E,4,FALSE)=0,"",VLOOKUP(A220,'0919門市清單主檔'!B:E,4,FALSE))</f>
        <v/>
      </c>
      <c r="X220" s="227" t="s">
        <v>364</v>
      </c>
      <c r="Y220" s="228" t="s">
        <v>365</v>
      </c>
      <c r="Z220" s="228" t="str">
        <f t="shared" si="36"/>
        <v>STAR</v>
      </c>
    </row>
    <row r="221" spans="1:27" ht="15.75" customHeight="1">
      <c r="A221" s="176" t="s">
        <v>366</v>
      </c>
      <c r="B221" s="164" t="str">
        <f>VLOOKUP(A221,'0919門市清單主檔'!B:C,2,FALSE)</f>
        <v>車麗屋板橋店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t="s">
        <v>135</v>
      </c>
      <c r="H221" s="170" t="str">
        <f t="shared" si="37"/>
        <v>-L501-車麗屋板橋店(定保)</v>
      </c>
      <c r="I221" s="172" t="str">
        <f t="array" ref="I221">IF(AND(SUMPRODUCT((IM!$F$2:$F$1181=A221)*(ISNUMBER(SEARCH("PMQ2", IM!$AC$2:$AC$1181))))&gt;0), "PMQ2", "")</f>
        <v/>
      </c>
      <c r="J221" s="358"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33" t="str">
        <f t="shared" si="38"/>
        <v/>
      </c>
      <c r="N221" s="314" t="str">
        <f t="array" ref="N221">IF(AND(
    SUMPRODUCT(
        (IM!$F$2:$F$1181=A221) *
        ISNUMBER(SEARCH("HUB", IM!$AC$2:$AC$1181)) *
        (IM!$X$2:$X$1181&gt;=$A$1) *
        (IM!$X$2:$X$1181&lt;=$B$1)*(W221="HUB")
    ) &gt; 0
), "HUB", "")</f>
        <v/>
      </c>
      <c r="O221" s="335" t="str">
        <f t="shared" si="39"/>
        <v>未到店</v>
      </c>
      <c r="P221" s="222" t="str">
        <f t="shared" si="40"/>
        <v>-L501-車麗屋板橋店(定保)</v>
      </c>
      <c r="Q221" s="327" t="str">
        <f t="array" ref="Q221">IF(AND(SUMPRODUCT((IM!$F$2:$F$1181=A221)*(ISNUMBER(SEARCH("EDC", IM!$AC$2:$AC$1181))))&gt;0), "EDC", "")</f>
        <v/>
      </c>
      <c r="R221" s="341" t="str">
        <f t="array" ref="R221">IF(AND(SUMPRODUCT((IM!$F$2:$F$1181=A221)*(ISNUMBER(SEARCH("STAR", IM!$AC$2:$AC$1181))))&gt;0), "STAR", "")</f>
        <v/>
      </c>
      <c r="S221" s="343" t="str">
        <f t="array" ref="S221">IFERROR(INDEX(IM!$AM$2:$AM$9382, MATCH(1, (IM!$F$2:$F$9382=A221) * (ISNUMBER(SEARCH($D$1, IM!$AC$2:$AC$9382))), 0)), "")</f>
        <v/>
      </c>
      <c r="T221" s="341">
        <f t="shared" si="41"/>
        <v>0</v>
      </c>
      <c r="U221" s="325"/>
      <c r="V221" s="336">
        <f t="shared" si="42"/>
        <v>0</v>
      </c>
      <c r="W221" s="328" t="str">
        <f>IF(VLOOKUP(A221,'0919門市清單主檔'!B:E,4,FALSE)=0,"",VLOOKUP(A221,'0919門市清單主檔'!B:E,4,FALSE))</f>
        <v/>
      </c>
      <c r="Y221" s="228"/>
      <c r="Z221" s="228" t="str">
        <f t="shared" si="36"/>
        <v/>
      </c>
    </row>
    <row r="222" spans="1:27" s="228" customFormat="1" ht="15" customHeight="1">
      <c r="A222" s="294">
        <v>4422</v>
      </c>
      <c r="B222" s="164" t="str">
        <f>VLOOKUP(A222,'0919門市清單主檔'!B:C,2,FALSE)</f>
        <v>板橋合安店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 t="shared" si="37"/>
        <v>-4422-板橋合安店(定保)</v>
      </c>
      <c r="I222" s="172" t="str">
        <f t="array" ref="I222">IF(AND(SUMPRODUCT((IM!$F$2:$F$1181=A222)*(ISNUMBER(SEARCH("PMQ2", IM!$AC$2:$AC$1181))))&gt;0), "PMQ2", "")</f>
        <v/>
      </c>
      <c r="J222" s="358"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33" t="str">
        <f t="shared" si="38"/>
        <v/>
      </c>
      <c r="N222" s="314" t="str">
        <f t="array" ref="N222">IF(AND(
    SUMPRODUCT(
        (IM!$F$2:$F$1181=A222) *
        ISNUMBER(SEARCH("HUB", IM!$AC$2:$AC$1181)) *
        (IM!$X$2:$X$1181&gt;=$A$1) *
        (IM!$X$2:$X$1181&lt;=$B$1)*(W222="HUB")
    ) &gt; 0
), "HUB", "")</f>
        <v/>
      </c>
      <c r="O222" s="335" t="str">
        <f t="shared" si="39"/>
        <v>未到店</v>
      </c>
      <c r="P222" s="222" t="str">
        <f t="shared" si="40"/>
        <v>-4422-板橋合安店(定保)</v>
      </c>
      <c r="Q222" s="327" t="str">
        <f t="array" ref="Q222">IF(AND(SUMPRODUCT((IM!$F$2:$F$1181=A222)*(ISNUMBER(SEARCH("EDC", IM!$AC$2:$AC$1181))))&gt;0), "EDC", "")</f>
        <v/>
      </c>
      <c r="R222" s="341" t="str">
        <f t="array" ref="R222">IF(AND(SUMPRODUCT((IM!$F$2:$F$1181=A222)*(ISNUMBER(SEARCH("STAR", IM!$AC$2:$AC$1181))))&gt;0), "STAR", "")</f>
        <v/>
      </c>
      <c r="S222" s="343" t="str">
        <f t="array" ref="S222">IFERROR(INDEX(IM!$AM$2:$AM$9382, MATCH(1, (IM!$F$2:$F$9382=A222) * (ISNUMBER(SEARCH($D$1, IM!$AC$2:$AC$9382))), 0)), "")</f>
        <v/>
      </c>
      <c r="T222" s="341">
        <f t="shared" si="41"/>
        <v>0</v>
      </c>
      <c r="U222" s="325"/>
      <c r="V222" s="336">
        <f t="shared" si="42"/>
        <v>0</v>
      </c>
      <c r="W222" s="328" t="str">
        <f>IF(VLOOKUP(A222,'0919門市清單主檔'!B:E,4,FALSE)=0,"",VLOOKUP(A222,'0919門市清單主檔'!B:E,4,FALSE))</f>
        <v/>
      </c>
      <c r="X222" s="227"/>
      <c r="Z222" s="228" t="str">
        <f t="shared" si="36"/>
        <v/>
      </c>
      <c r="AA222" s="227"/>
    </row>
    <row r="223" spans="1:27" s="228" customFormat="1" ht="15" customHeight="1">
      <c r="A223" s="294">
        <v>2535</v>
      </c>
      <c r="B223" s="164" t="str">
        <f>VLOOKUP(A223,'0919門市清單主檔'!B:C,2,FALSE)</f>
        <v>五股五工店</v>
      </c>
      <c r="C223" s="180" t="str">
        <f>VLOOKUP($A223,'0919門市清單主檔'!B:V,20,FALSE)</f>
        <v>新北市</v>
      </c>
      <c r="D223" s="180" t="str">
        <f>VLOOKUP($A223,'0919門市清單主檔'!B:V,21,FALSE)</f>
        <v>五股區</v>
      </c>
      <c r="E223" s="167" t="str">
        <f>VLOOKUP(D223,區域表!A:B,2,FALSE)</f>
        <v>湯家瑋</v>
      </c>
      <c r="F223" s="168" t="str">
        <f>IFERROR(IF(VLOOKUP(A223,門市狀態!A:D,4,FALSE)=0,"",VLOOKUP(A223,門市狀態!A:D,4,FALSE)),"")</f>
        <v/>
      </c>
      <c r="G223" s="181"/>
      <c r="H223" s="170" t="str">
        <f t="shared" si="37"/>
        <v>-2535-五股五工店(定保)</v>
      </c>
      <c r="I223" s="172" t="str">
        <f t="array" ref="I223">IF(AND(SUMPRODUCT((IM!$F$2:$F$1181=A223)*(ISNUMBER(SEARCH("PMQ2", IM!$AC$2:$AC$1181))))&gt;0), "PMQ2", "")</f>
        <v/>
      </c>
      <c r="J223" s="358"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33" t="str">
        <f t="shared" si="38"/>
        <v/>
      </c>
      <c r="N223" s="314" t="str">
        <f t="array" ref="N223">IF(AND(
    SUMPRODUCT(
        (IM!$F$2:$F$1181=A223) *
        ISNUMBER(SEARCH("HUB", IM!$AC$2:$AC$1181)) *
        (IM!$X$2:$X$1181&gt;=$A$1) *
        (IM!$X$2:$X$1181&lt;=$B$1)*(W223="HUB")
    ) &gt; 0
), "HUB", "")</f>
        <v/>
      </c>
      <c r="O223" s="335" t="str">
        <f t="shared" si="39"/>
        <v>未到店</v>
      </c>
      <c r="P223" s="222" t="str">
        <f t="shared" si="40"/>
        <v>-2535-五股五工店(定保)</v>
      </c>
      <c r="Q223" s="327" t="str">
        <f t="array" ref="Q223">IF(AND(SUMPRODUCT((IM!$F$2:$F$1181=A223)*(ISNUMBER(SEARCH("EDC", IM!$AC$2:$AC$1181))))&gt;0), "EDC", "")</f>
        <v/>
      </c>
      <c r="R223" s="341" t="str">
        <f t="array" ref="R223">IF(AND(SUMPRODUCT((IM!$F$2:$F$1181=A223)*(ISNUMBER(SEARCH("STAR", IM!$AC$2:$AC$1181))))&gt;0), "STAR", "")</f>
        <v/>
      </c>
      <c r="S223" s="343" t="str">
        <f t="array" ref="S223">IFERROR(INDEX(IM!$AM$2:$AM$9382, MATCH(1, (IM!$F$2:$F$9382=A223) * (ISNUMBER(SEARCH($D$1, IM!$AC$2:$AC$9382))), 0)), "")</f>
        <v/>
      </c>
      <c r="T223" s="341">
        <f t="shared" si="41"/>
        <v>1</v>
      </c>
      <c r="U223" s="325"/>
      <c r="V223" s="336">
        <f t="shared" si="42"/>
        <v>1</v>
      </c>
      <c r="W223" s="328" t="str">
        <f>IF(VLOOKUP(A223,'0919門市清單主檔'!B:E,4,FALSE)=0,"",VLOOKUP(A223,'0919門市清單主檔'!B:E,4,FALSE))</f>
        <v/>
      </c>
      <c r="X223" s="227" t="s">
        <v>367</v>
      </c>
      <c r="Z223" s="228" t="str">
        <f t="shared" si="36"/>
        <v>STAR</v>
      </c>
    </row>
    <row r="224" spans="1:27" s="225" customFormat="1" ht="15" customHeight="1">
      <c r="A224" s="359" t="s">
        <v>368</v>
      </c>
      <c r="B224" s="164" t="str">
        <f>VLOOKUP(A224,'0919門市清單主檔'!B:C,2,FALSE)</f>
        <v>五股訓練教室</v>
      </c>
      <c r="C224" s="289" t="str">
        <f>VLOOKUP($A224,'0919門市清單主檔'!B:V,20,FALSE)</f>
        <v>新北市</v>
      </c>
      <c r="D224" s="289" t="str">
        <f>VLOOKUP($A224,'0919門市清單主檔'!B:V,21,FALSE)</f>
        <v>五股區</v>
      </c>
      <c r="E224" s="290" t="str">
        <f>VLOOKUP(D224,區域表!A:B,2,FALSE)</f>
        <v>湯家瑋</v>
      </c>
      <c r="F224" s="291" t="str">
        <f>IFERROR(IF(VLOOKUP(A224,門市狀態!A:D,4,FALSE)=0,"",VLOOKUP(A224,門市狀態!A:D,4,FALSE)),"")</f>
        <v/>
      </c>
      <c r="G224" s="292" t="s">
        <v>369</v>
      </c>
      <c r="H224" s="293" t="str">
        <f t="shared" si="37"/>
        <v>-TT01-五股訓練教室(定保)</v>
      </c>
      <c r="I224" s="172" t="str">
        <f t="array" ref="I224">IF(AND(SUMPRODUCT((IM!$F$2:$F$1181=A224)*(ISNUMBER(SEARCH("PMQ2", IM!$AC$2:$AC$1181))))&gt;0), "PMQ2", "")</f>
        <v/>
      </c>
      <c r="J224" s="358"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33" t="str">
        <f t="shared" si="38"/>
        <v/>
      </c>
      <c r="N224" s="314" t="str">
        <f t="array" ref="N224">IF(AND(
    SUMPRODUCT(
        (IM!$F$2:$F$1181=A224) *
        ISNUMBER(SEARCH("HUB", IM!$AC$2:$AC$1181)) *
        (IM!$X$2:$X$1181&gt;=$A$1) *
        (IM!$X$2:$X$1181&lt;=$B$1)*(W224="HUB")
    ) &gt; 0
), "HUB", "")</f>
        <v/>
      </c>
      <c r="O224" s="335" t="str">
        <f t="shared" si="39"/>
        <v>未到店</v>
      </c>
      <c r="P224" s="222" t="str">
        <f t="shared" si="40"/>
        <v>-TT01-五股訓練教室(定保)</v>
      </c>
      <c r="Q224" s="327" t="str">
        <f t="array" ref="Q224">IF(AND(SUMPRODUCT((IM!$F$2:$F$1181=A224)*(ISNUMBER(SEARCH("EDC", IM!$AC$2:$AC$1181))))&gt;0), "EDC", "")</f>
        <v/>
      </c>
      <c r="R224" s="341" t="str">
        <f t="array" ref="R224">IF(AND(SUMPRODUCT((IM!$F$2:$F$1181=A224)*(ISNUMBER(SEARCH("STAR", IM!$AC$2:$AC$1181))))&gt;0), "STAR", "")</f>
        <v/>
      </c>
      <c r="S224" s="343" t="str">
        <f t="array" ref="S224">IFERROR(INDEX(IM!$AM$2:$AM$9382, MATCH(1, (IM!$F$2:$F$9382=A224) * (ISNUMBER(SEARCH($D$1, IM!$AC$2:$AC$9382))), 0)), "")</f>
        <v/>
      </c>
      <c r="T224" s="341">
        <f t="shared" si="41"/>
        <v>1</v>
      </c>
      <c r="U224" s="325"/>
      <c r="V224" s="336">
        <f t="shared" si="42"/>
        <v>1</v>
      </c>
      <c r="W224" s="328" t="str">
        <f>IF(VLOOKUP(A224,'0919門市清單主檔'!B:E,4,FALSE)=0,"",VLOOKUP(A224,'0919門市清單主檔'!B:E,4,FALSE))</f>
        <v/>
      </c>
      <c r="X224" s="356" t="s">
        <v>370</v>
      </c>
      <c r="Y224" s="357"/>
      <c r="Z224" s="357" t="str">
        <f t="shared" si="36"/>
        <v>STAR</v>
      </c>
      <c r="AA224" s="357"/>
    </row>
    <row r="225" spans="1:27" s="225" customFormat="1" ht="15" customHeight="1">
      <c r="A225" s="294">
        <v>5341</v>
      </c>
      <c r="B225" s="164" t="str">
        <f>VLOOKUP(A225,'0919門市清單主檔'!B:C,2,FALSE)</f>
        <v>蘆洲切仔麵</v>
      </c>
      <c r="C225" s="180" t="str">
        <f>VLOOKUP($A225,'0919門市清單主檔'!B:V,20,FALSE)</f>
        <v>新北市</v>
      </c>
      <c r="D225" s="180" t="str">
        <f>VLOOKUP($A225,'0919門市清單主檔'!B:V,21,FALSE)</f>
        <v>蘆洲區</v>
      </c>
      <c r="E225" s="295" t="str">
        <f>VLOOKUP(D225,區域表!A:B,2,FALSE)</f>
        <v>吳宗鴻</v>
      </c>
      <c r="F225" s="294" t="str">
        <f>IFERROR(IF(VLOOKUP(A225,門市狀態!A:D,4,FALSE)=0,"",VLOOKUP(A225,門市狀態!A:D,4,FALSE)),"")</f>
        <v>新開</v>
      </c>
      <c r="G225" s="181"/>
      <c r="H225" s="338" t="str">
        <f t="shared" si="37"/>
        <v>-5341-蘆洲切仔麵(定保)</v>
      </c>
      <c r="I225" s="172" t="str">
        <f t="array" ref="I225">IF(AND(SUMPRODUCT((IM!$F$2:$F$1181=A225)*(ISNUMBER(SEARCH("PMQ2", IM!$AC$2:$AC$1181))))&gt;0), "PMQ2", "")</f>
        <v/>
      </c>
      <c r="J225" s="358"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33" t="str">
        <f t="shared" si="38"/>
        <v/>
      </c>
      <c r="N225" s="314" t="str">
        <f t="array" ref="N225">IF(AND(
    SUMPRODUCT(
        (IM!$F$2:$F$1181=A225) *
        ISNUMBER(SEARCH("HUB", IM!$AC$2:$AC$1181)) *
        (IM!$X$2:$X$1181&gt;=$A$1) *
        (IM!$X$2:$X$1181&lt;=$B$1)*(W225="HUB")
    ) &gt; 0
), "HUB", "")</f>
        <v/>
      </c>
      <c r="O225" s="335" t="str">
        <f t="shared" si="39"/>
        <v>未到店</v>
      </c>
      <c r="P225" s="222" t="str">
        <f t="shared" si="40"/>
        <v>-5341-蘆洲切仔麵(定保)</v>
      </c>
      <c r="Q225" s="327" t="str">
        <f t="array" ref="Q225">IF(AND(SUMPRODUCT((IM!$F$2:$F$1181=A225)*(ISNUMBER(SEARCH("EDC", IM!$AC$2:$AC$1181))))&gt;0), "EDC", "")</f>
        <v/>
      </c>
      <c r="R225" s="341" t="str">
        <f t="array" ref="R225">IF(AND(SUMPRODUCT((IM!$F$2:$F$1181=A225)*(ISNUMBER(SEARCH("STAR", IM!$AC$2:$AC$1181))))&gt;0), "STAR", "")</f>
        <v/>
      </c>
      <c r="S225" s="343" t="str">
        <f t="array" ref="S225">IFERROR(INDEX(IM!$AM$2:$AM$9382, MATCH(1, (IM!$F$2:$F$9382=A225) * (ISNUMBER(SEARCH($D$1, IM!$AC$2:$AC$9382))), 0)), "")</f>
        <v/>
      </c>
      <c r="T225" s="341">
        <f t="shared" si="41"/>
        <v>0</v>
      </c>
      <c r="U225" s="355"/>
      <c r="V225" s="336">
        <f t="shared" si="42"/>
        <v>0</v>
      </c>
      <c r="W225" s="328" t="str">
        <f>IF(VLOOKUP(A225,'0919門市清單主檔'!B:E,4,FALSE)=0,"",VLOOKUP(A225,'0919門市清單主檔'!B:E,4,FALSE))</f>
        <v/>
      </c>
      <c r="X225" s="356"/>
      <c r="Y225" s="357"/>
      <c r="Z225" s="357" t="str">
        <f t="shared" si="36"/>
        <v/>
      </c>
      <c r="AA225" s="357"/>
    </row>
    <row r="226" spans="1:27" s="225" customFormat="1" ht="15" customHeight="1">
      <c r="A226" s="294">
        <v>5352</v>
      </c>
      <c r="B226" s="164" t="str">
        <f>VLOOKUP(A226,'0919門市清單主檔'!B:C,2,FALSE)</f>
        <v>三重重陽店</v>
      </c>
      <c r="C226" s="180" t="str">
        <f>VLOOKUP($A226,'0919門市清單主檔'!B:V,20,FALSE)</f>
        <v>新北市</v>
      </c>
      <c r="D226" s="180" t="str">
        <f>VLOOKUP($A226,'0919門市清單主檔'!B:V,21,FALSE)</f>
        <v>三重區</v>
      </c>
      <c r="E226" s="295" t="str">
        <f>VLOOKUP(D226,區域表!A:B,2,FALSE)</f>
        <v>吳宗鴻</v>
      </c>
      <c r="F226" s="294" t="str">
        <f>IFERROR(IF(VLOOKUP(A226,門市狀態!A:D,4,FALSE)=0,"",VLOOKUP(A226,門市狀態!A:D,4,FALSE)),"")</f>
        <v>新開</v>
      </c>
      <c r="G226" s="181"/>
      <c r="H226" s="339" t="str">
        <f t="shared" si="37"/>
        <v>-5352-三重重陽店(定保)</v>
      </c>
      <c r="I226" s="296" t="str">
        <f t="array" ref="I226">IF(AND(SUMPRODUCT((IM!$F$2:$F$1181=A226)*(ISNUMBER(SEARCH("PMQ2", IM!$AC$2:$AC$1181))))&gt;0), "PMQ2", "")</f>
        <v/>
      </c>
      <c r="J226" s="358" t="str">
        <f t="array" ref="J226">IFERROR(INDEX(IM!$AM$2:$AM$9333, MATCH(1, (IM!$F$2:$F$9333=A226) * (ISNUMBER(SEARCH($C$1, IM!$AC$2:$AC$9333))), 0)), "")</f>
        <v/>
      </c>
      <c r="K226" s="144">
        <f t="array" ref="K226">SUMPRODUCT((IM!$F$2:$F$9181=A226)*(IM!$AD$2:$AD$9181="O")*(ISNUMBER(SEARCH("PMQ2", IM!$AC$2:$AC$9181))))</f>
        <v>0</v>
      </c>
      <c r="L226" s="311" t="str">
        <f t="array" ref="L226">IF(K226&gt;0,IFERROR(HYPERLINK("#'IM'!AC"&amp;MATCH(1,(IM!$F$1:$F$6881=A226)*(ISNUMBER(SEARCH("PMQ2",IM!$AC$1:$AC$6881))),0),"檢核"),"未登錄"),"")</f>
        <v/>
      </c>
      <c r="M226" s="334" t="str">
        <f t="shared" si="38"/>
        <v/>
      </c>
      <c r="N226" s="315" t="str">
        <f t="array" ref="N226">IF(AND(
    SUMPRODUCT(
        (IM!$F$2:$F$1181=A226) *
        ISNUMBER(SEARCH("HUB", IM!$AC$2:$AC$1181)) *
        (IM!$X$2:$X$1181&gt;=$A$1) *
        (IM!$X$2:$X$1181&lt;=$B$1)*(W226="HUB")
    ) &gt; 0
), "HUB", "")</f>
        <v/>
      </c>
      <c r="O226" s="335" t="str">
        <f t="shared" si="39"/>
        <v>未到店</v>
      </c>
      <c r="P226" s="223" t="str">
        <f t="shared" si="40"/>
        <v>-5352-三重重陽店(定保)</v>
      </c>
      <c r="Q226" s="329" t="str">
        <f t="array" ref="Q226">IF(AND(SUMPRODUCT((IM!$F$2:$F$1181=A226)*(ISNUMBER(SEARCH("EDC", IM!$AC$2:$AC$1181))))&gt;0), "EDC", "")</f>
        <v/>
      </c>
      <c r="R226" s="330" t="str">
        <f t="array" ref="R226">IF(AND(SUMPRODUCT((IM!$F$2:$F$1181=A226)*(ISNUMBER(SEARCH("STAR", IM!$AC$2:$AC$1181))))&gt;0), "STAR", "")</f>
        <v/>
      </c>
      <c r="S226" s="344" t="str">
        <f t="array" ref="S226">IFERROR(INDEX(IM!$AM$2:$AM$9382, MATCH(1, (IM!$F$2:$F$9382=A226) * (ISNUMBER(SEARCH($D$1, IM!$AC$2:$AC$9382))), 0)), "")</f>
        <v/>
      </c>
      <c r="T226" s="330">
        <f t="shared" si="41"/>
        <v>0</v>
      </c>
      <c r="U226" s="330"/>
      <c r="V226" s="336">
        <f t="shared" si="42"/>
        <v>0</v>
      </c>
      <c r="W226" s="331" t="str">
        <f>IF(VLOOKUP(A226,'0919門市清單主檔'!B:E,4,FALSE)=0,"",VLOOKUP(A226,'0919門市清單主檔'!B:E,4,FALSE))</f>
        <v/>
      </c>
      <c r="X226" s="356"/>
      <c r="Y226" s="357"/>
      <c r="Z226" s="357" t="str">
        <f t="shared" si="36"/>
        <v/>
      </c>
      <c r="AA226" s="357"/>
    </row>
    <row r="227" spans="1:27" s="225" customFormat="1" ht="15" customHeight="1">
      <c r="A227" s="294">
        <v>5364</v>
      </c>
      <c r="B227" s="164" t="str">
        <f>VLOOKUP(A227,'0919門市清單主檔'!B:C,2,FALSE)</f>
        <v>林口舊街店</v>
      </c>
      <c r="C227" s="180" t="str">
        <f>VLOOKUP($A227,'0919門市清單主檔'!B:V,20,FALSE)</f>
        <v>新北市</v>
      </c>
      <c r="D227" s="180" t="str">
        <f>VLOOKUP($A227,'0919門市清單主檔'!B:V,21,FALSE)</f>
        <v>林口區</v>
      </c>
      <c r="E227" s="295" t="str">
        <f>VLOOKUP(D227,區域表!A:B,2,FALSE)</f>
        <v>湯家瑋</v>
      </c>
      <c r="F227" s="294" t="str">
        <f>IFERROR(IF(VLOOKUP(A227,門市狀態!A:D,4,FALSE)=0,"",VLOOKUP(A227,門市狀態!A:D,4,FALSE)),"")</f>
        <v>新開</v>
      </c>
      <c r="G227" s="181"/>
      <c r="H227" s="339" t="str">
        <f t="shared" si="37"/>
        <v>-5364-林口舊街店(定保)</v>
      </c>
      <c r="I227" s="296" t="str">
        <f t="array" ref="I227">IF(AND(SUMPRODUCT((IM!$F$2:$F$1181=A227)*(ISNUMBER(SEARCH("PMQ2", IM!$AC$2:$AC$1181))))&gt;0), "PMQ2", "")</f>
        <v/>
      </c>
      <c r="J227" s="358" t="str">
        <f t="array" ref="J227">IFERROR(INDEX(IM!$AM$2:$AM$9333, MATCH(1, (IM!$F$2:$F$9333=A227) * (ISNUMBER(SEARCH($C$1, IM!$AC$2:$AC$9333))), 0)), "")</f>
        <v/>
      </c>
      <c r="K227" s="144">
        <f t="array" ref="K227">SUMPRODUCT((IM!$F$2:$F$9181=A227)*(IM!$AD$2:$AD$9181="O")*(ISNUMBER(SEARCH("PMQ2", IM!$AC$2:$AC$9181))))</f>
        <v>0</v>
      </c>
      <c r="L227" s="311" t="str">
        <f t="array" ref="L227">IF(K227&gt;0,IFERROR(HYPERLINK("#'IM'!AC"&amp;MATCH(1,(IM!$F$1:$F$6881=A227)*(ISNUMBER(SEARCH("PMQ2",IM!$AC$1:$AC$6881))),0),"檢核"),"未登錄"),"")</f>
        <v/>
      </c>
      <c r="M227" s="334" t="str">
        <f t="shared" si="38"/>
        <v/>
      </c>
      <c r="N227" s="315" t="str">
        <f t="array" ref="N227">IF(AND(
    SUMPRODUCT(
        (IM!$F$2:$F$1181=A227) *
        ISNUMBER(SEARCH("HUB", IM!$AC$2:$AC$1181)) *
        (IM!$X$2:$X$1181&gt;=$A$1) *
        (IM!$X$2:$X$1181&lt;=$B$1)*(W227="HUB")
    ) &gt; 0
), "HUB", "")</f>
        <v/>
      </c>
      <c r="O227" s="335" t="str">
        <f t="shared" si="39"/>
        <v>未到店</v>
      </c>
      <c r="P227" s="223" t="str">
        <f t="shared" si="40"/>
        <v>-5364-林口舊街店(定保)</v>
      </c>
      <c r="Q227" s="329" t="str">
        <f t="array" ref="Q227">IF(AND(SUMPRODUCT((IM!$F$2:$F$1181=A227)*(ISNUMBER(SEARCH("EDC", IM!$AC$2:$AC$1181))))&gt;0), "EDC", "")</f>
        <v/>
      </c>
      <c r="R227" s="330" t="str">
        <f t="array" ref="R227">IF(AND(SUMPRODUCT((IM!$F$2:$F$1181=A227)*(ISNUMBER(SEARCH("STAR", IM!$AC$2:$AC$1181))))&gt;0), "STAR", "")</f>
        <v/>
      </c>
      <c r="S227" s="344" t="str">
        <f t="array" ref="S227">IFERROR(INDEX(IM!$AM$2:$AM$9382, MATCH(1, (IM!$F$2:$F$9382=A227) * (ISNUMBER(SEARCH($D$1, IM!$AC$2:$AC$9382))), 0)), "")</f>
        <v/>
      </c>
      <c r="T227" s="330">
        <f t="shared" si="41"/>
        <v>0</v>
      </c>
      <c r="U227" s="330"/>
      <c r="V227" s="336">
        <f t="shared" si="42"/>
        <v>0</v>
      </c>
      <c r="W227" s="331" t="str">
        <f>IF(VLOOKUP(A227,'0919門市清單主檔'!B:E,4,FALSE)=0,"",VLOOKUP(A227,'0919門市清單主檔'!B:E,4,FALSE))</f>
        <v/>
      </c>
      <c r="X227" s="356"/>
      <c r="Y227" s="357"/>
      <c r="Z227" s="357" t="str">
        <f t="shared" si="36"/>
        <v/>
      </c>
      <c r="AA227" s="357"/>
    </row>
  </sheetData>
  <autoFilter ref="A14:AA14" xr:uid="{00000000-0009-0000-0000-000000000000}">
    <sortState xmlns:xlrd2="http://schemas.microsoft.com/office/spreadsheetml/2017/richdata2" ref="A15:AA227">
      <sortCondition descending="1"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3" t="s">
        <v>371</v>
      </c>
      <c r="B1" s="283" t="s">
        <v>372</v>
      </c>
      <c r="C1" s="283" t="s">
        <v>373</v>
      </c>
      <c r="D1" s="284" t="s">
        <v>22</v>
      </c>
      <c r="E1" s="284" t="s">
        <v>23</v>
      </c>
      <c r="F1" s="284" t="s">
        <v>24</v>
      </c>
    </row>
    <row r="2" spans="1:7">
      <c r="A2" s="280">
        <f>門市主檔!B3</f>
        <v>213</v>
      </c>
      <c r="B2" s="280">
        <f>COUNTIF('0919門市清單主檔'!E2:E300,"HUB")</f>
        <v>2</v>
      </c>
      <c r="C2" s="280">
        <f>門市主檔!B4</f>
        <v>161</v>
      </c>
      <c r="D2" s="281">
        <f>門市主檔!B5</f>
        <v>0</v>
      </c>
      <c r="E2" s="281">
        <f>門市主檔!B6</f>
        <v>3</v>
      </c>
      <c r="F2" s="281">
        <f>門市主檔!B7</f>
        <v>7</v>
      </c>
    </row>
    <row r="3" spans="1:7">
      <c r="A3" s="287" t="s">
        <v>28</v>
      </c>
      <c r="B3" s="285" t="s">
        <v>374</v>
      </c>
      <c r="C3" s="286" t="s">
        <v>375</v>
      </c>
      <c r="D3" s="287" t="s">
        <v>376</v>
      </c>
      <c r="E3" s="287" t="s">
        <v>377</v>
      </c>
      <c r="F3" s="285" t="s">
        <v>27</v>
      </c>
      <c r="G3" s="286" t="s">
        <v>378</v>
      </c>
    </row>
    <row r="4" spans="1:7">
      <c r="A4" s="288" t="str">
        <f>ROUND(門市主檔!B12*100,1)&amp;"%"</f>
        <v>82.6%</v>
      </c>
      <c r="B4" s="282">
        <f>門市主檔!B8</f>
        <v>176</v>
      </c>
      <c r="C4" s="282">
        <f>門市主檔!B9</f>
        <v>34</v>
      </c>
      <c r="D4" s="288">
        <f>COUNTIF(門市主檔!N15:N300,"HUB")</f>
        <v>2</v>
      </c>
      <c r="E4" s="288" t="str">
        <f>ROUND(門市主檔!B13*100,1)&amp;"%"</f>
        <v>65.8%</v>
      </c>
      <c r="F4" s="282">
        <f>門市主檔!B10</f>
        <v>106</v>
      </c>
      <c r="G4" s="282">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7" t="s">
        <v>379</v>
      </c>
      <c r="B1" s="297" t="s">
        <v>380</v>
      </c>
      <c r="C1" s="297" t="s">
        <v>381</v>
      </c>
      <c r="D1" s="297" t="s">
        <v>382</v>
      </c>
      <c r="E1" s="297" t="s">
        <v>383</v>
      </c>
      <c r="F1" s="297" t="s">
        <v>384</v>
      </c>
      <c r="G1" s="297" t="s">
        <v>385</v>
      </c>
      <c r="H1" s="297" t="s">
        <v>386</v>
      </c>
      <c r="I1" s="297" t="s">
        <v>387</v>
      </c>
      <c r="J1" s="297" t="s">
        <v>388</v>
      </c>
      <c r="K1" s="297" t="s">
        <v>389</v>
      </c>
      <c r="L1" s="297" t="s">
        <v>390</v>
      </c>
      <c r="M1" s="297" t="s">
        <v>391</v>
      </c>
      <c r="N1" s="297" t="s">
        <v>392</v>
      </c>
      <c r="O1" s="297" t="s">
        <v>393</v>
      </c>
      <c r="P1" s="297" t="s">
        <v>394</v>
      </c>
      <c r="Q1" s="297" t="s">
        <v>395</v>
      </c>
      <c r="R1" s="297" t="s">
        <v>396</v>
      </c>
      <c r="S1" s="297" t="s">
        <v>397</v>
      </c>
      <c r="T1" s="297" t="s">
        <v>398</v>
      </c>
      <c r="U1" s="297" t="s">
        <v>399</v>
      </c>
      <c r="V1" s="297" t="s">
        <v>400</v>
      </c>
      <c r="W1" s="297" t="s">
        <v>401</v>
      </c>
      <c r="X1" s="298" t="s">
        <v>402</v>
      </c>
      <c r="Y1" s="297" t="s">
        <v>403</v>
      </c>
      <c r="Z1" s="297" t="s">
        <v>404</v>
      </c>
      <c r="AA1" s="297" t="s">
        <v>405</v>
      </c>
      <c r="AB1" s="297" t="s">
        <v>406</v>
      </c>
      <c r="AC1" s="297" t="s">
        <v>407</v>
      </c>
      <c r="AD1" s="297" t="s">
        <v>408</v>
      </c>
      <c r="AE1" s="297" t="s">
        <v>409</v>
      </c>
      <c r="AF1" s="297" t="s">
        <v>410</v>
      </c>
      <c r="AG1" s="297" t="s">
        <v>411</v>
      </c>
      <c r="AH1" s="297" t="s">
        <v>412</v>
      </c>
      <c r="AI1" s="297" t="s">
        <v>413</v>
      </c>
      <c r="AJ1" s="297" t="s">
        <v>414</v>
      </c>
      <c r="AK1" s="297" t="s">
        <v>415</v>
      </c>
      <c r="AL1" s="299"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0">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300">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1">
        <v>45660.434027777781</v>
      </c>
      <c r="Y4" s="24" t="s">
        <v>461</v>
      </c>
      <c r="Z4" s="24">
        <v>0.5</v>
      </c>
      <c r="AA4" s="24"/>
      <c r="AB4" s="24" t="s">
        <v>436</v>
      </c>
      <c r="AC4" s="26" t="s">
        <v>462</v>
      </c>
      <c r="AD4" s="24"/>
      <c r="AE4" s="24"/>
      <c r="AF4" s="24"/>
      <c r="AG4" s="24"/>
      <c r="AH4" s="24"/>
      <c r="AI4" s="24"/>
      <c r="AJ4" s="24"/>
      <c r="AK4" s="24" t="s">
        <v>438</v>
      </c>
      <c r="AL4" s="345">
        <f t="shared" si="0"/>
        <v>45658</v>
      </c>
      <c r="AM4" s="34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1">
        <v>45660.462500000001</v>
      </c>
      <c r="Y5" s="24" t="s">
        <v>461</v>
      </c>
      <c r="Z5" s="24">
        <v>0.5</v>
      </c>
      <c r="AA5" s="24"/>
      <c r="AB5" s="24" t="s">
        <v>436</v>
      </c>
      <c r="AC5" s="26" t="s">
        <v>471</v>
      </c>
      <c r="AD5" s="24"/>
      <c r="AE5" s="24"/>
      <c r="AF5" s="24"/>
      <c r="AG5" s="24"/>
      <c r="AH5" s="24"/>
      <c r="AI5" s="24"/>
      <c r="AJ5" s="24"/>
      <c r="AK5" s="24" t="s">
        <v>438</v>
      </c>
      <c r="AL5" s="345">
        <f t="shared" si="0"/>
        <v>45658</v>
      </c>
      <c r="AM5" s="34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1">
        <v>45659.458333333343</v>
      </c>
      <c r="Y6" s="24"/>
      <c r="Z6" s="24">
        <v>0.5</v>
      </c>
      <c r="AA6" s="24"/>
      <c r="AB6" s="24" t="s">
        <v>436</v>
      </c>
      <c r="AC6" s="26" t="s">
        <v>478</v>
      </c>
      <c r="AD6" s="24"/>
      <c r="AE6" s="24" t="s">
        <v>438</v>
      </c>
      <c r="AF6" s="24"/>
      <c r="AG6" s="24"/>
      <c r="AH6" s="24"/>
      <c r="AI6" s="24"/>
      <c r="AJ6" s="24"/>
      <c r="AK6" s="24" t="s">
        <v>438</v>
      </c>
      <c r="AL6" s="345" t="e">
        <f t="shared" si="0"/>
        <v>#VALUE!</v>
      </c>
      <c r="AM6" s="34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1">
        <v>45659.479166666657</v>
      </c>
      <c r="Y7" s="24"/>
      <c r="Z7" s="24">
        <v>2.5</v>
      </c>
      <c r="AA7" s="24"/>
      <c r="AB7" s="24" t="s">
        <v>436</v>
      </c>
      <c r="AC7" s="26" t="s">
        <v>482</v>
      </c>
      <c r="AD7" s="24"/>
      <c r="AE7" s="24" t="s">
        <v>438</v>
      </c>
      <c r="AF7" s="24"/>
      <c r="AG7" s="24"/>
      <c r="AH7" s="24"/>
      <c r="AI7" s="24"/>
      <c r="AJ7" s="24"/>
      <c r="AK7" s="24" t="s">
        <v>438</v>
      </c>
      <c r="AL7" s="345" t="e">
        <f t="shared" si="0"/>
        <v>#VALUE!</v>
      </c>
      <c r="AM7" s="34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1">
        <v>45660.53402777778</v>
      </c>
      <c r="Y8" s="24" t="s">
        <v>495</v>
      </c>
      <c r="Z8" s="24">
        <v>0.5</v>
      </c>
      <c r="AA8" s="24"/>
      <c r="AB8" s="24" t="s">
        <v>436</v>
      </c>
      <c r="AC8" s="26" t="s">
        <v>496</v>
      </c>
      <c r="AD8" s="24"/>
      <c r="AE8" s="24"/>
      <c r="AF8" s="24"/>
      <c r="AG8" s="24"/>
      <c r="AH8" s="24"/>
      <c r="AI8" s="24"/>
      <c r="AJ8" s="24"/>
      <c r="AK8" s="24" t="s">
        <v>438</v>
      </c>
      <c r="AL8" s="345">
        <f t="shared" si="0"/>
        <v>45660</v>
      </c>
      <c r="AM8" s="34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1">
        <v>45663.438888888893</v>
      </c>
      <c r="Y9" s="24" t="s">
        <v>505</v>
      </c>
      <c r="Z9" s="24">
        <v>0.5</v>
      </c>
      <c r="AA9" s="24"/>
      <c r="AB9" s="24" t="s">
        <v>436</v>
      </c>
      <c r="AC9" s="26" t="s">
        <v>506</v>
      </c>
      <c r="AD9" s="24"/>
      <c r="AE9" s="24"/>
      <c r="AF9" s="24"/>
      <c r="AG9" s="24"/>
      <c r="AH9" s="24"/>
      <c r="AI9" s="24"/>
      <c r="AJ9" s="24"/>
      <c r="AK9" s="24" t="s">
        <v>438</v>
      </c>
      <c r="AL9" s="345">
        <f t="shared" si="0"/>
        <v>45660</v>
      </c>
      <c r="AM9" s="34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1">
        <v>45660.43472222222</v>
      </c>
      <c r="Y10" s="24"/>
      <c r="Z10" s="24">
        <v>0.3</v>
      </c>
      <c r="AA10" s="24"/>
      <c r="AB10" s="24" t="s">
        <v>436</v>
      </c>
      <c r="AC10" s="26" t="s">
        <v>509</v>
      </c>
      <c r="AD10" s="24" t="s">
        <v>438</v>
      </c>
      <c r="AE10" s="24"/>
      <c r="AF10" s="24"/>
      <c r="AG10" s="24"/>
      <c r="AH10" s="24"/>
      <c r="AI10" s="24"/>
      <c r="AJ10" s="24"/>
      <c r="AK10" s="24" t="s">
        <v>438</v>
      </c>
      <c r="AL10" s="345" t="e">
        <f t="shared" si="0"/>
        <v>#VALUE!</v>
      </c>
      <c r="AM10" s="34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1">
        <v>45660.506249999999</v>
      </c>
      <c r="Y11" s="24" t="s">
        <v>521</v>
      </c>
      <c r="Z11" s="24">
        <v>0.5</v>
      </c>
      <c r="AA11" s="24"/>
      <c r="AB11" s="24" t="s">
        <v>436</v>
      </c>
      <c r="AC11" s="26" t="s">
        <v>522</v>
      </c>
      <c r="AD11" s="24"/>
      <c r="AE11" s="24"/>
      <c r="AF11" s="24"/>
      <c r="AG11" s="24"/>
      <c r="AH11" s="24"/>
      <c r="AI11" s="24"/>
      <c r="AJ11" s="24"/>
      <c r="AK11" s="24" t="s">
        <v>438</v>
      </c>
      <c r="AL11" s="345">
        <f t="shared" si="0"/>
        <v>45660</v>
      </c>
      <c r="AM11" s="34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1">
        <v>45660.463888888888</v>
      </c>
      <c r="Y12" s="24"/>
      <c r="Z12" s="24">
        <v>0.3</v>
      </c>
      <c r="AA12" s="24"/>
      <c r="AB12" s="24" t="s">
        <v>436</v>
      </c>
      <c r="AC12" s="26" t="s">
        <v>509</v>
      </c>
      <c r="AD12" s="24" t="s">
        <v>438</v>
      </c>
      <c r="AE12" s="24"/>
      <c r="AF12" s="24"/>
      <c r="AG12" s="24"/>
      <c r="AH12" s="24"/>
      <c r="AI12" s="24"/>
      <c r="AJ12" s="24"/>
      <c r="AK12" s="24" t="s">
        <v>438</v>
      </c>
      <c r="AL12" s="345" t="e">
        <f t="shared" si="0"/>
        <v>#VALUE!</v>
      </c>
      <c r="AM12" s="34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1">
        <v>45663.569444444453</v>
      </c>
      <c r="Y13" s="24" t="s">
        <v>538</v>
      </c>
      <c r="Z13" s="24">
        <v>0.5</v>
      </c>
      <c r="AA13" s="24"/>
      <c r="AB13" s="24" t="s">
        <v>436</v>
      </c>
      <c r="AC13" s="26" t="s">
        <v>539</v>
      </c>
      <c r="AD13" s="24"/>
      <c r="AE13" s="24"/>
      <c r="AF13" s="24"/>
      <c r="AG13" s="24"/>
      <c r="AH13" s="24"/>
      <c r="AI13" s="24"/>
      <c r="AJ13" s="24"/>
      <c r="AK13" s="24" t="s">
        <v>438</v>
      </c>
      <c r="AL13" s="345">
        <f t="shared" si="0"/>
        <v>45660</v>
      </c>
      <c r="AM13" s="34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1">
        <v>45663.569444444453</v>
      </c>
      <c r="Y14" s="24" t="s">
        <v>544</v>
      </c>
      <c r="Z14" s="24">
        <v>0.5</v>
      </c>
      <c r="AA14" s="24"/>
      <c r="AB14" s="24" t="s">
        <v>436</v>
      </c>
      <c r="AC14" s="26" t="s">
        <v>545</v>
      </c>
      <c r="AD14" s="24"/>
      <c r="AE14" s="24"/>
      <c r="AF14" s="24"/>
      <c r="AG14" s="24"/>
      <c r="AH14" s="24"/>
      <c r="AI14" s="24"/>
      <c r="AJ14" s="24"/>
      <c r="AK14" s="24" t="s">
        <v>438</v>
      </c>
      <c r="AL14" s="345">
        <f t="shared" si="0"/>
        <v>45660</v>
      </c>
      <c r="AM14" s="34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1">
        <v>45660.51666666667</v>
      </c>
      <c r="Y15" s="24"/>
      <c r="Z15" s="24">
        <v>0.4</v>
      </c>
      <c r="AA15" s="24"/>
      <c r="AB15" s="24" t="s">
        <v>436</v>
      </c>
      <c r="AC15" s="26" t="s">
        <v>509</v>
      </c>
      <c r="AD15" s="24" t="s">
        <v>438</v>
      </c>
      <c r="AE15" s="24"/>
      <c r="AF15" s="24"/>
      <c r="AG15" s="24"/>
      <c r="AH15" s="24"/>
      <c r="AI15" s="24"/>
      <c r="AJ15" s="24"/>
      <c r="AK15" s="24" t="s">
        <v>438</v>
      </c>
      <c r="AL15" s="345" t="e">
        <f t="shared" si="0"/>
        <v>#VALUE!</v>
      </c>
      <c r="AM15" s="34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1">
        <v>45660.541666666657</v>
      </c>
      <c r="Y16" s="24"/>
      <c r="Z16" s="24">
        <v>0.5</v>
      </c>
      <c r="AA16" s="24"/>
      <c r="AB16" s="24" t="s">
        <v>436</v>
      </c>
      <c r="AC16" s="26" t="s">
        <v>509</v>
      </c>
      <c r="AD16" s="24" t="s">
        <v>438</v>
      </c>
      <c r="AE16" s="24"/>
      <c r="AF16" s="24"/>
      <c r="AG16" s="24"/>
      <c r="AH16" s="24"/>
      <c r="AI16" s="24"/>
      <c r="AJ16" s="24"/>
      <c r="AK16" s="24" t="s">
        <v>438</v>
      </c>
      <c r="AL16" s="345" t="e">
        <f t="shared" si="0"/>
        <v>#VALUE!</v>
      </c>
      <c r="AM16" s="34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1">
        <v>45660.622916666667</v>
      </c>
      <c r="Y17" s="24"/>
      <c r="Z17" s="24">
        <v>0.5</v>
      </c>
      <c r="AA17" s="24"/>
      <c r="AB17" s="24" t="s">
        <v>436</v>
      </c>
      <c r="AC17" s="26" t="s">
        <v>509</v>
      </c>
      <c r="AD17" s="24" t="s">
        <v>438</v>
      </c>
      <c r="AE17" s="24"/>
      <c r="AF17" s="24"/>
      <c r="AG17" s="24"/>
      <c r="AH17" s="24"/>
      <c r="AI17" s="24"/>
      <c r="AJ17" s="24"/>
      <c r="AK17" s="24" t="s">
        <v>438</v>
      </c>
      <c r="AL17" s="345" t="e">
        <f t="shared" si="0"/>
        <v>#VALUE!</v>
      </c>
      <c r="AM17" s="34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1">
        <v>45660.659722222219</v>
      </c>
      <c r="Y18" s="24"/>
      <c r="Z18" s="24">
        <v>0.5</v>
      </c>
      <c r="AA18" s="24"/>
      <c r="AB18" s="24" t="s">
        <v>436</v>
      </c>
      <c r="AC18" s="26" t="s">
        <v>509</v>
      </c>
      <c r="AD18" s="24" t="s">
        <v>438</v>
      </c>
      <c r="AE18" s="24"/>
      <c r="AF18" s="24"/>
      <c r="AG18" s="24"/>
      <c r="AH18" s="24"/>
      <c r="AI18" s="24"/>
      <c r="AJ18" s="24"/>
      <c r="AK18" s="24" t="s">
        <v>438</v>
      </c>
      <c r="AL18" s="345" t="e">
        <f t="shared" si="0"/>
        <v>#VALUE!</v>
      </c>
      <c r="AM18" s="34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1">
        <v>45663.601388888892</v>
      </c>
      <c r="Y19" s="24" t="s">
        <v>567</v>
      </c>
      <c r="Z19" s="24">
        <v>0.5</v>
      </c>
      <c r="AA19" s="24"/>
      <c r="AB19" s="24" t="s">
        <v>436</v>
      </c>
      <c r="AC19" s="26" t="s">
        <v>568</v>
      </c>
      <c r="AD19" s="24"/>
      <c r="AE19" s="24"/>
      <c r="AF19" s="24"/>
      <c r="AG19" s="24"/>
      <c r="AH19" s="24"/>
      <c r="AI19" s="24"/>
      <c r="AJ19" s="24"/>
      <c r="AK19" s="24" t="s">
        <v>438</v>
      </c>
      <c r="AL19" s="345">
        <f t="shared" si="0"/>
        <v>45662</v>
      </c>
      <c r="AM19" s="34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1">
        <v>45663.6</v>
      </c>
      <c r="Y20" s="24" t="s">
        <v>567</v>
      </c>
      <c r="Z20" s="24">
        <v>0.5</v>
      </c>
      <c r="AA20" s="24"/>
      <c r="AB20" s="24" t="s">
        <v>436</v>
      </c>
      <c r="AC20" s="26" t="s">
        <v>574</v>
      </c>
      <c r="AD20" s="24"/>
      <c r="AE20" s="24"/>
      <c r="AF20" s="24"/>
      <c r="AG20" s="24"/>
      <c r="AH20" s="24"/>
      <c r="AI20" s="24"/>
      <c r="AJ20" s="24"/>
      <c r="AK20" s="24" t="s">
        <v>438</v>
      </c>
      <c r="AL20" s="345">
        <f t="shared" si="0"/>
        <v>45662</v>
      </c>
      <c r="AM20" s="34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1">
        <v>45663.538194444453</v>
      </c>
      <c r="Y21" s="24" t="s">
        <v>587</v>
      </c>
      <c r="Z21" s="24">
        <v>1.4</v>
      </c>
      <c r="AA21" s="24"/>
      <c r="AB21" s="24" t="s">
        <v>436</v>
      </c>
      <c r="AC21" s="26" t="s">
        <v>588</v>
      </c>
      <c r="AD21" s="24"/>
      <c r="AE21" s="24"/>
      <c r="AF21" s="24"/>
      <c r="AG21" s="24"/>
      <c r="AH21" s="24"/>
      <c r="AI21" s="24"/>
      <c r="AJ21" s="24"/>
      <c r="AK21" s="24" t="s">
        <v>438</v>
      </c>
      <c r="AL21" s="345">
        <f t="shared" si="0"/>
        <v>45663</v>
      </c>
      <c r="AM21" s="34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1">
        <v>45663.465277777781</v>
      </c>
      <c r="Y22" s="24"/>
      <c r="Z22" s="24">
        <v>0.7</v>
      </c>
      <c r="AA22" s="24"/>
      <c r="AB22" s="24" t="s">
        <v>436</v>
      </c>
      <c r="AC22" s="26" t="s">
        <v>509</v>
      </c>
      <c r="AD22" s="24" t="s">
        <v>438</v>
      </c>
      <c r="AE22" s="24"/>
      <c r="AF22" s="24"/>
      <c r="AG22" s="24"/>
      <c r="AH22" s="24"/>
      <c r="AI22" s="24"/>
      <c r="AJ22" s="24"/>
      <c r="AK22" s="24" t="s">
        <v>438</v>
      </c>
      <c r="AL22" s="345" t="e">
        <f t="shared" si="0"/>
        <v>#VALUE!</v>
      </c>
      <c r="AM22" s="34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1">
        <v>45663.548611111109</v>
      </c>
      <c r="Y23" s="24"/>
      <c r="Z23" s="24">
        <v>0.3</v>
      </c>
      <c r="AA23" s="24"/>
      <c r="AB23" s="24" t="s">
        <v>436</v>
      </c>
      <c r="AC23" s="26" t="s">
        <v>509</v>
      </c>
      <c r="AD23" s="24" t="s">
        <v>438</v>
      </c>
      <c r="AE23" s="24"/>
      <c r="AF23" s="24"/>
      <c r="AG23" s="24"/>
      <c r="AH23" s="24"/>
      <c r="AI23" s="24"/>
      <c r="AJ23" s="24"/>
      <c r="AK23" s="24" t="s">
        <v>438</v>
      </c>
      <c r="AL23" s="345" t="e">
        <f t="shared" si="0"/>
        <v>#VALUE!</v>
      </c>
      <c r="AM23" s="34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1">
        <v>45663.619444444441</v>
      </c>
      <c r="Y24" s="24" t="s">
        <v>601</v>
      </c>
      <c r="Z24" s="24">
        <v>0.5</v>
      </c>
      <c r="AA24" s="24"/>
      <c r="AB24" s="24"/>
      <c r="AC24" s="26" t="s">
        <v>602</v>
      </c>
      <c r="AD24" s="24"/>
      <c r="AE24" s="24"/>
      <c r="AF24" s="24"/>
      <c r="AG24" s="24"/>
      <c r="AH24" s="24"/>
      <c r="AI24" s="24"/>
      <c r="AJ24" s="24"/>
      <c r="AK24" s="24" t="s">
        <v>438</v>
      </c>
      <c r="AL24" s="345">
        <f t="shared" si="0"/>
        <v>45663</v>
      </c>
      <c r="AM24" s="34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1">
        <v>45663.586805555547</v>
      </c>
      <c r="Y25" s="24"/>
      <c r="Z25" s="24">
        <v>0.3</v>
      </c>
      <c r="AA25" s="24"/>
      <c r="AB25" s="24" t="s">
        <v>436</v>
      </c>
      <c r="AC25" s="26" t="s">
        <v>509</v>
      </c>
      <c r="AD25" s="24" t="s">
        <v>438</v>
      </c>
      <c r="AE25" s="24"/>
      <c r="AF25" s="24"/>
      <c r="AG25" s="24"/>
      <c r="AH25" s="24"/>
      <c r="AI25" s="24"/>
      <c r="AJ25" s="24"/>
      <c r="AK25" s="24" t="s">
        <v>438</v>
      </c>
      <c r="AL25" s="345" t="e">
        <f t="shared" si="0"/>
        <v>#VALUE!</v>
      </c>
      <c r="AM25" s="34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1">
        <v>45663.603472222218</v>
      </c>
      <c r="Y26" s="24"/>
      <c r="Z26" s="24">
        <v>0.7</v>
      </c>
      <c r="AA26" s="24"/>
      <c r="AB26" s="24" t="s">
        <v>436</v>
      </c>
      <c r="AC26" s="26" t="s">
        <v>509</v>
      </c>
      <c r="AD26" s="24" t="s">
        <v>438</v>
      </c>
      <c r="AE26" s="24"/>
      <c r="AF26" s="24"/>
      <c r="AG26" s="24"/>
      <c r="AH26" s="24"/>
      <c r="AI26" s="24"/>
      <c r="AJ26" s="24"/>
      <c r="AK26" s="24" t="s">
        <v>438</v>
      </c>
      <c r="AL26" s="345" t="e">
        <f t="shared" si="0"/>
        <v>#VALUE!</v>
      </c>
      <c r="AM26" s="34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1">
        <v>45663.635416666657</v>
      </c>
      <c r="Y27" s="24"/>
      <c r="Z27" s="24">
        <v>0.3</v>
      </c>
      <c r="AA27" s="24"/>
      <c r="AB27" s="24" t="s">
        <v>436</v>
      </c>
      <c r="AC27" s="26" t="s">
        <v>509</v>
      </c>
      <c r="AD27" s="24" t="s">
        <v>438</v>
      </c>
      <c r="AE27" s="24"/>
      <c r="AF27" s="24"/>
      <c r="AG27" s="24"/>
      <c r="AH27" s="24"/>
      <c r="AI27" s="24"/>
      <c r="AJ27" s="24"/>
      <c r="AK27" s="24" t="s">
        <v>438</v>
      </c>
      <c r="AL27" s="345" t="e">
        <f t="shared" si="0"/>
        <v>#VALUE!</v>
      </c>
      <c r="AM27" s="34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1">
        <v>45664.623611111107</v>
      </c>
      <c r="Y28" s="24" t="s">
        <v>620</v>
      </c>
      <c r="Z28" s="24">
        <v>0.4</v>
      </c>
      <c r="AA28" s="24"/>
      <c r="AB28" s="24" t="s">
        <v>436</v>
      </c>
      <c r="AC28" s="26" t="s">
        <v>621</v>
      </c>
      <c r="AD28" s="24"/>
      <c r="AE28" s="24"/>
      <c r="AF28" s="24"/>
      <c r="AG28" s="24"/>
      <c r="AH28" s="24"/>
      <c r="AI28" s="24"/>
      <c r="AJ28" s="24"/>
      <c r="AK28" s="24" t="s">
        <v>438</v>
      </c>
      <c r="AL28" s="345">
        <f t="shared" si="0"/>
        <v>45663</v>
      </c>
      <c r="AM28" s="34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1">
        <v>45664.623611111107</v>
      </c>
      <c r="Y29" s="24" t="s">
        <v>620</v>
      </c>
      <c r="Z29" s="24">
        <v>0.4</v>
      </c>
      <c r="AA29" s="24"/>
      <c r="AB29" s="24" t="s">
        <v>436</v>
      </c>
      <c r="AC29" s="26" t="s">
        <v>626</v>
      </c>
      <c r="AD29" s="24"/>
      <c r="AE29" s="24"/>
      <c r="AF29" s="24"/>
      <c r="AG29" s="24"/>
      <c r="AH29" s="24"/>
      <c r="AI29" s="24"/>
      <c r="AJ29" s="24"/>
      <c r="AK29" s="24" t="s">
        <v>438</v>
      </c>
      <c r="AL29" s="345">
        <f t="shared" si="0"/>
        <v>45663</v>
      </c>
      <c r="AM29" s="34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1">
        <v>45663.673611111109</v>
      </c>
      <c r="Y30" s="24"/>
      <c r="Z30" s="24">
        <v>0.3</v>
      </c>
      <c r="AA30" s="24"/>
      <c r="AB30" s="24" t="s">
        <v>436</v>
      </c>
      <c r="AC30" s="26" t="s">
        <v>509</v>
      </c>
      <c r="AD30" s="24" t="s">
        <v>438</v>
      </c>
      <c r="AE30" s="24"/>
      <c r="AF30" s="24"/>
      <c r="AG30" s="24"/>
      <c r="AH30" s="24"/>
      <c r="AI30" s="24"/>
      <c r="AJ30" s="24"/>
      <c r="AK30" s="24" t="s">
        <v>438</v>
      </c>
      <c r="AL30" s="345" t="e">
        <f t="shared" si="0"/>
        <v>#VALUE!</v>
      </c>
      <c r="AM30" s="34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1">
        <v>45664.410416666673</v>
      </c>
      <c r="Y31" s="24" t="s">
        <v>639</v>
      </c>
      <c r="Z31" s="24">
        <v>0.5</v>
      </c>
      <c r="AA31" s="24"/>
      <c r="AB31" s="24" t="s">
        <v>436</v>
      </c>
      <c r="AC31" s="26" t="s">
        <v>640</v>
      </c>
      <c r="AD31" s="24"/>
      <c r="AE31" s="24"/>
      <c r="AF31" s="24"/>
      <c r="AG31" s="24"/>
      <c r="AH31" s="24"/>
      <c r="AI31" s="24"/>
      <c r="AJ31" s="24"/>
      <c r="AK31" s="24" t="s">
        <v>438</v>
      </c>
      <c r="AL31" s="345">
        <f t="shared" si="0"/>
        <v>45663</v>
      </c>
      <c r="AM31" s="34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1">
        <v>45664.484027777777</v>
      </c>
      <c r="Y32" s="24"/>
      <c r="Z32" s="24">
        <v>0.3</v>
      </c>
      <c r="AA32" s="24"/>
      <c r="AB32" s="24" t="s">
        <v>436</v>
      </c>
      <c r="AC32" s="26" t="s">
        <v>509</v>
      </c>
      <c r="AD32" s="24" t="s">
        <v>438</v>
      </c>
      <c r="AE32" s="24"/>
      <c r="AF32" s="24"/>
      <c r="AG32" s="24"/>
      <c r="AH32" s="24"/>
      <c r="AI32" s="24"/>
      <c r="AJ32" s="24"/>
      <c r="AK32" s="24" t="s">
        <v>438</v>
      </c>
      <c r="AL32" s="345" t="e">
        <f t="shared" si="0"/>
        <v>#VALUE!</v>
      </c>
      <c r="AM32" s="34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1">
        <v>45664.530555555553</v>
      </c>
      <c r="Y33" s="24"/>
      <c r="Z33" s="24">
        <v>0.3</v>
      </c>
      <c r="AA33" s="24"/>
      <c r="AB33" s="24" t="s">
        <v>436</v>
      </c>
      <c r="AC33" s="26" t="s">
        <v>509</v>
      </c>
      <c r="AD33" s="24" t="s">
        <v>438</v>
      </c>
      <c r="AE33" s="24"/>
      <c r="AF33" s="24"/>
      <c r="AG33" s="24"/>
      <c r="AH33" s="24"/>
      <c r="AI33" s="24"/>
      <c r="AJ33" s="24"/>
      <c r="AK33" s="24" t="s">
        <v>438</v>
      </c>
      <c r="AL33" s="345" t="e">
        <f t="shared" si="0"/>
        <v>#VALUE!</v>
      </c>
      <c r="AM33" s="34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1">
        <v>45664.546527777777</v>
      </c>
      <c r="Y34" s="24"/>
      <c r="Z34" s="24">
        <v>0.3</v>
      </c>
      <c r="AA34" s="24"/>
      <c r="AB34" s="24" t="s">
        <v>436</v>
      </c>
      <c r="AC34" s="26" t="s">
        <v>509</v>
      </c>
      <c r="AD34" s="24" t="s">
        <v>438</v>
      </c>
      <c r="AE34" s="24"/>
      <c r="AF34" s="24"/>
      <c r="AG34" s="24"/>
      <c r="AH34" s="24"/>
      <c r="AI34" s="24"/>
      <c r="AJ34" s="24"/>
      <c r="AK34" s="24" t="s">
        <v>438</v>
      </c>
      <c r="AL34" s="345" t="e">
        <f t="shared" si="0"/>
        <v>#VALUE!</v>
      </c>
      <c r="AM34" s="34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1">
        <v>45664.611111111109</v>
      </c>
      <c r="Y35" s="24"/>
      <c r="Z35" s="24">
        <v>12.3</v>
      </c>
      <c r="AA35" s="24"/>
      <c r="AB35" s="24" t="s">
        <v>436</v>
      </c>
      <c r="AC35" s="26" t="s">
        <v>509</v>
      </c>
      <c r="AD35" s="24" t="s">
        <v>438</v>
      </c>
      <c r="AE35" s="24"/>
      <c r="AF35" s="24"/>
      <c r="AG35" s="24"/>
      <c r="AH35" s="24"/>
      <c r="AI35" s="24"/>
      <c r="AJ35" s="24"/>
      <c r="AK35" s="24" t="s">
        <v>438</v>
      </c>
      <c r="AL35" s="345" t="e">
        <f t="shared" si="0"/>
        <v>#VALUE!</v>
      </c>
      <c r="AM35" s="34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1">
        <v>45664.631944444453</v>
      </c>
      <c r="Y36" s="24" t="s">
        <v>661</v>
      </c>
      <c r="Z36" s="24">
        <v>0.6</v>
      </c>
      <c r="AA36" s="24"/>
      <c r="AB36" s="24" t="s">
        <v>436</v>
      </c>
      <c r="AC36" s="26" t="s">
        <v>662</v>
      </c>
      <c r="AD36" s="24"/>
      <c r="AE36" s="24"/>
      <c r="AF36" s="24"/>
      <c r="AG36" s="24"/>
      <c r="AH36" s="24"/>
      <c r="AI36" s="24"/>
      <c r="AJ36" s="24"/>
      <c r="AK36" s="24" t="s">
        <v>438</v>
      </c>
      <c r="AL36" s="345">
        <f t="shared" si="0"/>
        <v>45664</v>
      </c>
      <c r="AM36" s="34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1">
        <v>45664.631944444453</v>
      </c>
      <c r="Y37" s="24"/>
      <c r="Z37" s="24">
        <v>0.3</v>
      </c>
      <c r="AA37" s="24"/>
      <c r="AB37" s="24" t="s">
        <v>436</v>
      </c>
      <c r="AC37" s="26" t="s">
        <v>509</v>
      </c>
      <c r="AD37" s="24" t="s">
        <v>438</v>
      </c>
      <c r="AE37" s="24"/>
      <c r="AF37" s="24"/>
      <c r="AG37" s="24"/>
      <c r="AH37" s="24"/>
      <c r="AI37" s="24"/>
      <c r="AJ37" s="24"/>
      <c r="AK37" s="24" t="s">
        <v>438</v>
      </c>
      <c r="AL37" s="345" t="e">
        <f t="shared" si="0"/>
        <v>#VALUE!</v>
      </c>
      <c r="AM37" s="34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1">
        <v>45664.631944444453</v>
      </c>
      <c r="Y38" s="24"/>
      <c r="Z38" s="24">
        <v>0.3</v>
      </c>
      <c r="AA38" s="24"/>
      <c r="AB38" s="24" t="s">
        <v>436</v>
      </c>
      <c r="AC38" s="26" t="s">
        <v>509</v>
      </c>
      <c r="AD38" s="24" t="s">
        <v>438</v>
      </c>
      <c r="AE38" s="24"/>
      <c r="AF38" s="24"/>
      <c r="AG38" s="24"/>
      <c r="AH38" s="24"/>
      <c r="AI38" s="24"/>
      <c r="AJ38" s="24"/>
      <c r="AK38" s="24" t="s">
        <v>438</v>
      </c>
      <c r="AL38" s="345" t="e">
        <f t="shared" si="0"/>
        <v>#VALUE!</v>
      </c>
      <c r="AM38" s="34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1">
        <v>45664.662499999999</v>
      </c>
      <c r="Y39" s="24"/>
      <c r="Z39" s="24">
        <v>0.4</v>
      </c>
      <c r="AA39" s="24"/>
      <c r="AB39" s="24" t="s">
        <v>436</v>
      </c>
      <c r="AC39" s="26" t="s">
        <v>509</v>
      </c>
      <c r="AD39" s="24" t="s">
        <v>438</v>
      </c>
      <c r="AE39" s="24"/>
      <c r="AF39" s="24"/>
      <c r="AG39" s="24"/>
      <c r="AH39" s="24"/>
      <c r="AI39" s="24"/>
      <c r="AJ39" s="24"/>
      <c r="AK39" s="24" t="s">
        <v>438</v>
      </c>
      <c r="AL39" s="345" t="e">
        <f t="shared" si="0"/>
        <v>#VALUE!</v>
      </c>
      <c r="AM39" s="34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1">
        <v>45664.704861111109</v>
      </c>
      <c r="Y40" s="24"/>
      <c r="Z40" s="24">
        <v>0.4</v>
      </c>
      <c r="AA40" s="24"/>
      <c r="AB40" s="24" t="s">
        <v>436</v>
      </c>
      <c r="AC40" s="26" t="s">
        <v>509</v>
      </c>
      <c r="AD40" s="24" t="s">
        <v>438</v>
      </c>
      <c r="AE40" s="24"/>
      <c r="AF40" s="24"/>
      <c r="AG40" s="24"/>
      <c r="AH40" s="24"/>
      <c r="AI40" s="24"/>
      <c r="AJ40" s="24"/>
      <c r="AK40" s="24" t="s">
        <v>438</v>
      </c>
      <c r="AL40" s="345" t="e">
        <f t="shared" si="0"/>
        <v>#VALUE!</v>
      </c>
      <c r="AM40" s="34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1">
        <v>45665.4375</v>
      </c>
      <c r="Y41" s="24" t="s">
        <v>685</v>
      </c>
      <c r="Z41" s="24">
        <v>0.5</v>
      </c>
      <c r="AA41" s="24"/>
      <c r="AB41" s="24" t="s">
        <v>436</v>
      </c>
      <c r="AC41" s="26" t="s">
        <v>686</v>
      </c>
      <c r="AD41" s="24"/>
      <c r="AE41" s="24"/>
      <c r="AF41" s="24"/>
      <c r="AG41" s="24"/>
      <c r="AH41" s="24"/>
      <c r="AI41" s="24"/>
      <c r="AJ41" s="24"/>
      <c r="AK41" s="24" t="s">
        <v>438</v>
      </c>
      <c r="AL41" s="345">
        <f t="shared" si="0"/>
        <v>45665</v>
      </c>
      <c r="AM41" s="34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1">
        <v>45665.444444444453</v>
      </c>
      <c r="Y42" s="24"/>
      <c r="Z42" s="24">
        <v>0.2</v>
      </c>
      <c r="AA42" s="24"/>
      <c r="AB42" s="24" t="s">
        <v>436</v>
      </c>
      <c r="AC42" s="26" t="s">
        <v>509</v>
      </c>
      <c r="AD42" s="24" t="s">
        <v>438</v>
      </c>
      <c r="AE42" s="24"/>
      <c r="AF42" s="24"/>
      <c r="AG42" s="24"/>
      <c r="AH42" s="24"/>
      <c r="AI42" s="24"/>
      <c r="AJ42" s="24"/>
      <c r="AK42" s="24" t="s">
        <v>438</v>
      </c>
      <c r="AL42" s="345" t="e">
        <f t="shared" si="0"/>
        <v>#VALUE!</v>
      </c>
      <c r="AM42" s="34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1">
        <v>45665.462500000001</v>
      </c>
      <c r="Y43" s="24"/>
      <c r="Z43" s="24">
        <v>0.3</v>
      </c>
      <c r="AA43" s="24"/>
      <c r="AB43" s="24" t="s">
        <v>436</v>
      </c>
      <c r="AC43" s="26" t="s">
        <v>509</v>
      </c>
      <c r="AD43" s="24" t="s">
        <v>438</v>
      </c>
      <c r="AE43" s="24"/>
      <c r="AF43" s="24"/>
      <c r="AG43" s="24"/>
      <c r="AH43" s="24"/>
      <c r="AI43" s="24"/>
      <c r="AJ43" s="24"/>
      <c r="AK43" s="24" t="s">
        <v>438</v>
      </c>
      <c r="AL43" s="345" t="e">
        <f t="shared" si="0"/>
        <v>#VALUE!</v>
      </c>
      <c r="AM43" s="34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1">
        <v>45665.479166666657</v>
      </c>
      <c r="Y44" s="24"/>
      <c r="Z44" s="24">
        <v>0.3</v>
      </c>
      <c r="AA44" s="24"/>
      <c r="AB44" s="24" t="s">
        <v>436</v>
      </c>
      <c r="AC44" s="26" t="s">
        <v>509</v>
      </c>
      <c r="AD44" s="24" t="s">
        <v>438</v>
      </c>
      <c r="AE44" s="24"/>
      <c r="AF44" s="24"/>
      <c r="AG44" s="24"/>
      <c r="AH44" s="24"/>
      <c r="AI44" s="24"/>
      <c r="AJ44" s="24"/>
      <c r="AK44" s="24" t="s">
        <v>438</v>
      </c>
      <c r="AL44" s="345" t="e">
        <f t="shared" si="0"/>
        <v>#VALUE!</v>
      </c>
      <c r="AM44" s="34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1">
        <v>45665.5</v>
      </c>
      <c r="Y45" s="24"/>
      <c r="Z45" s="24">
        <v>0.3</v>
      </c>
      <c r="AA45" s="24"/>
      <c r="AB45" s="24" t="s">
        <v>436</v>
      </c>
      <c r="AC45" s="26" t="s">
        <v>509</v>
      </c>
      <c r="AD45" s="24" t="s">
        <v>438</v>
      </c>
      <c r="AE45" s="24"/>
      <c r="AF45" s="24"/>
      <c r="AG45" s="24"/>
      <c r="AH45" s="24"/>
      <c r="AI45" s="24"/>
      <c r="AJ45" s="24"/>
      <c r="AK45" s="24" t="s">
        <v>438</v>
      </c>
      <c r="AL45" s="345" t="e">
        <f t="shared" si="0"/>
        <v>#VALUE!</v>
      </c>
      <c r="AM45" s="34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1">
        <v>45665.534722222219</v>
      </c>
      <c r="Y46" s="24"/>
      <c r="Z46" s="24">
        <v>0.3</v>
      </c>
      <c r="AA46" s="24"/>
      <c r="AB46" s="24" t="s">
        <v>436</v>
      </c>
      <c r="AC46" s="26" t="s">
        <v>509</v>
      </c>
      <c r="AD46" s="24" t="s">
        <v>438</v>
      </c>
      <c r="AE46" s="24"/>
      <c r="AF46" s="24"/>
      <c r="AG46" s="24"/>
      <c r="AH46" s="24"/>
      <c r="AI46" s="24"/>
      <c r="AJ46" s="24"/>
      <c r="AK46" s="24" t="s">
        <v>438</v>
      </c>
      <c r="AL46" s="345" t="e">
        <f t="shared" si="0"/>
        <v>#VALUE!</v>
      </c>
      <c r="AM46" s="34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1">
        <v>45665.590277777781</v>
      </c>
      <c r="Y47" s="24"/>
      <c r="Z47" s="24">
        <v>0.3</v>
      </c>
      <c r="AA47" s="24"/>
      <c r="AB47" s="24" t="s">
        <v>436</v>
      </c>
      <c r="AC47" s="26" t="s">
        <v>509</v>
      </c>
      <c r="AD47" s="24" t="s">
        <v>438</v>
      </c>
      <c r="AE47" s="24"/>
      <c r="AF47" s="24"/>
      <c r="AG47" s="24"/>
      <c r="AH47" s="24"/>
      <c r="AI47" s="24"/>
      <c r="AJ47" s="24"/>
      <c r="AK47" s="24" t="s">
        <v>438</v>
      </c>
      <c r="AL47" s="345" t="e">
        <f t="shared" si="0"/>
        <v>#VALUE!</v>
      </c>
      <c r="AM47" s="34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1">
        <v>45665.615277777782</v>
      </c>
      <c r="Y48" s="24"/>
      <c r="Z48" s="24">
        <v>0.4</v>
      </c>
      <c r="AA48" s="24"/>
      <c r="AB48" s="24" t="s">
        <v>436</v>
      </c>
      <c r="AC48" s="26" t="s">
        <v>509</v>
      </c>
      <c r="AD48" s="24" t="s">
        <v>438</v>
      </c>
      <c r="AE48" s="24"/>
      <c r="AF48" s="24"/>
      <c r="AG48" s="24"/>
      <c r="AH48" s="24"/>
      <c r="AI48" s="24"/>
      <c r="AJ48" s="24"/>
      <c r="AK48" s="24" t="s">
        <v>438</v>
      </c>
      <c r="AL48" s="345" t="e">
        <f t="shared" si="0"/>
        <v>#VALUE!</v>
      </c>
      <c r="AM48" s="34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1">
        <v>45665.635416666657</v>
      </c>
      <c r="Y49" s="24"/>
      <c r="Z49" s="24">
        <v>0.3</v>
      </c>
      <c r="AA49" s="24"/>
      <c r="AB49" s="24" t="s">
        <v>436</v>
      </c>
      <c r="AC49" s="26" t="s">
        <v>509</v>
      </c>
      <c r="AD49" s="24" t="s">
        <v>438</v>
      </c>
      <c r="AE49" s="24"/>
      <c r="AF49" s="24"/>
      <c r="AG49" s="24"/>
      <c r="AH49" s="24"/>
      <c r="AI49" s="24"/>
      <c r="AJ49" s="24"/>
      <c r="AK49" s="24" t="s">
        <v>438</v>
      </c>
      <c r="AL49" s="345" t="e">
        <f t="shared" si="0"/>
        <v>#VALUE!</v>
      </c>
      <c r="AM49" s="34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1">
        <v>45665.645833333343</v>
      </c>
      <c r="Y50" s="24"/>
      <c r="Z50" s="24">
        <v>0.5</v>
      </c>
      <c r="AA50" s="24"/>
      <c r="AB50" s="24" t="s">
        <v>436</v>
      </c>
      <c r="AC50" s="26" t="s">
        <v>509</v>
      </c>
      <c r="AD50" s="24" t="s">
        <v>438</v>
      </c>
      <c r="AE50" s="24"/>
      <c r="AF50" s="24"/>
      <c r="AG50" s="24"/>
      <c r="AH50" s="24"/>
      <c r="AI50" s="24"/>
      <c r="AJ50" s="24"/>
      <c r="AK50" s="24" t="s">
        <v>438</v>
      </c>
      <c r="AL50" s="345" t="e">
        <f t="shared" si="0"/>
        <v>#VALUE!</v>
      </c>
      <c r="AM50" s="34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1">
        <v>45665.656944444447</v>
      </c>
      <c r="Y51" s="24"/>
      <c r="Z51" s="24">
        <v>0.4</v>
      </c>
      <c r="AA51" s="24"/>
      <c r="AB51" s="24" t="s">
        <v>436</v>
      </c>
      <c r="AC51" s="26" t="s">
        <v>509</v>
      </c>
      <c r="AD51" s="24" t="s">
        <v>438</v>
      </c>
      <c r="AE51" s="24"/>
      <c r="AF51" s="24"/>
      <c r="AG51" s="24"/>
      <c r="AH51" s="24"/>
      <c r="AI51" s="24"/>
      <c r="AJ51" s="24"/>
      <c r="AK51" s="24" t="s">
        <v>438</v>
      </c>
      <c r="AL51" s="345" t="e">
        <f t="shared" si="0"/>
        <v>#VALUE!</v>
      </c>
      <c r="AM51" s="34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1">
        <v>45665.65625</v>
      </c>
      <c r="Y52" s="24"/>
      <c r="Z52" s="24">
        <v>0.2</v>
      </c>
      <c r="AA52" s="24"/>
      <c r="AB52" s="24" t="s">
        <v>436</v>
      </c>
      <c r="AC52" s="26" t="s">
        <v>509</v>
      </c>
      <c r="AD52" s="24" t="s">
        <v>438</v>
      </c>
      <c r="AE52" s="24"/>
      <c r="AF52" s="24"/>
      <c r="AG52" s="24"/>
      <c r="AH52" s="24"/>
      <c r="AI52" s="24"/>
      <c r="AJ52" s="24"/>
      <c r="AK52" s="24" t="s">
        <v>438</v>
      </c>
      <c r="AL52" s="345" t="e">
        <f t="shared" si="0"/>
        <v>#VALUE!</v>
      </c>
      <c r="AM52" s="34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1">
        <v>45665.673611111109</v>
      </c>
      <c r="Y53" s="24"/>
      <c r="Z53" s="24">
        <v>0.3</v>
      </c>
      <c r="AA53" s="24"/>
      <c r="AB53" s="24" t="s">
        <v>436</v>
      </c>
      <c r="AC53" s="26" t="s">
        <v>509</v>
      </c>
      <c r="AD53" s="24" t="s">
        <v>438</v>
      </c>
      <c r="AE53" s="24"/>
      <c r="AF53" s="24"/>
      <c r="AG53" s="24"/>
      <c r="AH53" s="24"/>
      <c r="AI53" s="24"/>
      <c r="AJ53" s="24"/>
      <c r="AK53" s="24" t="s">
        <v>438</v>
      </c>
      <c r="AL53" s="345" t="e">
        <f t="shared" si="0"/>
        <v>#VALUE!</v>
      </c>
      <c r="AM53" s="34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1">
        <v>45666.450694444437</v>
      </c>
      <c r="Y54" s="24"/>
      <c r="Z54" s="24">
        <v>0.4</v>
      </c>
      <c r="AA54" s="24"/>
      <c r="AB54" s="24" t="s">
        <v>436</v>
      </c>
      <c r="AC54" s="26" t="s">
        <v>509</v>
      </c>
      <c r="AD54" s="24" t="s">
        <v>438</v>
      </c>
      <c r="AE54" s="24"/>
      <c r="AF54" s="24"/>
      <c r="AG54" s="24"/>
      <c r="AH54" s="24"/>
      <c r="AI54" s="24"/>
      <c r="AJ54" s="24"/>
      <c r="AK54" s="24" t="s">
        <v>438</v>
      </c>
      <c r="AL54" s="345" t="e">
        <f t="shared" si="0"/>
        <v>#VALUE!</v>
      </c>
      <c r="AM54" s="34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1">
        <v>45666.468055555553</v>
      </c>
      <c r="Y55" s="24"/>
      <c r="Z55" s="24">
        <v>0.3</v>
      </c>
      <c r="AA55" s="24"/>
      <c r="AB55" s="24" t="s">
        <v>436</v>
      </c>
      <c r="AC55" s="26" t="s">
        <v>509</v>
      </c>
      <c r="AD55" s="24" t="s">
        <v>438</v>
      </c>
      <c r="AE55" s="24"/>
      <c r="AF55" s="24"/>
      <c r="AG55" s="24"/>
      <c r="AH55" s="24"/>
      <c r="AI55" s="24"/>
      <c r="AJ55" s="24"/>
      <c r="AK55" s="24" t="s">
        <v>438</v>
      </c>
      <c r="AL55" s="345" t="e">
        <f t="shared" si="0"/>
        <v>#VALUE!</v>
      </c>
      <c r="AM55" s="34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1">
        <v>45666.495138888888</v>
      </c>
      <c r="Y56" s="24"/>
      <c r="Z56" s="24">
        <v>0.4</v>
      </c>
      <c r="AA56" s="24"/>
      <c r="AB56" s="24" t="s">
        <v>436</v>
      </c>
      <c r="AC56" s="26" t="s">
        <v>509</v>
      </c>
      <c r="AD56" s="24" t="s">
        <v>438</v>
      </c>
      <c r="AE56" s="24"/>
      <c r="AF56" s="24"/>
      <c r="AG56" s="24"/>
      <c r="AH56" s="24"/>
      <c r="AI56" s="24"/>
      <c r="AJ56" s="24"/>
      <c r="AK56" s="24" t="s">
        <v>438</v>
      </c>
      <c r="AL56" s="345" t="e">
        <f t="shared" si="0"/>
        <v>#VALUE!</v>
      </c>
      <c r="AM56" s="34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1">
        <v>45666.645833333343</v>
      </c>
      <c r="Y57" s="24" t="s">
        <v>751</v>
      </c>
      <c r="Z57" s="24">
        <v>1</v>
      </c>
      <c r="AA57" s="24"/>
      <c r="AB57" s="24" t="s">
        <v>436</v>
      </c>
      <c r="AC57" s="26" t="s">
        <v>752</v>
      </c>
      <c r="AD57" s="24"/>
      <c r="AE57" s="24"/>
      <c r="AF57" s="24"/>
      <c r="AG57" s="24"/>
      <c r="AH57" s="24"/>
      <c r="AI57" s="24"/>
      <c r="AJ57" s="24"/>
      <c r="AK57" s="24" t="s">
        <v>438</v>
      </c>
      <c r="AL57" s="345">
        <f t="shared" si="0"/>
        <v>45666</v>
      </c>
      <c r="AM57" s="34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1">
        <v>45666.712500000001</v>
      </c>
      <c r="Y58" s="24" t="s">
        <v>764</v>
      </c>
      <c r="Z58" s="24">
        <v>0.5</v>
      </c>
      <c r="AA58" s="24"/>
      <c r="AB58" s="24" t="s">
        <v>436</v>
      </c>
      <c r="AC58" s="26" t="s">
        <v>765</v>
      </c>
      <c r="AD58" s="24"/>
      <c r="AE58" s="24"/>
      <c r="AF58" s="24"/>
      <c r="AG58" s="24"/>
      <c r="AH58" s="24"/>
      <c r="AI58" s="24"/>
      <c r="AJ58" s="24"/>
      <c r="AK58" s="24" t="s">
        <v>438</v>
      </c>
      <c r="AL58" s="345">
        <f t="shared" si="0"/>
        <v>45666</v>
      </c>
      <c r="AM58" s="34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1">
        <v>45666.625694444447</v>
      </c>
      <c r="Y59" s="24"/>
      <c r="Z59" s="24">
        <v>0.4</v>
      </c>
      <c r="AA59" s="24"/>
      <c r="AB59" s="24" t="s">
        <v>436</v>
      </c>
      <c r="AC59" s="26" t="s">
        <v>509</v>
      </c>
      <c r="AD59" s="24" t="s">
        <v>438</v>
      </c>
      <c r="AE59" s="24"/>
      <c r="AF59" s="24"/>
      <c r="AG59" s="24"/>
      <c r="AH59" s="24"/>
      <c r="AI59" s="24"/>
      <c r="AJ59" s="24"/>
      <c r="AK59" s="24" t="s">
        <v>438</v>
      </c>
      <c r="AL59" s="345" t="e">
        <f t="shared" si="0"/>
        <v>#VALUE!</v>
      </c>
      <c r="AM59" s="34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1">
        <v>45666.644444444442</v>
      </c>
      <c r="Y60" s="24"/>
      <c r="Z60" s="24">
        <v>0.3</v>
      </c>
      <c r="AA60" s="24"/>
      <c r="AB60" s="24" t="s">
        <v>436</v>
      </c>
      <c r="AC60" s="26" t="s">
        <v>509</v>
      </c>
      <c r="AD60" s="24" t="s">
        <v>438</v>
      </c>
      <c r="AE60" s="24"/>
      <c r="AF60" s="24"/>
      <c r="AG60" s="24"/>
      <c r="AH60" s="24"/>
      <c r="AI60" s="24"/>
      <c r="AJ60" s="24"/>
      <c r="AK60" s="24" t="s">
        <v>438</v>
      </c>
      <c r="AL60" s="345" t="e">
        <f t="shared" si="0"/>
        <v>#VALUE!</v>
      </c>
      <c r="AM60" s="34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1">
        <v>45666.65625</v>
      </c>
      <c r="Y61" s="24"/>
      <c r="Z61" s="24">
        <v>0.3</v>
      </c>
      <c r="AA61" s="24"/>
      <c r="AB61" s="24" t="s">
        <v>436</v>
      </c>
      <c r="AC61" s="26" t="s">
        <v>509</v>
      </c>
      <c r="AD61" s="24" t="s">
        <v>438</v>
      </c>
      <c r="AE61" s="24"/>
      <c r="AF61" s="24"/>
      <c r="AG61" s="24"/>
      <c r="AH61" s="24"/>
      <c r="AI61" s="24"/>
      <c r="AJ61" s="24"/>
      <c r="AK61" s="24" t="s">
        <v>438</v>
      </c>
      <c r="AL61" s="345" t="e">
        <f t="shared" si="0"/>
        <v>#VALUE!</v>
      </c>
      <c r="AM61" s="34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1">
        <v>45666.690972222219</v>
      </c>
      <c r="Y62" s="24"/>
      <c r="Z62" s="24">
        <v>0.3</v>
      </c>
      <c r="AA62" s="24"/>
      <c r="AB62" s="24" t="s">
        <v>436</v>
      </c>
      <c r="AC62" s="26" t="s">
        <v>509</v>
      </c>
      <c r="AD62" s="24" t="s">
        <v>438</v>
      </c>
      <c r="AE62" s="24"/>
      <c r="AF62" s="24"/>
      <c r="AG62" s="24"/>
      <c r="AH62" s="24"/>
      <c r="AI62" s="24"/>
      <c r="AJ62" s="24"/>
      <c r="AK62" s="24" t="s">
        <v>438</v>
      </c>
      <c r="AL62" s="345" t="e">
        <f t="shared" si="0"/>
        <v>#VALUE!</v>
      </c>
      <c r="AM62" s="34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1">
        <v>45666.707638888889</v>
      </c>
      <c r="Y63" s="24"/>
      <c r="Z63" s="24">
        <v>0.3</v>
      </c>
      <c r="AA63" s="24"/>
      <c r="AB63" s="24" t="s">
        <v>436</v>
      </c>
      <c r="AC63" s="26" t="s">
        <v>509</v>
      </c>
      <c r="AD63" s="24" t="s">
        <v>438</v>
      </c>
      <c r="AE63" s="24"/>
      <c r="AF63" s="24"/>
      <c r="AG63" s="24"/>
      <c r="AH63" s="24"/>
      <c r="AI63" s="24"/>
      <c r="AJ63" s="24"/>
      <c r="AK63" s="24" t="s">
        <v>438</v>
      </c>
      <c r="AL63" s="345" t="e">
        <f t="shared" si="0"/>
        <v>#VALUE!</v>
      </c>
      <c r="AM63" s="34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1">
        <v>45667.75</v>
      </c>
      <c r="Y64" s="24" t="s">
        <v>791</v>
      </c>
      <c r="Z64" s="24">
        <v>1.3</v>
      </c>
      <c r="AA64" s="24"/>
      <c r="AB64" s="24" t="s">
        <v>436</v>
      </c>
      <c r="AC64" s="26" t="s">
        <v>792</v>
      </c>
      <c r="AD64" s="24"/>
      <c r="AE64" s="24"/>
      <c r="AF64" s="24"/>
      <c r="AG64" s="24"/>
      <c r="AH64" s="24"/>
      <c r="AI64" s="24"/>
      <c r="AJ64" s="24"/>
      <c r="AK64" s="24" t="s">
        <v>438</v>
      </c>
      <c r="AL64" s="345">
        <f t="shared" si="0"/>
        <v>45667</v>
      </c>
      <c r="AM64" s="34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1">
        <v>45667.75</v>
      </c>
      <c r="Y65" s="24" t="s">
        <v>797</v>
      </c>
      <c r="Z65" s="24">
        <v>1.3</v>
      </c>
      <c r="AA65" s="24"/>
      <c r="AB65" s="24" t="s">
        <v>436</v>
      </c>
      <c r="AC65" s="26" t="s">
        <v>798</v>
      </c>
      <c r="AD65" s="24"/>
      <c r="AE65" s="24"/>
      <c r="AF65" s="24"/>
      <c r="AG65" s="24"/>
      <c r="AH65" s="24"/>
      <c r="AI65" s="24"/>
      <c r="AJ65" s="24"/>
      <c r="AK65" s="24" t="s">
        <v>438</v>
      </c>
      <c r="AL65" s="345">
        <f t="shared" si="0"/>
        <v>45667</v>
      </c>
      <c r="AM65" s="34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1">
        <v>45667.765972222223</v>
      </c>
      <c r="Y66" s="24" t="s">
        <v>808</v>
      </c>
      <c r="Z66" s="24">
        <v>0.1</v>
      </c>
      <c r="AA66" s="24"/>
      <c r="AB66" s="24" t="s">
        <v>436</v>
      </c>
      <c r="AC66" s="26" t="s">
        <v>809</v>
      </c>
      <c r="AD66" s="24"/>
      <c r="AE66" s="24"/>
      <c r="AF66" s="24"/>
      <c r="AG66" s="24"/>
      <c r="AH66" s="24"/>
      <c r="AI66" s="24"/>
      <c r="AJ66" s="24"/>
      <c r="AK66" s="24" t="s">
        <v>438</v>
      </c>
      <c r="AL66" s="345">
        <f t="shared" ref="AL66:AL129" si="2">DATEVALUE(TEXT(I66, "yyyy/mm/dd"))</f>
        <v>45667</v>
      </c>
      <c r="AM66" s="34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1">
        <v>45667.75</v>
      </c>
      <c r="Y67" s="24" t="s">
        <v>808</v>
      </c>
      <c r="Z67" s="24">
        <v>1.3</v>
      </c>
      <c r="AA67" s="24"/>
      <c r="AB67" s="24" t="s">
        <v>436</v>
      </c>
      <c r="AC67" s="26" t="s">
        <v>814</v>
      </c>
      <c r="AD67" s="24"/>
      <c r="AE67" s="24"/>
      <c r="AF67" s="24"/>
      <c r="AG67" s="24"/>
      <c r="AH67" s="24"/>
      <c r="AI67" s="24"/>
      <c r="AJ67" s="24"/>
      <c r="AK67" s="24" t="s">
        <v>438</v>
      </c>
      <c r="AL67" s="345">
        <f t="shared" si="2"/>
        <v>45667</v>
      </c>
      <c r="AM67" s="34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1">
        <v>45667.591666666667</v>
      </c>
      <c r="Y68" s="24"/>
      <c r="Z68" s="24">
        <v>0.3</v>
      </c>
      <c r="AA68" s="24"/>
      <c r="AB68" s="24" t="s">
        <v>436</v>
      </c>
      <c r="AC68" s="26" t="s">
        <v>509</v>
      </c>
      <c r="AD68" s="24" t="s">
        <v>438</v>
      </c>
      <c r="AE68" s="24"/>
      <c r="AF68" s="24"/>
      <c r="AG68" s="24"/>
      <c r="AH68" s="24"/>
      <c r="AI68" s="24"/>
      <c r="AJ68" s="24"/>
      <c r="AK68" s="24" t="s">
        <v>438</v>
      </c>
      <c r="AL68" s="345" t="e">
        <f t="shared" si="2"/>
        <v>#VALUE!</v>
      </c>
      <c r="AM68" s="34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1">
        <v>45667.669444444437</v>
      </c>
      <c r="Y69" s="24" t="s">
        <v>824</v>
      </c>
      <c r="Z69" s="24">
        <v>0.5</v>
      </c>
      <c r="AA69" s="24"/>
      <c r="AB69" s="24" t="s">
        <v>825</v>
      </c>
      <c r="AC69" s="26" t="s">
        <v>826</v>
      </c>
      <c r="AD69" s="24"/>
      <c r="AE69" s="24"/>
      <c r="AF69" s="24"/>
      <c r="AG69" s="24"/>
      <c r="AH69" s="24"/>
      <c r="AI69" s="24"/>
      <c r="AJ69" s="24"/>
      <c r="AK69" s="24" t="s">
        <v>438</v>
      </c>
      <c r="AL69" s="345">
        <f t="shared" si="2"/>
        <v>45667</v>
      </c>
      <c r="AM69" s="34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1">
        <v>45667.625694444447</v>
      </c>
      <c r="Y70" s="24"/>
      <c r="Z70" s="24">
        <v>0.4</v>
      </c>
      <c r="AA70" s="24"/>
      <c r="AB70" s="24" t="s">
        <v>436</v>
      </c>
      <c r="AC70" s="26" t="s">
        <v>509</v>
      </c>
      <c r="AD70" s="24" t="s">
        <v>438</v>
      </c>
      <c r="AE70" s="24"/>
      <c r="AF70" s="24"/>
      <c r="AG70" s="24"/>
      <c r="AH70" s="24"/>
      <c r="AI70" s="24"/>
      <c r="AJ70" s="24"/>
      <c r="AK70" s="24" t="s">
        <v>438</v>
      </c>
      <c r="AL70" s="345" t="e">
        <f t="shared" si="2"/>
        <v>#VALUE!</v>
      </c>
      <c r="AM70" s="34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1">
        <v>45667.649305555547</v>
      </c>
      <c r="Y71" s="24"/>
      <c r="Z71" s="24">
        <v>0.4</v>
      </c>
      <c r="AA71" s="24"/>
      <c r="AB71" s="24" t="s">
        <v>436</v>
      </c>
      <c r="AC71" s="26" t="s">
        <v>509</v>
      </c>
      <c r="AD71" s="24" t="s">
        <v>438</v>
      </c>
      <c r="AE71" s="24"/>
      <c r="AF71" s="24"/>
      <c r="AG71" s="24"/>
      <c r="AH71" s="24"/>
      <c r="AI71" s="24"/>
      <c r="AJ71" s="24"/>
      <c r="AK71" s="24" t="s">
        <v>438</v>
      </c>
      <c r="AL71" s="345" t="e">
        <f t="shared" si="2"/>
        <v>#VALUE!</v>
      </c>
      <c r="AM71" s="34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1">
        <v>45667.75</v>
      </c>
      <c r="Y72" s="24"/>
      <c r="Z72" s="24">
        <v>1.2</v>
      </c>
      <c r="AA72" s="24"/>
      <c r="AB72" s="24" t="s">
        <v>436</v>
      </c>
      <c r="AC72" s="26" t="s">
        <v>837</v>
      </c>
      <c r="AD72" s="24" t="s">
        <v>438</v>
      </c>
      <c r="AE72" s="24"/>
      <c r="AF72" s="24"/>
      <c r="AG72" s="24"/>
      <c r="AH72" s="24"/>
      <c r="AI72" s="24"/>
      <c r="AJ72" s="24"/>
      <c r="AK72" s="24" t="s">
        <v>438</v>
      </c>
      <c r="AL72" s="345" t="e">
        <f t="shared" si="2"/>
        <v>#VALUE!</v>
      </c>
      <c r="AM72" s="34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1">
        <v>45670.438888888893</v>
      </c>
      <c r="Y73" s="24" t="s">
        <v>844</v>
      </c>
      <c r="Z73" s="24">
        <v>0.5</v>
      </c>
      <c r="AA73" s="24"/>
      <c r="AB73" s="24" t="s">
        <v>436</v>
      </c>
      <c r="AC73" s="26" t="s">
        <v>845</v>
      </c>
      <c r="AD73" s="24"/>
      <c r="AE73" s="24"/>
      <c r="AF73" s="24"/>
      <c r="AG73" s="24"/>
      <c r="AH73" s="24"/>
      <c r="AI73" s="24"/>
      <c r="AJ73" s="24"/>
      <c r="AK73" s="24" t="s">
        <v>438</v>
      </c>
      <c r="AL73" s="345">
        <f t="shared" si="2"/>
        <v>45668</v>
      </c>
      <c r="AM73" s="34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1">
        <v>45670.438194444447</v>
      </c>
      <c r="Y74" s="24" t="s">
        <v>844</v>
      </c>
      <c r="Z74" s="24">
        <v>0.5</v>
      </c>
      <c r="AA74" s="24"/>
      <c r="AB74" s="24" t="s">
        <v>436</v>
      </c>
      <c r="AC74" s="26" t="s">
        <v>851</v>
      </c>
      <c r="AD74" s="24"/>
      <c r="AE74" s="24"/>
      <c r="AF74" s="24"/>
      <c r="AG74" s="24"/>
      <c r="AH74" s="24"/>
      <c r="AI74" s="24"/>
      <c r="AJ74" s="24"/>
      <c r="AK74" s="24" t="s">
        <v>438</v>
      </c>
      <c r="AL74" s="345">
        <f t="shared" si="2"/>
        <v>45668</v>
      </c>
      <c r="AM74" s="34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1">
        <v>45670.481249999997</v>
      </c>
      <c r="Y75" s="24" t="s">
        <v>844</v>
      </c>
      <c r="Z75" s="24">
        <v>0.5</v>
      </c>
      <c r="AA75" s="24"/>
      <c r="AB75" s="24" t="s">
        <v>436</v>
      </c>
      <c r="AC75" s="26" t="s">
        <v>863</v>
      </c>
      <c r="AD75" s="24"/>
      <c r="AE75" s="24"/>
      <c r="AF75" s="24"/>
      <c r="AG75" s="24"/>
      <c r="AH75" s="24"/>
      <c r="AI75" s="24"/>
      <c r="AJ75" s="24"/>
      <c r="AK75" s="24" t="s">
        <v>438</v>
      </c>
      <c r="AL75" s="345">
        <f t="shared" si="2"/>
        <v>45669</v>
      </c>
      <c r="AM75" s="34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1">
        <v>45670.697916666657</v>
      </c>
      <c r="Y76" s="24" t="s">
        <v>844</v>
      </c>
      <c r="Z76" s="24">
        <v>0.3</v>
      </c>
      <c r="AA76" s="24"/>
      <c r="AB76" s="24" t="s">
        <v>436</v>
      </c>
      <c r="AC76" s="26" t="s">
        <v>869</v>
      </c>
      <c r="AD76" s="24"/>
      <c r="AE76" s="24"/>
      <c r="AF76" s="24"/>
      <c r="AG76" s="24"/>
      <c r="AH76" s="24"/>
      <c r="AI76" s="24"/>
      <c r="AJ76" s="24"/>
      <c r="AK76" s="24" t="s">
        <v>438</v>
      </c>
      <c r="AL76" s="345">
        <f t="shared" si="2"/>
        <v>45669</v>
      </c>
      <c r="AM76" s="34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1">
        <v>45670.677083333343</v>
      </c>
      <c r="Y77" s="24" t="s">
        <v>878</v>
      </c>
      <c r="Z77" s="24">
        <v>0.7</v>
      </c>
      <c r="AA77" s="24"/>
      <c r="AB77" s="24" t="s">
        <v>436</v>
      </c>
      <c r="AC77" s="26" t="s">
        <v>879</v>
      </c>
      <c r="AD77" s="24"/>
      <c r="AE77" s="24"/>
      <c r="AF77" s="24"/>
      <c r="AG77" s="24"/>
      <c r="AH77" s="24"/>
      <c r="AI77" s="24"/>
      <c r="AJ77" s="24"/>
      <c r="AK77" s="24" t="s">
        <v>438</v>
      </c>
      <c r="AL77" s="345">
        <f t="shared" si="2"/>
        <v>45670</v>
      </c>
      <c r="AM77" s="34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1">
        <v>45670.643750000003</v>
      </c>
      <c r="Y78" s="24" t="s">
        <v>887</v>
      </c>
      <c r="Z78" s="24">
        <v>0.6</v>
      </c>
      <c r="AA78" s="24"/>
      <c r="AB78" s="24" t="s">
        <v>436</v>
      </c>
      <c r="AC78" s="26" t="s">
        <v>888</v>
      </c>
      <c r="AD78" s="24"/>
      <c r="AE78" s="24"/>
      <c r="AF78" s="24"/>
      <c r="AG78" s="24"/>
      <c r="AH78" s="24"/>
      <c r="AI78" s="24"/>
      <c r="AJ78" s="24"/>
      <c r="AK78" s="24" t="s">
        <v>438</v>
      </c>
      <c r="AL78" s="345">
        <f t="shared" si="2"/>
        <v>45670</v>
      </c>
      <c r="AM78" s="34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1">
        <v>45670.643750000003</v>
      </c>
      <c r="Y79" s="24" t="s">
        <v>893</v>
      </c>
      <c r="Z79" s="24">
        <v>0.6</v>
      </c>
      <c r="AA79" s="24"/>
      <c r="AB79" s="24" t="s">
        <v>436</v>
      </c>
      <c r="AC79" s="26" t="s">
        <v>894</v>
      </c>
      <c r="AD79" s="24"/>
      <c r="AE79" s="24"/>
      <c r="AF79" s="24"/>
      <c r="AG79" s="24"/>
      <c r="AH79" s="24"/>
      <c r="AI79" s="24"/>
      <c r="AJ79" s="24"/>
      <c r="AK79" s="24" t="s">
        <v>438</v>
      </c>
      <c r="AL79" s="345">
        <f t="shared" si="2"/>
        <v>45670</v>
      </c>
      <c r="AM79" s="34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1">
        <v>45671.456250000003</v>
      </c>
      <c r="Y80" s="24" t="s">
        <v>903</v>
      </c>
      <c r="Z80" s="24">
        <v>0.5</v>
      </c>
      <c r="AA80" s="24"/>
      <c r="AB80" s="24" t="s">
        <v>436</v>
      </c>
      <c r="AC80" s="26" t="s">
        <v>904</v>
      </c>
      <c r="AD80" s="24"/>
      <c r="AE80" s="24"/>
      <c r="AF80" s="24"/>
      <c r="AG80" s="24"/>
      <c r="AH80" s="24"/>
      <c r="AI80" s="24"/>
      <c r="AJ80" s="24"/>
      <c r="AK80" s="24" t="s">
        <v>438</v>
      </c>
      <c r="AL80" s="345">
        <f t="shared" si="2"/>
        <v>45670</v>
      </c>
      <c r="AM80" s="34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1">
        <v>45670.430555555547</v>
      </c>
      <c r="Y81" s="24"/>
      <c r="Z81" s="24">
        <v>0.3</v>
      </c>
      <c r="AA81" s="24"/>
      <c r="AB81" s="24" t="s">
        <v>436</v>
      </c>
      <c r="AC81" s="26" t="s">
        <v>509</v>
      </c>
      <c r="AD81" s="24" t="s">
        <v>438</v>
      </c>
      <c r="AE81" s="24"/>
      <c r="AF81" s="24"/>
      <c r="AG81" s="24"/>
      <c r="AH81" s="24"/>
      <c r="AI81" s="24"/>
      <c r="AJ81" s="24"/>
      <c r="AK81" s="24" t="s">
        <v>438</v>
      </c>
      <c r="AL81" s="345" t="e">
        <f t="shared" si="2"/>
        <v>#VALUE!</v>
      </c>
      <c r="AM81" s="34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1">
        <v>45670.444444444453</v>
      </c>
      <c r="Y82" s="24"/>
      <c r="Z82" s="24">
        <v>0.3</v>
      </c>
      <c r="AA82" s="24"/>
      <c r="AB82" s="24" t="s">
        <v>436</v>
      </c>
      <c r="AC82" s="26" t="s">
        <v>509</v>
      </c>
      <c r="AD82" s="24" t="s">
        <v>438</v>
      </c>
      <c r="AE82" s="24"/>
      <c r="AF82" s="24"/>
      <c r="AG82" s="24"/>
      <c r="AH82" s="24"/>
      <c r="AI82" s="24"/>
      <c r="AJ82" s="24"/>
      <c r="AK82" s="24" t="s">
        <v>438</v>
      </c>
      <c r="AL82" s="345" t="e">
        <f t="shared" si="2"/>
        <v>#VALUE!</v>
      </c>
      <c r="AM82" s="34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1">
        <v>45670.482638888891</v>
      </c>
      <c r="Y83" s="24"/>
      <c r="Z83" s="24">
        <v>0.3</v>
      </c>
      <c r="AA83" s="24"/>
      <c r="AB83" s="24" t="s">
        <v>436</v>
      </c>
      <c r="AC83" s="26" t="s">
        <v>509</v>
      </c>
      <c r="AD83" s="24" t="s">
        <v>438</v>
      </c>
      <c r="AE83" s="24"/>
      <c r="AF83" s="24"/>
      <c r="AG83" s="24"/>
      <c r="AH83" s="24"/>
      <c r="AI83" s="24"/>
      <c r="AJ83" s="24"/>
      <c r="AK83" s="24" t="s">
        <v>438</v>
      </c>
      <c r="AL83" s="345" t="e">
        <f t="shared" si="2"/>
        <v>#VALUE!</v>
      </c>
      <c r="AM83" s="34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1">
        <v>45670.493055555547</v>
      </c>
      <c r="Y84" s="24"/>
      <c r="Z84" s="24">
        <v>0.3</v>
      </c>
      <c r="AA84" s="24"/>
      <c r="AB84" s="24" t="s">
        <v>436</v>
      </c>
      <c r="AC84" s="26" t="s">
        <v>509</v>
      </c>
      <c r="AD84" s="24" t="s">
        <v>438</v>
      </c>
      <c r="AE84" s="24"/>
      <c r="AF84" s="24"/>
      <c r="AG84" s="24"/>
      <c r="AH84" s="24"/>
      <c r="AI84" s="24"/>
      <c r="AJ84" s="24"/>
      <c r="AK84" s="24" t="s">
        <v>438</v>
      </c>
      <c r="AL84" s="345" t="e">
        <f t="shared" si="2"/>
        <v>#VALUE!</v>
      </c>
      <c r="AM84" s="34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1">
        <v>45670.512499999997</v>
      </c>
      <c r="Y85" s="24"/>
      <c r="Z85" s="24">
        <v>0.4</v>
      </c>
      <c r="AA85" s="24"/>
      <c r="AB85" s="24" t="s">
        <v>436</v>
      </c>
      <c r="AC85" s="26" t="s">
        <v>509</v>
      </c>
      <c r="AD85" s="24" t="s">
        <v>438</v>
      </c>
      <c r="AE85" s="24"/>
      <c r="AF85" s="24"/>
      <c r="AG85" s="24"/>
      <c r="AH85" s="24"/>
      <c r="AI85" s="24"/>
      <c r="AJ85" s="24"/>
      <c r="AK85" s="24" t="s">
        <v>438</v>
      </c>
      <c r="AL85" s="345" t="e">
        <f t="shared" si="2"/>
        <v>#VALUE!</v>
      </c>
      <c r="AM85" s="34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1">
        <v>45670.5625</v>
      </c>
      <c r="Y86" s="24"/>
      <c r="Z86" s="24">
        <v>0.3</v>
      </c>
      <c r="AA86" s="24"/>
      <c r="AB86" s="24" t="s">
        <v>436</v>
      </c>
      <c r="AC86" s="26" t="s">
        <v>509</v>
      </c>
      <c r="AD86" s="24" t="s">
        <v>438</v>
      </c>
      <c r="AE86" s="24"/>
      <c r="AF86" s="24"/>
      <c r="AG86" s="24"/>
      <c r="AH86" s="24"/>
      <c r="AI86" s="24"/>
      <c r="AJ86" s="24"/>
      <c r="AK86" s="24" t="s">
        <v>438</v>
      </c>
      <c r="AL86" s="345" t="e">
        <f t="shared" si="2"/>
        <v>#VALUE!</v>
      </c>
      <c r="AM86" s="34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1">
        <v>45670.576388888891</v>
      </c>
      <c r="Y87" s="24"/>
      <c r="Z87" s="24">
        <v>0.3</v>
      </c>
      <c r="AA87" s="24"/>
      <c r="AB87" s="24" t="s">
        <v>436</v>
      </c>
      <c r="AC87" s="26" t="s">
        <v>509</v>
      </c>
      <c r="AD87" s="24" t="s">
        <v>438</v>
      </c>
      <c r="AE87" s="24"/>
      <c r="AF87" s="24"/>
      <c r="AG87" s="24"/>
      <c r="AH87" s="24"/>
      <c r="AI87" s="24"/>
      <c r="AJ87" s="24"/>
      <c r="AK87" s="24" t="s">
        <v>438</v>
      </c>
      <c r="AL87" s="345" t="e">
        <f t="shared" si="2"/>
        <v>#VALUE!</v>
      </c>
      <c r="AM87" s="34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1">
        <v>45670.677083333343</v>
      </c>
      <c r="Y88" s="24"/>
      <c r="Z88" s="24">
        <v>0.7</v>
      </c>
      <c r="AA88" s="24"/>
      <c r="AB88" s="24" t="s">
        <v>436</v>
      </c>
      <c r="AC88" s="26" t="s">
        <v>509</v>
      </c>
      <c r="AD88" s="24" t="s">
        <v>438</v>
      </c>
      <c r="AE88" s="24"/>
      <c r="AF88" s="24"/>
      <c r="AG88" s="24"/>
      <c r="AH88" s="24"/>
      <c r="AI88" s="24"/>
      <c r="AJ88" s="24"/>
      <c r="AK88" s="24" t="s">
        <v>438</v>
      </c>
      <c r="AL88" s="345" t="e">
        <f t="shared" si="2"/>
        <v>#VALUE!</v>
      </c>
      <c r="AM88" s="34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1">
        <v>45670.697916666657</v>
      </c>
      <c r="Y89" s="24"/>
      <c r="Z89" s="24">
        <v>0.3</v>
      </c>
      <c r="AA89" s="24"/>
      <c r="AB89" s="24" t="s">
        <v>436</v>
      </c>
      <c r="AC89" s="26" t="s">
        <v>509</v>
      </c>
      <c r="AD89" s="24" t="s">
        <v>438</v>
      </c>
      <c r="AE89" s="24"/>
      <c r="AF89" s="24"/>
      <c r="AG89" s="24"/>
      <c r="AH89" s="24"/>
      <c r="AI89" s="24"/>
      <c r="AJ89" s="24"/>
      <c r="AK89" s="24" t="s">
        <v>438</v>
      </c>
      <c r="AL89" s="345" t="e">
        <f t="shared" si="2"/>
        <v>#VALUE!</v>
      </c>
      <c r="AM89" s="34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1">
        <v>45671.5625</v>
      </c>
      <c r="Y90" s="24" t="s">
        <v>938</v>
      </c>
      <c r="Z90" s="24">
        <v>0.5</v>
      </c>
      <c r="AA90" s="24"/>
      <c r="AB90" s="24" t="s">
        <v>436</v>
      </c>
      <c r="AC90" s="26" t="s">
        <v>939</v>
      </c>
      <c r="AD90" s="24"/>
      <c r="AE90" s="24"/>
      <c r="AF90" s="24"/>
      <c r="AG90" s="24"/>
      <c r="AH90" s="24"/>
      <c r="AI90" s="24"/>
      <c r="AJ90" s="24"/>
      <c r="AK90" s="24" t="s">
        <v>438</v>
      </c>
      <c r="AL90" s="345">
        <f t="shared" si="2"/>
        <v>45670</v>
      </c>
      <c r="AM90" s="34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1">
        <v>45671.463888888888</v>
      </c>
      <c r="Y91" s="24"/>
      <c r="Z91" s="24">
        <v>0.6</v>
      </c>
      <c r="AA91" s="24"/>
      <c r="AB91" s="24" t="s">
        <v>436</v>
      </c>
      <c r="AC91" s="26" t="s">
        <v>509</v>
      </c>
      <c r="AD91" s="24" t="s">
        <v>438</v>
      </c>
      <c r="AE91" s="24"/>
      <c r="AF91" s="24"/>
      <c r="AG91" s="24"/>
      <c r="AH91" s="24"/>
      <c r="AI91" s="24"/>
      <c r="AJ91" s="24"/>
      <c r="AK91" s="24" t="s">
        <v>438</v>
      </c>
      <c r="AL91" s="345" t="e">
        <f t="shared" si="2"/>
        <v>#VALUE!</v>
      </c>
      <c r="AM91" s="34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1">
        <v>45672.590277777781</v>
      </c>
      <c r="Y92" s="24" t="s">
        <v>951</v>
      </c>
      <c r="Z92" s="24">
        <v>0.5</v>
      </c>
      <c r="AA92" s="24"/>
      <c r="AB92" s="24" t="s">
        <v>436</v>
      </c>
      <c r="AC92" s="26" t="s">
        <v>952</v>
      </c>
      <c r="AD92" s="24"/>
      <c r="AE92" s="24"/>
      <c r="AF92" s="24"/>
      <c r="AG92" s="24"/>
      <c r="AH92" s="24"/>
      <c r="AI92" s="24"/>
      <c r="AJ92" s="24"/>
      <c r="AK92" s="24" t="s">
        <v>438</v>
      </c>
      <c r="AL92" s="345">
        <f t="shared" si="2"/>
        <v>45671</v>
      </c>
      <c r="AM92" s="34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1">
        <v>45671.511805555558</v>
      </c>
      <c r="Y93" s="24"/>
      <c r="Z93" s="24">
        <v>0.4</v>
      </c>
      <c r="AA93" s="24"/>
      <c r="AB93" s="24" t="s">
        <v>436</v>
      </c>
      <c r="AC93" s="26" t="s">
        <v>509</v>
      </c>
      <c r="AD93" s="24" t="s">
        <v>438</v>
      </c>
      <c r="AE93" s="24"/>
      <c r="AF93" s="24"/>
      <c r="AG93" s="24"/>
      <c r="AH93" s="24"/>
      <c r="AI93" s="24"/>
      <c r="AJ93" s="24"/>
      <c r="AK93" s="24" t="s">
        <v>438</v>
      </c>
      <c r="AL93" s="345" t="e">
        <f t="shared" si="2"/>
        <v>#VALUE!</v>
      </c>
      <c r="AM93" s="34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1">
        <v>45671.572222222218</v>
      </c>
      <c r="Y94" s="24"/>
      <c r="Z94" s="24">
        <v>0.4</v>
      </c>
      <c r="AA94" s="24"/>
      <c r="AB94" s="24" t="s">
        <v>436</v>
      </c>
      <c r="AC94" s="26" t="s">
        <v>961</v>
      </c>
      <c r="AD94" s="24" t="s">
        <v>438</v>
      </c>
      <c r="AE94" s="24"/>
      <c r="AF94" s="24"/>
      <c r="AG94" s="24"/>
      <c r="AH94" s="24"/>
      <c r="AI94" s="24"/>
      <c r="AJ94" s="24"/>
      <c r="AK94" s="24" t="s">
        <v>438</v>
      </c>
      <c r="AL94" s="345" t="e">
        <f t="shared" si="2"/>
        <v>#VALUE!</v>
      </c>
      <c r="AM94" s="34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1">
        <v>45671.634722222218</v>
      </c>
      <c r="Y95" s="24"/>
      <c r="Z95" s="24">
        <v>0.4</v>
      </c>
      <c r="AA95" s="24"/>
      <c r="AB95" s="24" t="s">
        <v>436</v>
      </c>
      <c r="AC95" s="26" t="s">
        <v>509</v>
      </c>
      <c r="AD95" s="24" t="s">
        <v>438</v>
      </c>
      <c r="AE95" s="24"/>
      <c r="AF95" s="24"/>
      <c r="AG95" s="24"/>
      <c r="AH95" s="24"/>
      <c r="AI95" s="24"/>
      <c r="AJ95" s="24"/>
      <c r="AK95" s="24" t="s">
        <v>438</v>
      </c>
      <c r="AL95" s="345" t="e">
        <f t="shared" si="2"/>
        <v>#VALUE!</v>
      </c>
      <c r="AM95" s="34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1">
        <v>45671.541666666657</v>
      </c>
      <c r="Y96" s="24"/>
      <c r="Z96" s="24">
        <v>0.3</v>
      </c>
      <c r="AA96" s="24"/>
      <c r="AB96" s="24" t="s">
        <v>436</v>
      </c>
      <c r="AC96" s="26" t="s">
        <v>509</v>
      </c>
      <c r="AD96" s="24" t="s">
        <v>438</v>
      </c>
      <c r="AE96" s="24"/>
      <c r="AF96" s="24"/>
      <c r="AG96" s="24"/>
      <c r="AH96" s="24"/>
      <c r="AI96" s="24"/>
      <c r="AJ96" s="24"/>
      <c r="AK96" s="24" t="s">
        <v>438</v>
      </c>
      <c r="AL96" s="345" t="e">
        <f t="shared" si="2"/>
        <v>#VALUE!</v>
      </c>
      <c r="AM96" s="34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1">
        <v>45671.590277777781</v>
      </c>
      <c r="Y97" s="24"/>
      <c r="Z97" s="24">
        <v>0.3</v>
      </c>
      <c r="AA97" s="24"/>
      <c r="AB97" s="24" t="s">
        <v>436</v>
      </c>
      <c r="AC97" s="26" t="s">
        <v>509</v>
      </c>
      <c r="AD97" s="24" t="s">
        <v>438</v>
      </c>
      <c r="AE97" s="24"/>
      <c r="AF97" s="24"/>
      <c r="AG97" s="24"/>
      <c r="AH97" s="24"/>
      <c r="AI97" s="24"/>
      <c r="AJ97" s="24"/>
      <c r="AK97" s="24" t="s">
        <v>438</v>
      </c>
      <c r="AL97" s="345" t="e">
        <f t="shared" si="2"/>
        <v>#VALUE!</v>
      </c>
      <c r="AM97" s="34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1">
        <v>45672.59375</v>
      </c>
      <c r="Y98" s="24" t="s">
        <v>980</v>
      </c>
      <c r="Z98" s="24">
        <v>0.5</v>
      </c>
      <c r="AA98" s="24"/>
      <c r="AB98" s="24" t="s">
        <v>436</v>
      </c>
      <c r="AC98" s="26" t="s">
        <v>981</v>
      </c>
      <c r="AD98" s="24"/>
      <c r="AE98" s="24"/>
      <c r="AF98" s="24"/>
      <c r="AG98" s="24"/>
      <c r="AH98" s="24"/>
      <c r="AI98" s="24"/>
      <c r="AJ98" s="24"/>
      <c r="AK98" s="24" t="s">
        <v>438</v>
      </c>
      <c r="AL98" s="345">
        <f t="shared" si="2"/>
        <v>45672</v>
      </c>
      <c r="AM98" s="34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1">
        <v>45673.45</v>
      </c>
      <c r="Y99" s="24" t="s">
        <v>989</v>
      </c>
      <c r="Z99" s="24">
        <v>0.5</v>
      </c>
      <c r="AA99" s="24"/>
      <c r="AB99" s="24" t="s">
        <v>436</v>
      </c>
      <c r="AC99" s="26" t="s">
        <v>990</v>
      </c>
      <c r="AD99" s="24"/>
      <c r="AE99" s="24"/>
      <c r="AF99" s="24"/>
      <c r="AG99" s="24"/>
      <c r="AH99" s="24"/>
      <c r="AI99" s="24"/>
      <c r="AJ99" s="24"/>
      <c r="AK99" s="24" t="s">
        <v>438</v>
      </c>
      <c r="AL99" s="345">
        <f t="shared" si="2"/>
        <v>45673</v>
      </c>
      <c r="AM99" s="34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1">
        <v>45673.472222222219</v>
      </c>
      <c r="Y100" s="24"/>
      <c r="Z100" s="24">
        <v>0.3</v>
      </c>
      <c r="AA100" s="24"/>
      <c r="AB100" s="24" t="s">
        <v>436</v>
      </c>
      <c r="AC100" s="26" t="s">
        <v>509</v>
      </c>
      <c r="AD100" s="24" t="s">
        <v>438</v>
      </c>
      <c r="AE100" s="24"/>
      <c r="AF100" s="24"/>
      <c r="AG100" s="24"/>
      <c r="AH100" s="24"/>
      <c r="AI100" s="24"/>
      <c r="AJ100" s="24"/>
      <c r="AK100" s="24" t="s">
        <v>438</v>
      </c>
      <c r="AL100" s="345" t="e">
        <f t="shared" si="2"/>
        <v>#VALUE!</v>
      </c>
      <c r="AM100" s="34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1">
        <v>45673.486111111109</v>
      </c>
      <c r="Y101" s="24"/>
      <c r="Z101" s="24">
        <v>0.3</v>
      </c>
      <c r="AA101" s="24"/>
      <c r="AB101" s="24" t="s">
        <v>436</v>
      </c>
      <c r="AC101" s="26" t="s">
        <v>509</v>
      </c>
      <c r="AD101" s="24" t="s">
        <v>438</v>
      </c>
      <c r="AE101" s="24"/>
      <c r="AF101" s="24"/>
      <c r="AG101" s="24"/>
      <c r="AH101" s="24"/>
      <c r="AI101" s="24"/>
      <c r="AJ101" s="24"/>
      <c r="AK101" s="24" t="s">
        <v>438</v>
      </c>
      <c r="AL101" s="345" t="e">
        <f t="shared" si="2"/>
        <v>#VALUE!</v>
      </c>
      <c r="AM101" s="34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1">
        <v>45673.659722222219</v>
      </c>
      <c r="Y102" s="24"/>
      <c r="Z102" s="24">
        <v>0.3</v>
      </c>
      <c r="AA102" s="24"/>
      <c r="AB102" s="24" t="s">
        <v>436</v>
      </c>
      <c r="AC102" s="26" t="s">
        <v>509</v>
      </c>
      <c r="AD102" s="24" t="s">
        <v>438</v>
      </c>
      <c r="AE102" s="24"/>
      <c r="AF102" s="24"/>
      <c r="AG102" s="24"/>
      <c r="AH102" s="24"/>
      <c r="AI102" s="24"/>
      <c r="AJ102" s="24"/>
      <c r="AK102" s="24" t="s">
        <v>438</v>
      </c>
      <c r="AL102" s="345" t="e">
        <f t="shared" si="2"/>
        <v>#VALUE!</v>
      </c>
      <c r="AM102" s="34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1">
        <v>45673.673611111109</v>
      </c>
      <c r="Y103" s="24"/>
      <c r="Z103" s="24">
        <v>0.3</v>
      </c>
      <c r="AA103" s="24"/>
      <c r="AB103" s="24" t="s">
        <v>436</v>
      </c>
      <c r="AC103" s="26" t="s">
        <v>509</v>
      </c>
      <c r="AD103" s="24" t="s">
        <v>438</v>
      </c>
      <c r="AE103" s="24"/>
      <c r="AF103" s="24"/>
      <c r="AG103" s="24"/>
      <c r="AH103" s="24"/>
      <c r="AI103" s="24"/>
      <c r="AJ103" s="24"/>
      <c r="AK103" s="24" t="s">
        <v>438</v>
      </c>
      <c r="AL103" s="345" t="e">
        <f t="shared" si="2"/>
        <v>#VALUE!</v>
      </c>
      <c r="AM103" s="34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1">
        <v>45673.697916666657</v>
      </c>
      <c r="Y104" s="24"/>
      <c r="Z104" s="24">
        <v>0.3</v>
      </c>
      <c r="AA104" s="24"/>
      <c r="AB104" s="24" t="s">
        <v>436</v>
      </c>
      <c r="AC104" s="26" t="s">
        <v>509</v>
      </c>
      <c r="AD104" s="24" t="s">
        <v>438</v>
      </c>
      <c r="AE104" s="24"/>
      <c r="AF104" s="24"/>
      <c r="AG104" s="24"/>
      <c r="AH104" s="24"/>
      <c r="AI104" s="24"/>
      <c r="AJ104" s="24"/>
      <c r="AK104" s="24" t="s">
        <v>438</v>
      </c>
      <c r="AL104" s="345" t="e">
        <f t="shared" si="2"/>
        <v>#VALUE!</v>
      </c>
      <c r="AM104" s="34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1">
        <v>45678.450694444437</v>
      </c>
      <c r="Y105" s="24" t="s">
        <v>1016</v>
      </c>
      <c r="Z105" s="24">
        <v>0.5</v>
      </c>
      <c r="AA105" s="24"/>
      <c r="AB105" s="24" t="s">
        <v>436</v>
      </c>
      <c r="AC105" s="26" t="s">
        <v>1017</v>
      </c>
      <c r="AD105" s="24"/>
      <c r="AE105" s="24"/>
      <c r="AF105" s="24"/>
      <c r="AG105" s="24"/>
      <c r="AH105" s="24"/>
      <c r="AI105" s="24"/>
      <c r="AJ105" s="24"/>
      <c r="AK105" s="24" t="s">
        <v>438</v>
      </c>
      <c r="AL105" s="345">
        <f t="shared" si="2"/>
        <v>45677</v>
      </c>
      <c r="AM105" s="34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1">
        <v>45677.679166666669</v>
      </c>
      <c r="Y106" s="24" t="s">
        <v>1027</v>
      </c>
      <c r="Z106" s="24">
        <v>0.6</v>
      </c>
      <c r="AA106" s="24"/>
      <c r="AB106" s="24" t="s">
        <v>436</v>
      </c>
      <c r="AC106" s="26" t="s">
        <v>1028</v>
      </c>
      <c r="AD106" s="24"/>
      <c r="AE106" s="24"/>
      <c r="AF106" s="24"/>
      <c r="AG106" s="24"/>
      <c r="AH106" s="24"/>
      <c r="AI106" s="24"/>
      <c r="AJ106" s="24"/>
      <c r="AK106" s="24" t="s">
        <v>438</v>
      </c>
      <c r="AL106" s="345">
        <f t="shared" si="2"/>
        <v>45677</v>
      </c>
      <c r="AM106" s="34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1">
        <v>45678.591666666667</v>
      </c>
      <c r="Y107" s="24" t="s">
        <v>1034</v>
      </c>
      <c r="Z107" s="24">
        <v>0.5</v>
      </c>
      <c r="AA107" s="24"/>
      <c r="AB107" s="24" t="s">
        <v>436</v>
      </c>
      <c r="AC107" s="26" t="s">
        <v>1035</v>
      </c>
      <c r="AD107" s="24"/>
      <c r="AE107" s="24"/>
      <c r="AF107" s="24"/>
      <c r="AG107" s="24"/>
      <c r="AH107" s="24"/>
      <c r="AI107" s="24"/>
      <c r="AJ107" s="24"/>
      <c r="AK107" s="24" t="s">
        <v>438</v>
      </c>
      <c r="AL107" s="345">
        <f t="shared" si="2"/>
        <v>45677</v>
      </c>
      <c r="AM107" s="34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1">
        <v>45677.679166666669</v>
      </c>
      <c r="Y108" s="24"/>
      <c r="Z108" s="24">
        <v>0.6</v>
      </c>
      <c r="AA108" s="24"/>
      <c r="AB108" s="24" t="s">
        <v>436</v>
      </c>
      <c r="AC108" s="26" t="s">
        <v>509</v>
      </c>
      <c r="AD108" s="24" t="s">
        <v>438</v>
      </c>
      <c r="AE108" s="24"/>
      <c r="AF108" s="24"/>
      <c r="AG108" s="24"/>
      <c r="AH108" s="24"/>
      <c r="AI108" s="24"/>
      <c r="AJ108" s="24"/>
      <c r="AK108" s="24" t="s">
        <v>438</v>
      </c>
      <c r="AL108" s="345" t="e">
        <f t="shared" si="2"/>
        <v>#VALUE!</v>
      </c>
      <c r="AM108" s="34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1">
        <v>45678.465277777781</v>
      </c>
      <c r="Y109" s="24" t="s">
        <v>1042</v>
      </c>
      <c r="Z109" s="24">
        <v>0.5</v>
      </c>
      <c r="AA109" s="24"/>
      <c r="AB109" s="24" t="s">
        <v>436</v>
      </c>
      <c r="AC109" s="26" t="s">
        <v>1043</v>
      </c>
      <c r="AD109" s="24"/>
      <c r="AE109" s="24"/>
      <c r="AF109" s="24"/>
      <c r="AG109" s="24"/>
      <c r="AH109" s="24"/>
      <c r="AI109" s="24"/>
      <c r="AJ109" s="24"/>
      <c r="AK109" s="24" t="s">
        <v>438</v>
      </c>
      <c r="AL109" s="345">
        <f t="shared" si="2"/>
        <v>45678</v>
      </c>
      <c r="AM109" s="34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1">
        <v>45678.5625</v>
      </c>
      <c r="Y110" s="24"/>
      <c r="Z110" s="24">
        <v>0.3</v>
      </c>
      <c r="AA110" s="24"/>
      <c r="AB110" s="24" t="s">
        <v>436</v>
      </c>
      <c r="AC110" s="26" t="s">
        <v>509</v>
      </c>
      <c r="AD110" s="24" t="s">
        <v>438</v>
      </c>
      <c r="AE110" s="24"/>
      <c r="AF110" s="24"/>
      <c r="AG110" s="24"/>
      <c r="AH110" s="24"/>
      <c r="AI110" s="24"/>
      <c r="AJ110" s="24"/>
      <c r="AK110" s="24" t="s">
        <v>438</v>
      </c>
      <c r="AL110" s="345" t="e">
        <f t="shared" si="2"/>
        <v>#VALUE!</v>
      </c>
      <c r="AM110" s="34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1">
        <v>45678.583333333343</v>
      </c>
      <c r="Y111" s="24"/>
      <c r="Z111" s="24">
        <v>0.3</v>
      </c>
      <c r="AA111" s="24"/>
      <c r="AB111" s="24" t="s">
        <v>436</v>
      </c>
      <c r="AC111" s="26" t="s">
        <v>509</v>
      </c>
      <c r="AD111" s="24" t="s">
        <v>438</v>
      </c>
      <c r="AE111" s="24"/>
      <c r="AF111" s="24"/>
      <c r="AG111" s="24"/>
      <c r="AH111" s="24"/>
      <c r="AI111" s="24"/>
      <c r="AJ111" s="24"/>
      <c r="AK111" s="24" t="s">
        <v>438</v>
      </c>
      <c r="AL111" s="345" t="e">
        <f t="shared" si="2"/>
        <v>#VALUE!</v>
      </c>
      <c r="AM111" s="34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1">
        <v>45678.604166666657</v>
      </c>
      <c r="Y112" s="24"/>
      <c r="Z112" s="24">
        <v>0.3</v>
      </c>
      <c r="AA112" s="24"/>
      <c r="AB112" s="24" t="s">
        <v>436</v>
      </c>
      <c r="AC112" s="26" t="s">
        <v>509</v>
      </c>
      <c r="AD112" s="24" t="s">
        <v>438</v>
      </c>
      <c r="AE112" s="24"/>
      <c r="AF112" s="24"/>
      <c r="AG112" s="24"/>
      <c r="AH112" s="24"/>
      <c r="AI112" s="24"/>
      <c r="AJ112" s="24"/>
      <c r="AK112" s="24" t="s">
        <v>438</v>
      </c>
      <c r="AL112" s="345" t="e">
        <f t="shared" si="2"/>
        <v>#VALUE!</v>
      </c>
      <c r="AM112" s="34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1">
        <v>45679.451388888891</v>
      </c>
      <c r="Y113" s="24" t="s">
        <v>1068</v>
      </c>
      <c r="Z113" s="24">
        <v>0.7</v>
      </c>
      <c r="AA113" s="24"/>
      <c r="AB113" s="24" t="s">
        <v>436</v>
      </c>
      <c r="AC113" s="26" t="s">
        <v>1069</v>
      </c>
      <c r="AD113" s="24"/>
      <c r="AE113" s="24"/>
      <c r="AF113" s="24"/>
      <c r="AG113" s="24"/>
      <c r="AH113" s="24"/>
      <c r="AI113" s="24"/>
      <c r="AJ113" s="24"/>
      <c r="AK113" s="24" t="s">
        <v>438</v>
      </c>
      <c r="AL113" s="345">
        <f t="shared" si="2"/>
        <v>45679</v>
      </c>
      <c r="AM113" s="34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1">
        <v>45680.444444444453</v>
      </c>
      <c r="Y114" s="24" t="s">
        <v>1077</v>
      </c>
      <c r="Z114" s="24">
        <v>0.5</v>
      </c>
      <c r="AA114" s="24"/>
      <c r="AB114" s="24" t="s">
        <v>436</v>
      </c>
      <c r="AC114" s="26" t="s">
        <v>1078</v>
      </c>
      <c r="AD114" s="24"/>
      <c r="AE114" s="24"/>
      <c r="AF114" s="24"/>
      <c r="AG114" s="24"/>
      <c r="AH114" s="24"/>
      <c r="AI114" s="24"/>
      <c r="AJ114" s="24"/>
      <c r="AK114" s="24" t="s">
        <v>438</v>
      </c>
      <c r="AL114" s="345">
        <f t="shared" si="2"/>
        <v>45679</v>
      </c>
      <c r="AM114" s="34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1">
        <v>45679.465277777781</v>
      </c>
      <c r="Y115" s="24"/>
      <c r="Z115" s="24">
        <v>0.3</v>
      </c>
      <c r="AA115" s="24"/>
      <c r="AB115" s="24" t="s">
        <v>436</v>
      </c>
      <c r="AC115" s="26" t="s">
        <v>509</v>
      </c>
      <c r="AD115" s="24" t="s">
        <v>438</v>
      </c>
      <c r="AE115" s="24"/>
      <c r="AF115" s="24"/>
      <c r="AG115" s="24"/>
      <c r="AH115" s="24"/>
      <c r="AI115" s="24"/>
      <c r="AJ115" s="24"/>
      <c r="AK115" s="24" t="s">
        <v>438</v>
      </c>
      <c r="AL115" s="345" t="e">
        <f t="shared" si="2"/>
        <v>#VALUE!</v>
      </c>
      <c r="AM115" s="34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1">
        <v>45679.558333333327</v>
      </c>
      <c r="Y116" s="24"/>
      <c r="Z116" s="24">
        <v>0.3</v>
      </c>
      <c r="AA116" s="24"/>
      <c r="AB116" s="24" t="s">
        <v>436</v>
      </c>
      <c r="AC116" s="26" t="s">
        <v>509</v>
      </c>
      <c r="AD116" s="24" t="s">
        <v>438</v>
      </c>
      <c r="AE116" s="24"/>
      <c r="AF116" s="24"/>
      <c r="AG116" s="24"/>
      <c r="AH116" s="24"/>
      <c r="AI116" s="24"/>
      <c r="AJ116" s="24"/>
      <c r="AK116" s="24" t="s">
        <v>438</v>
      </c>
      <c r="AL116" s="345" t="e">
        <f t="shared" si="2"/>
        <v>#VALUE!</v>
      </c>
      <c r="AM116" s="34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1">
        <v>45679.57708333333</v>
      </c>
      <c r="Y117" s="24"/>
      <c r="Z117" s="24">
        <v>0.3</v>
      </c>
      <c r="AA117" s="24"/>
      <c r="AB117" s="24" t="s">
        <v>436</v>
      </c>
      <c r="AC117" s="26" t="s">
        <v>509</v>
      </c>
      <c r="AD117" s="24" t="s">
        <v>438</v>
      </c>
      <c r="AE117" s="24"/>
      <c r="AF117" s="24"/>
      <c r="AG117" s="24"/>
      <c r="AH117" s="24"/>
      <c r="AI117" s="24"/>
      <c r="AJ117" s="24"/>
      <c r="AK117" s="24" t="s">
        <v>438</v>
      </c>
      <c r="AL117" s="345" t="e">
        <f t="shared" si="2"/>
        <v>#VALUE!</v>
      </c>
      <c r="AM117" s="34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1">
        <v>45679.604861111111</v>
      </c>
      <c r="Y118" s="24"/>
      <c r="Z118" s="24">
        <v>0.3</v>
      </c>
      <c r="AA118" s="24"/>
      <c r="AB118" s="24" t="s">
        <v>436</v>
      </c>
      <c r="AC118" s="26" t="s">
        <v>509</v>
      </c>
      <c r="AD118" s="24" t="s">
        <v>438</v>
      </c>
      <c r="AE118" s="24"/>
      <c r="AF118" s="24"/>
      <c r="AG118" s="24"/>
      <c r="AH118" s="24"/>
      <c r="AI118" s="24"/>
      <c r="AJ118" s="24"/>
      <c r="AK118" s="24" t="s">
        <v>438</v>
      </c>
      <c r="AL118" s="345" t="e">
        <f t="shared" si="2"/>
        <v>#VALUE!</v>
      </c>
      <c r="AM118" s="34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1">
        <v>45680.678472222222</v>
      </c>
      <c r="Y119" s="24" t="s">
        <v>1100</v>
      </c>
      <c r="Z119" s="24">
        <v>0.2</v>
      </c>
      <c r="AA119" s="24"/>
      <c r="AB119" s="24" t="s">
        <v>436</v>
      </c>
      <c r="AC119" s="26" t="s">
        <v>869</v>
      </c>
      <c r="AD119" s="24"/>
      <c r="AE119" s="24"/>
      <c r="AF119" s="24"/>
      <c r="AG119" s="24"/>
      <c r="AH119" s="24"/>
      <c r="AI119" s="24"/>
      <c r="AJ119" s="24"/>
      <c r="AK119" s="24" t="s">
        <v>438</v>
      </c>
      <c r="AL119" s="345">
        <f t="shared" si="2"/>
        <v>45679</v>
      </c>
      <c r="AM119" s="34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1">
        <v>45680.689583333333</v>
      </c>
      <c r="Y120" s="24" t="s">
        <v>1108</v>
      </c>
      <c r="Z120" s="24">
        <v>0.9</v>
      </c>
      <c r="AA120" s="24"/>
      <c r="AB120" s="24" t="s">
        <v>436</v>
      </c>
      <c r="AC120" s="26" t="s">
        <v>1109</v>
      </c>
      <c r="AD120" s="24"/>
      <c r="AE120" s="24"/>
      <c r="AF120" s="24"/>
      <c r="AG120" s="24"/>
      <c r="AH120" s="24"/>
      <c r="AI120" s="24"/>
      <c r="AJ120" s="24"/>
      <c r="AK120" s="24" t="s">
        <v>438</v>
      </c>
      <c r="AL120" s="345">
        <f t="shared" si="2"/>
        <v>45679</v>
      </c>
      <c r="AM120" s="34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1">
        <v>45680.791666666657</v>
      </c>
      <c r="Y121" s="24" t="s">
        <v>1117</v>
      </c>
      <c r="Z121" s="24">
        <v>1</v>
      </c>
      <c r="AA121" s="24"/>
      <c r="AB121" s="24" t="s">
        <v>436</v>
      </c>
      <c r="AC121" s="26" t="s">
        <v>1118</v>
      </c>
      <c r="AD121" s="24"/>
      <c r="AE121" s="24"/>
      <c r="AF121" s="24"/>
      <c r="AG121" s="24"/>
      <c r="AH121" s="24"/>
      <c r="AI121" s="24"/>
      <c r="AJ121" s="24"/>
      <c r="AK121" s="24" t="s">
        <v>438</v>
      </c>
      <c r="AL121" s="345">
        <f t="shared" si="2"/>
        <v>45680</v>
      </c>
      <c r="AM121" s="34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1">
        <v>45680.791666666657</v>
      </c>
      <c r="Y122" s="24" t="s">
        <v>1123</v>
      </c>
      <c r="Z122" s="24">
        <v>1</v>
      </c>
      <c r="AA122" s="24"/>
      <c r="AB122" s="24" t="s">
        <v>436</v>
      </c>
      <c r="AC122" s="26" t="s">
        <v>1118</v>
      </c>
      <c r="AD122" s="24"/>
      <c r="AE122" s="24"/>
      <c r="AF122" s="24"/>
      <c r="AG122" s="24"/>
      <c r="AH122" s="24"/>
      <c r="AI122" s="24"/>
      <c r="AJ122" s="24"/>
      <c r="AK122" s="24" t="s">
        <v>438</v>
      </c>
      <c r="AL122" s="345">
        <f t="shared" si="2"/>
        <v>45680</v>
      </c>
      <c r="AM122" s="34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1">
        <v>45681.663194444453</v>
      </c>
      <c r="Y123" s="24" t="s">
        <v>1131</v>
      </c>
      <c r="Z123" s="24">
        <v>0.6</v>
      </c>
      <c r="AA123" s="24"/>
      <c r="AB123" s="24" t="s">
        <v>436</v>
      </c>
      <c r="AC123" s="26" t="s">
        <v>1132</v>
      </c>
      <c r="AD123" s="24"/>
      <c r="AE123" s="24"/>
      <c r="AF123" s="24"/>
      <c r="AG123" s="24"/>
      <c r="AH123" s="24"/>
      <c r="AI123" s="24"/>
      <c r="AJ123" s="24"/>
      <c r="AK123" s="24" t="s">
        <v>438</v>
      </c>
      <c r="AL123" s="345">
        <f t="shared" si="2"/>
        <v>45681</v>
      </c>
      <c r="AM123" s="34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1">
        <v>45681.663194444453</v>
      </c>
      <c r="Y124" s="24" t="s">
        <v>1137</v>
      </c>
      <c r="Z124" s="24">
        <v>0.6</v>
      </c>
      <c r="AA124" s="24"/>
      <c r="AB124" s="24" t="s">
        <v>436</v>
      </c>
      <c r="AC124" s="26" t="s">
        <v>1132</v>
      </c>
      <c r="AD124" s="24"/>
      <c r="AE124" s="24"/>
      <c r="AF124" s="24"/>
      <c r="AG124" s="24"/>
      <c r="AH124" s="24"/>
      <c r="AI124" s="24"/>
      <c r="AJ124" s="24"/>
      <c r="AK124" s="24" t="s">
        <v>438</v>
      </c>
      <c r="AL124" s="345">
        <f t="shared" si="2"/>
        <v>45681</v>
      </c>
      <c r="AM124" s="34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1">
        <v>45681.663194444453</v>
      </c>
      <c r="Y125" s="24"/>
      <c r="Z125" s="24">
        <v>0.6</v>
      </c>
      <c r="AA125" s="24"/>
      <c r="AB125" s="24" t="s">
        <v>436</v>
      </c>
      <c r="AC125" s="26" t="s">
        <v>509</v>
      </c>
      <c r="AD125" s="24" t="s">
        <v>438</v>
      </c>
      <c r="AE125" s="24"/>
      <c r="AF125" s="24"/>
      <c r="AG125" s="24"/>
      <c r="AH125" s="24"/>
      <c r="AI125" s="24"/>
      <c r="AJ125" s="24"/>
      <c r="AK125" s="24" t="s">
        <v>438</v>
      </c>
      <c r="AL125" s="345" t="e">
        <f t="shared" si="2"/>
        <v>#VALUE!</v>
      </c>
      <c r="AM125" s="34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1">
        <v>45691.45416666667</v>
      </c>
      <c r="Y126" s="24" t="s">
        <v>1146</v>
      </c>
      <c r="Z126" s="24">
        <v>0.5</v>
      </c>
      <c r="AA126" s="24"/>
      <c r="AB126" s="24" t="s">
        <v>436</v>
      </c>
      <c r="AC126" s="26" t="s">
        <v>1147</v>
      </c>
      <c r="AD126" s="24"/>
      <c r="AE126" s="24"/>
      <c r="AF126" s="24"/>
      <c r="AG126" s="24"/>
      <c r="AH126" s="24"/>
      <c r="AI126" s="24"/>
      <c r="AJ126" s="24"/>
      <c r="AK126" s="24" t="s">
        <v>438</v>
      </c>
      <c r="AL126" s="345">
        <f t="shared" si="2"/>
        <v>45683</v>
      </c>
      <c r="AM126" s="34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1">
        <v>45692.482638888891</v>
      </c>
      <c r="Y127" s="24" t="s">
        <v>1146</v>
      </c>
      <c r="Z127" s="24">
        <v>0.8</v>
      </c>
      <c r="AA127" s="24"/>
      <c r="AB127" s="24" t="s">
        <v>436</v>
      </c>
      <c r="AC127" s="26" t="s">
        <v>1156</v>
      </c>
      <c r="AD127" s="24"/>
      <c r="AE127" s="24"/>
      <c r="AF127" s="24"/>
      <c r="AG127" s="24"/>
      <c r="AH127" s="24"/>
      <c r="AI127" s="24"/>
      <c r="AJ127" s="24"/>
      <c r="AK127" s="24" t="s">
        <v>438</v>
      </c>
      <c r="AL127" s="345">
        <f t="shared" si="2"/>
        <v>45686</v>
      </c>
      <c r="AM127" s="34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1">
        <v>45689.541666666657</v>
      </c>
      <c r="Y128" s="24" t="s">
        <v>1165</v>
      </c>
      <c r="Z128" s="24">
        <v>1.2</v>
      </c>
      <c r="AA128" s="24"/>
      <c r="AB128" s="24" t="s">
        <v>436</v>
      </c>
      <c r="AC128" s="26" t="s">
        <v>1166</v>
      </c>
      <c r="AD128" s="24"/>
      <c r="AE128" s="24"/>
      <c r="AF128" s="24"/>
      <c r="AG128" s="24"/>
      <c r="AH128" s="24"/>
      <c r="AI128" s="24"/>
      <c r="AJ128" s="24"/>
      <c r="AK128" s="24" t="s">
        <v>438</v>
      </c>
      <c r="AL128" s="345">
        <f t="shared" si="2"/>
        <v>45689</v>
      </c>
      <c r="AM128" s="34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1">
        <v>45691.5</v>
      </c>
      <c r="Y129" s="24" t="s">
        <v>1146</v>
      </c>
      <c r="Z129" s="24">
        <v>0.5</v>
      </c>
      <c r="AA129" s="24"/>
      <c r="AB129" s="24" t="s">
        <v>436</v>
      </c>
      <c r="AC129" s="26" t="s">
        <v>1172</v>
      </c>
      <c r="AD129" s="24"/>
      <c r="AE129" s="24"/>
      <c r="AF129" s="24"/>
      <c r="AG129" s="24"/>
      <c r="AH129" s="24"/>
      <c r="AI129" s="24"/>
      <c r="AJ129" s="24"/>
      <c r="AK129" s="24" t="s">
        <v>438</v>
      </c>
      <c r="AL129" s="345">
        <f t="shared" si="2"/>
        <v>45689</v>
      </c>
      <c r="AM129" s="34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1">
        <v>45691.457638888889</v>
      </c>
      <c r="Y130" s="24" t="s">
        <v>1146</v>
      </c>
      <c r="Z130" s="24">
        <v>1</v>
      </c>
      <c r="AA130" s="24"/>
      <c r="AB130" s="24" t="s">
        <v>436</v>
      </c>
      <c r="AC130" s="26" t="s">
        <v>1178</v>
      </c>
      <c r="AD130" s="24"/>
      <c r="AE130" s="24"/>
      <c r="AF130" s="24"/>
      <c r="AG130" s="24"/>
      <c r="AH130" s="24"/>
      <c r="AI130" s="24"/>
      <c r="AJ130" s="24"/>
      <c r="AK130" s="24" t="s">
        <v>438</v>
      </c>
      <c r="AL130" s="345">
        <f t="shared" ref="AL130:AL193" si="4">DATEVALUE(TEXT(I130, "yyyy/mm/dd"))</f>
        <v>45689</v>
      </c>
      <c r="AM130" s="34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1">
        <v>45692.493750000001</v>
      </c>
      <c r="Y131" s="24" t="s">
        <v>1146</v>
      </c>
      <c r="Z131" s="24">
        <v>0.5</v>
      </c>
      <c r="AA131" s="24"/>
      <c r="AB131" s="24" t="s">
        <v>436</v>
      </c>
      <c r="AC131" s="26" t="s">
        <v>1190</v>
      </c>
      <c r="AD131" s="24"/>
      <c r="AE131" s="24"/>
      <c r="AF131" s="24"/>
      <c r="AG131" s="24"/>
      <c r="AH131" s="24"/>
      <c r="AI131" s="24"/>
      <c r="AJ131" s="24"/>
      <c r="AK131" s="24" t="s">
        <v>438</v>
      </c>
      <c r="AL131" s="345">
        <f t="shared" si="4"/>
        <v>45690</v>
      </c>
      <c r="AM131" s="34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1">
        <v>45691.486111111109</v>
      </c>
      <c r="Y132" s="24" t="s">
        <v>1146</v>
      </c>
      <c r="Z132" s="24">
        <v>0.5</v>
      </c>
      <c r="AA132" s="24"/>
      <c r="AB132" s="24" t="s">
        <v>436</v>
      </c>
      <c r="AC132" s="26" t="s">
        <v>1198</v>
      </c>
      <c r="AD132" s="24"/>
      <c r="AE132" s="24"/>
      <c r="AF132" s="24"/>
      <c r="AG132" s="24"/>
      <c r="AH132" s="24"/>
      <c r="AI132" s="24"/>
      <c r="AJ132" s="24"/>
      <c r="AK132" s="24" t="s">
        <v>438</v>
      </c>
      <c r="AL132" s="345">
        <f t="shared" si="4"/>
        <v>45690</v>
      </c>
      <c r="AM132" s="34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1">
        <v>45691.489583333343</v>
      </c>
      <c r="Y133" s="24"/>
      <c r="Z133" s="24">
        <v>1</v>
      </c>
      <c r="AA133" s="24"/>
      <c r="AB133" s="24" t="s">
        <v>436</v>
      </c>
      <c r="AC133" s="26" t="s">
        <v>509</v>
      </c>
      <c r="AD133" s="24" t="s">
        <v>438</v>
      </c>
      <c r="AE133" s="24"/>
      <c r="AF133" s="24"/>
      <c r="AG133" s="24"/>
      <c r="AH133" s="24"/>
      <c r="AI133" s="24"/>
      <c r="AJ133" s="24"/>
      <c r="AK133" s="24" t="s">
        <v>438</v>
      </c>
      <c r="AL133" s="345" t="e">
        <f t="shared" si="4"/>
        <v>#VALUE!</v>
      </c>
      <c r="AM133" s="34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1">
        <v>45691.513888888891</v>
      </c>
      <c r="Y134" s="24"/>
      <c r="Z134" s="24">
        <v>0.3</v>
      </c>
      <c r="AA134" s="24"/>
      <c r="AB134" s="24" t="s">
        <v>436</v>
      </c>
      <c r="AC134" s="26" t="s">
        <v>509</v>
      </c>
      <c r="AD134" s="24" t="s">
        <v>438</v>
      </c>
      <c r="AE134" s="24"/>
      <c r="AF134" s="24"/>
      <c r="AG134" s="24"/>
      <c r="AH134" s="24"/>
      <c r="AI134" s="24"/>
      <c r="AJ134" s="24"/>
      <c r="AK134" s="24" t="s">
        <v>438</v>
      </c>
      <c r="AL134" s="345" t="e">
        <f t="shared" si="4"/>
        <v>#VALUE!</v>
      </c>
      <c r="AM134" s="34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1">
        <v>45691.5625</v>
      </c>
      <c r="Y135" s="24"/>
      <c r="Z135" s="24">
        <v>0.5</v>
      </c>
      <c r="AA135" s="24"/>
      <c r="AB135" s="24" t="s">
        <v>436</v>
      </c>
      <c r="AC135" s="26" t="s">
        <v>509</v>
      </c>
      <c r="AD135" s="24" t="s">
        <v>438</v>
      </c>
      <c r="AE135" s="24"/>
      <c r="AF135" s="24"/>
      <c r="AG135" s="24"/>
      <c r="AH135" s="24"/>
      <c r="AI135" s="24"/>
      <c r="AJ135" s="24"/>
      <c r="AK135" s="24" t="s">
        <v>438</v>
      </c>
      <c r="AL135" s="345" t="e">
        <f t="shared" si="4"/>
        <v>#VALUE!</v>
      </c>
      <c r="AM135" s="34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1">
        <v>45691.614583333343</v>
      </c>
      <c r="Y136" s="24"/>
      <c r="Z136" s="24">
        <v>0.3</v>
      </c>
      <c r="AA136" s="24"/>
      <c r="AB136" s="24" t="s">
        <v>436</v>
      </c>
      <c r="AC136" s="26" t="s">
        <v>509</v>
      </c>
      <c r="AD136" s="24" t="s">
        <v>438</v>
      </c>
      <c r="AE136" s="24"/>
      <c r="AF136" s="24"/>
      <c r="AG136" s="24"/>
      <c r="AH136" s="24"/>
      <c r="AI136" s="24"/>
      <c r="AJ136" s="24"/>
      <c r="AK136" s="24" t="s">
        <v>438</v>
      </c>
      <c r="AL136" s="345" t="e">
        <f t="shared" si="4"/>
        <v>#VALUE!</v>
      </c>
      <c r="AM136" s="34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1">
        <v>45691.65</v>
      </c>
      <c r="Y137" s="24"/>
      <c r="Z137" s="24">
        <v>0.4</v>
      </c>
      <c r="AA137" s="24"/>
      <c r="AB137" s="24" t="s">
        <v>436</v>
      </c>
      <c r="AC137" s="26" t="s">
        <v>509</v>
      </c>
      <c r="AD137" s="24" t="s">
        <v>438</v>
      </c>
      <c r="AE137" s="24"/>
      <c r="AF137" s="24"/>
      <c r="AG137" s="24"/>
      <c r="AH137" s="24"/>
      <c r="AI137" s="24"/>
      <c r="AJ137" s="24"/>
      <c r="AK137" s="24" t="s">
        <v>438</v>
      </c>
      <c r="AL137" s="345" t="e">
        <f t="shared" si="4"/>
        <v>#VALUE!</v>
      </c>
      <c r="AM137" s="34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1">
        <v>45691.67083333333</v>
      </c>
      <c r="Y138" s="24"/>
      <c r="Z138" s="24">
        <v>12.4</v>
      </c>
      <c r="AA138" s="24"/>
      <c r="AB138" s="24" t="s">
        <v>436</v>
      </c>
      <c r="AC138" s="26" t="s">
        <v>509</v>
      </c>
      <c r="AD138" s="24" t="s">
        <v>438</v>
      </c>
      <c r="AE138" s="24"/>
      <c r="AF138" s="24"/>
      <c r="AG138" s="24"/>
      <c r="AH138" s="24"/>
      <c r="AI138" s="24"/>
      <c r="AJ138" s="24"/>
      <c r="AK138" s="24" t="s">
        <v>438</v>
      </c>
      <c r="AL138" s="345" t="e">
        <f t="shared" si="4"/>
        <v>#VALUE!</v>
      </c>
      <c r="AM138" s="34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1">
        <v>45692.482638888891</v>
      </c>
      <c r="Y139" s="24"/>
      <c r="Z139" s="24">
        <v>0.8</v>
      </c>
      <c r="AA139" s="24"/>
      <c r="AB139" s="24" t="s">
        <v>436</v>
      </c>
      <c r="AC139" s="26" t="s">
        <v>509</v>
      </c>
      <c r="AD139" s="24" t="s">
        <v>438</v>
      </c>
      <c r="AE139" s="24"/>
      <c r="AF139" s="24"/>
      <c r="AG139" s="24"/>
      <c r="AH139" s="24"/>
      <c r="AI139" s="24"/>
      <c r="AJ139" s="24"/>
      <c r="AK139" s="24" t="s">
        <v>438</v>
      </c>
      <c r="AL139" s="345" t="e">
        <f t="shared" si="4"/>
        <v>#VALUE!</v>
      </c>
      <c r="AM139" s="34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1">
        <v>45692.496527777781</v>
      </c>
      <c r="Y140" s="24"/>
      <c r="Z140" s="24">
        <v>0.4</v>
      </c>
      <c r="AA140" s="24"/>
      <c r="AB140" s="24" t="s">
        <v>436</v>
      </c>
      <c r="AC140" s="26" t="s">
        <v>509</v>
      </c>
      <c r="AD140" s="24" t="s">
        <v>438</v>
      </c>
      <c r="AE140" s="24"/>
      <c r="AF140" s="24"/>
      <c r="AG140" s="24"/>
      <c r="AH140" s="24"/>
      <c r="AI140" s="24"/>
      <c r="AJ140" s="24"/>
      <c r="AK140" s="24" t="s">
        <v>438</v>
      </c>
      <c r="AL140" s="345" t="e">
        <f t="shared" si="4"/>
        <v>#VALUE!</v>
      </c>
      <c r="AM140" s="34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1">
        <v>45692.55</v>
      </c>
      <c r="Y141" s="24"/>
      <c r="Z141" s="24">
        <v>0.4</v>
      </c>
      <c r="AA141" s="24"/>
      <c r="AB141" s="24" t="s">
        <v>436</v>
      </c>
      <c r="AC141" s="26" t="s">
        <v>509</v>
      </c>
      <c r="AD141" s="24" t="s">
        <v>438</v>
      </c>
      <c r="AE141" s="24"/>
      <c r="AF141" s="24"/>
      <c r="AG141" s="24"/>
      <c r="AH141" s="24"/>
      <c r="AI141" s="24"/>
      <c r="AJ141" s="24"/>
      <c r="AK141" s="24" t="s">
        <v>438</v>
      </c>
      <c r="AL141" s="345" t="e">
        <f t="shared" si="4"/>
        <v>#VALUE!</v>
      </c>
      <c r="AM141" s="34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1">
        <v>45692.577777777777</v>
      </c>
      <c r="Y142" s="24"/>
      <c r="Z142" s="24">
        <v>0.4</v>
      </c>
      <c r="AA142" s="24"/>
      <c r="AB142" s="24" t="s">
        <v>436</v>
      </c>
      <c r="AC142" s="26" t="s">
        <v>509</v>
      </c>
      <c r="AD142" s="24" t="s">
        <v>438</v>
      </c>
      <c r="AE142" s="24"/>
      <c r="AF142" s="24"/>
      <c r="AG142" s="24"/>
      <c r="AH142" s="24"/>
      <c r="AI142" s="24"/>
      <c r="AJ142" s="24"/>
      <c r="AK142" s="24" t="s">
        <v>438</v>
      </c>
      <c r="AL142" s="345" t="e">
        <f t="shared" si="4"/>
        <v>#VALUE!</v>
      </c>
      <c r="AM142" s="34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1">
        <v>45692.702777777777</v>
      </c>
      <c r="Y143" s="24" t="s">
        <v>1233</v>
      </c>
      <c r="Z143" s="24">
        <v>0.5</v>
      </c>
      <c r="AA143" s="24"/>
      <c r="AB143" s="24" t="s">
        <v>436</v>
      </c>
      <c r="AC143" s="26" t="s">
        <v>1234</v>
      </c>
      <c r="AD143" s="24"/>
      <c r="AE143" s="24"/>
      <c r="AF143" s="24"/>
      <c r="AG143" s="24"/>
      <c r="AH143" s="24"/>
      <c r="AI143" s="24"/>
      <c r="AJ143" s="24"/>
      <c r="AK143" s="24" t="s">
        <v>438</v>
      </c>
      <c r="AL143" s="345">
        <f t="shared" si="4"/>
        <v>45692</v>
      </c>
      <c r="AM143" s="34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1">
        <v>45692.702777777777</v>
      </c>
      <c r="Y144" s="24" t="s">
        <v>1239</v>
      </c>
      <c r="Z144" s="24">
        <v>0.5</v>
      </c>
      <c r="AA144" s="24"/>
      <c r="AB144" s="24" t="s">
        <v>436</v>
      </c>
      <c r="AC144" s="26" t="s">
        <v>1234</v>
      </c>
      <c r="AD144" s="24"/>
      <c r="AE144" s="24"/>
      <c r="AF144" s="24"/>
      <c r="AG144" s="24"/>
      <c r="AH144" s="24"/>
      <c r="AI144" s="24"/>
      <c r="AJ144" s="24"/>
      <c r="AK144" s="24" t="s">
        <v>438</v>
      </c>
      <c r="AL144" s="345">
        <f t="shared" si="4"/>
        <v>45692</v>
      </c>
      <c r="AM144" s="34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1">
        <v>45692.638194444437</v>
      </c>
      <c r="Y145" s="24"/>
      <c r="Z145" s="24">
        <v>0.3</v>
      </c>
      <c r="AA145" s="24"/>
      <c r="AB145" s="24" t="s">
        <v>436</v>
      </c>
      <c r="AC145" s="26" t="s">
        <v>509</v>
      </c>
      <c r="AD145" s="24" t="s">
        <v>438</v>
      </c>
      <c r="AE145" s="24"/>
      <c r="AF145" s="24"/>
      <c r="AG145" s="24"/>
      <c r="AH145" s="24"/>
      <c r="AI145" s="24"/>
      <c r="AJ145" s="24"/>
      <c r="AK145" s="24" t="s">
        <v>438</v>
      </c>
      <c r="AL145" s="345" t="e">
        <f t="shared" si="4"/>
        <v>#VALUE!</v>
      </c>
      <c r="AM145" s="34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1">
        <v>45692.645833333343</v>
      </c>
      <c r="Y146" s="24"/>
      <c r="Z146" s="24">
        <v>0.3</v>
      </c>
      <c r="AA146" s="24"/>
      <c r="AB146" s="24" t="s">
        <v>436</v>
      </c>
      <c r="AC146" s="26" t="s">
        <v>509</v>
      </c>
      <c r="AD146" s="24" t="s">
        <v>438</v>
      </c>
      <c r="AE146" s="24"/>
      <c r="AF146" s="24"/>
      <c r="AG146" s="24"/>
      <c r="AH146" s="24"/>
      <c r="AI146" s="24"/>
      <c r="AJ146" s="24"/>
      <c r="AK146" s="24" t="s">
        <v>438</v>
      </c>
      <c r="AL146" s="345" t="e">
        <f t="shared" si="4"/>
        <v>#VALUE!</v>
      </c>
      <c r="AM146" s="34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1">
        <v>45692.666666666657</v>
      </c>
      <c r="Y147" s="24"/>
      <c r="Z147" s="24">
        <v>0.3</v>
      </c>
      <c r="AA147" s="24"/>
      <c r="AB147" s="24" t="s">
        <v>436</v>
      </c>
      <c r="AC147" s="26" t="s">
        <v>509</v>
      </c>
      <c r="AD147" s="24" t="s">
        <v>438</v>
      </c>
      <c r="AE147" s="24"/>
      <c r="AF147" s="24"/>
      <c r="AG147" s="24"/>
      <c r="AH147" s="24"/>
      <c r="AI147" s="24"/>
      <c r="AJ147" s="24"/>
      <c r="AK147" s="24" t="s">
        <v>438</v>
      </c>
      <c r="AL147" s="345" t="e">
        <f t="shared" si="4"/>
        <v>#VALUE!</v>
      </c>
      <c r="AM147" s="34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1">
        <v>45692.668749999997</v>
      </c>
      <c r="Y148" s="24"/>
      <c r="Z148" s="24">
        <v>0.4</v>
      </c>
      <c r="AA148" s="24"/>
      <c r="AB148" s="24" t="s">
        <v>436</v>
      </c>
      <c r="AC148" s="26" t="s">
        <v>509</v>
      </c>
      <c r="AD148" s="24" t="s">
        <v>438</v>
      </c>
      <c r="AE148" s="24"/>
      <c r="AF148" s="24"/>
      <c r="AG148" s="24"/>
      <c r="AH148" s="24"/>
      <c r="AI148" s="24"/>
      <c r="AJ148" s="24"/>
      <c r="AK148" s="24" t="s">
        <v>438</v>
      </c>
      <c r="AL148" s="345" t="e">
        <f t="shared" si="4"/>
        <v>#VALUE!</v>
      </c>
      <c r="AM148" s="34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1">
        <v>45693.484027777777</v>
      </c>
      <c r="Y149" s="24" t="s">
        <v>1260</v>
      </c>
      <c r="Z149" s="24">
        <v>0.5</v>
      </c>
      <c r="AA149" s="24"/>
      <c r="AB149" s="24" t="s">
        <v>436</v>
      </c>
      <c r="AC149" s="26" t="s">
        <v>1261</v>
      </c>
      <c r="AD149" s="24"/>
      <c r="AE149" s="24"/>
      <c r="AF149" s="24"/>
      <c r="AG149" s="24"/>
      <c r="AH149" s="24"/>
      <c r="AI149" s="24"/>
      <c r="AJ149" s="24"/>
      <c r="AK149" s="24" t="s">
        <v>438</v>
      </c>
      <c r="AL149" s="345">
        <f t="shared" si="4"/>
        <v>45692</v>
      </c>
      <c r="AM149" s="34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1">
        <v>45693.625</v>
      </c>
      <c r="Y150" s="24" t="s">
        <v>1269</v>
      </c>
      <c r="Z150" s="24">
        <v>0.5</v>
      </c>
      <c r="AA150" s="24"/>
      <c r="AB150" s="24" t="s">
        <v>436</v>
      </c>
      <c r="AC150" s="26" t="s">
        <v>1270</v>
      </c>
      <c r="AD150" s="24"/>
      <c r="AE150" s="24"/>
      <c r="AF150" s="24"/>
      <c r="AG150" s="24"/>
      <c r="AH150" s="24"/>
      <c r="AI150" s="24"/>
      <c r="AJ150" s="24"/>
      <c r="AK150" s="24" t="s">
        <v>438</v>
      </c>
      <c r="AL150" s="345">
        <f t="shared" si="4"/>
        <v>45692</v>
      </c>
      <c r="AM150" s="34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1">
        <v>45693.479166666657</v>
      </c>
      <c r="Y151" s="24"/>
      <c r="Z151" s="24">
        <v>0.5</v>
      </c>
      <c r="AA151" s="24"/>
      <c r="AB151" s="24" t="s">
        <v>436</v>
      </c>
      <c r="AC151" s="26" t="s">
        <v>509</v>
      </c>
      <c r="AD151" s="24" t="s">
        <v>438</v>
      </c>
      <c r="AE151" s="24"/>
      <c r="AF151" s="24"/>
      <c r="AG151" s="24"/>
      <c r="AH151" s="24"/>
      <c r="AI151" s="24"/>
      <c r="AJ151" s="24"/>
      <c r="AK151" s="24" t="s">
        <v>438</v>
      </c>
      <c r="AL151" s="345" t="e">
        <f t="shared" si="4"/>
        <v>#VALUE!</v>
      </c>
      <c r="AM151" s="34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1">
        <v>45693.496527777781</v>
      </c>
      <c r="Y152" s="24"/>
      <c r="Z152" s="24">
        <v>0.3</v>
      </c>
      <c r="AA152" s="24"/>
      <c r="AB152" s="24" t="s">
        <v>436</v>
      </c>
      <c r="AC152" s="26" t="s">
        <v>509</v>
      </c>
      <c r="AD152" s="24" t="s">
        <v>438</v>
      </c>
      <c r="AE152" s="24"/>
      <c r="AF152" s="24"/>
      <c r="AG152" s="24"/>
      <c r="AH152" s="24"/>
      <c r="AI152" s="24"/>
      <c r="AJ152" s="24"/>
      <c r="AK152" s="24" t="s">
        <v>438</v>
      </c>
      <c r="AL152" s="345" t="e">
        <f t="shared" si="4"/>
        <v>#VALUE!</v>
      </c>
      <c r="AM152" s="34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1">
        <v>45693.548611111109</v>
      </c>
      <c r="Y153" s="24"/>
      <c r="Z153" s="24">
        <v>12.3</v>
      </c>
      <c r="AA153" s="24"/>
      <c r="AB153" s="24" t="s">
        <v>436</v>
      </c>
      <c r="AC153" s="26" t="s">
        <v>509</v>
      </c>
      <c r="AD153" s="24" t="s">
        <v>438</v>
      </c>
      <c r="AE153" s="24"/>
      <c r="AF153" s="24"/>
      <c r="AG153" s="24"/>
      <c r="AH153" s="24"/>
      <c r="AI153" s="24"/>
      <c r="AJ153" s="24"/>
      <c r="AK153" s="24" t="s">
        <v>438</v>
      </c>
      <c r="AL153" s="345" t="e">
        <f t="shared" si="4"/>
        <v>#VALUE!</v>
      </c>
      <c r="AM153" s="34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1">
        <v>45694.472222222219</v>
      </c>
      <c r="Y154" s="24"/>
      <c r="Z154" s="24">
        <v>0.4</v>
      </c>
      <c r="AA154" s="24"/>
      <c r="AB154" s="24" t="s">
        <v>436</v>
      </c>
      <c r="AC154" s="26" t="s">
        <v>509</v>
      </c>
      <c r="AD154" s="24" t="s">
        <v>438</v>
      </c>
      <c r="AE154" s="24"/>
      <c r="AF154" s="24"/>
      <c r="AG154" s="24"/>
      <c r="AH154" s="24"/>
      <c r="AI154" s="24"/>
      <c r="AJ154" s="24"/>
      <c r="AK154" s="24" t="s">
        <v>438</v>
      </c>
      <c r="AL154" s="345" t="e">
        <f t="shared" si="4"/>
        <v>#VALUE!</v>
      </c>
      <c r="AM154" s="34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1">
        <v>45695.496527777781</v>
      </c>
      <c r="Y155" s="24" t="s">
        <v>1296</v>
      </c>
      <c r="Z155" s="24">
        <v>0.9</v>
      </c>
      <c r="AA155" s="24"/>
      <c r="AB155" s="24" t="s">
        <v>436</v>
      </c>
      <c r="AC155" s="26" t="s">
        <v>1297</v>
      </c>
      <c r="AD155" s="24"/>
      <c r="AE155" s="24"/>
      <c r="AF155" s="24"/>
      <c r="AG155" s="24"/>
      <c r="AH155" s="24"/>
      <c r="AI155" s="24"/>
      <c r="AJ155" s="24"/>
      <c r="AK155" s="24" t="s">
        <v>438</v>
      </c>
      <c r="AL155" s="345">
        <f t="shared" si="4"/>
        <v>45694</v>
      </c>
      <c r="AM155" s="34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1">
        <v>45695.583333333343</v>
      </c>
      <c r="Y156" s="24"/>
      <c r="Z156" s="24">
        <v>0.5</v>
      </c>
      <c r="AA156" s="24"/>
      <c r="AB156" s="24" t="s">
        <v>436</v>
      </c>
      <c r="AC156" s="26" t="s">
        <v>509</v>
      </c>
      <c r="AD156" s="24" t="s">
        <v>438</v>
      </c>
      <c r="AE156" s="24"/>
      <c r="AF156" s="24"/>
      <c r="AG156" s="24"/>
      <c r="AH156" s="24"/>
      <c r="AI156" s="24"/>
      <c r="AJ156" s="24"/>
      <c r="AK156" s="24" t="s">
        <v>438</v>
      </c>
      <c r="AL156" s="345" t="e">
        <f t="shared" si="4"/>
        <v>#VALUE!</v>
      </c>
      <c r="AM156" s="34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1">
        <v>45695.604166666657</v>
      </c>
      <c r="Y157" s="24"/>
      <c r="Z157" s="24">
        <v>0.3</v>
      </c>
      <c r="AA157" s="24"/>
      <c r="AB157" s="24" t="s">
        <v>436</v>
      </c>
      <c r="AC157" s="26" t="s">
        <v>509</v>
      </c>
      <c r="AD157" s="24" t="s">
        <v>438</v>
      </c>
      <c r="AE157" s="24"/>
      <c r="AF157" s="24"/>
      <c r="AG157" s="24"/>
      <c r="AH157" s="24"/>
      <c r="AI157" s="24"/>
      <c r="AJ157" s="24"/>
      <c r="AK157" s="24" t="s">
        <v>438</v>
      </c>
      <c r="AL157" s="345" t="e">
        <f t="shared" si="4"/>
        <v>#VALUE!</v>
      </c>
      <c r="AM157" s="34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1">
        <v>45695.611805555563</v>
      </c>
      <c r="Y158" s="24"/>
      <c r="Z158" s="24">
        <v>0.4</v>
      </c>
      <c r="AA158" s="24"/>
      <c r="AB158" s="24" t="s">
        <v>436</v>
      </c>
      <c r="AC158" s="26" t="s">
        <v>509</v>
      </c>
      <c r="AD158" s="24" t="s">
        <v>438</v>
      </c>
      <c r="AE158" s="24"/>
      <c r="AF158" s="24"/>
      <c r="AG158" s="24"/>
      <c r="AH158" s="24"/>
      <c r="AI158" s="24"/>
      <c r="AJ158" s="24"/>
      <c r="AK158" s="24" t="s">
        <v>438</v>
      </c>
      <c r="AL158" s="345" t="e">
        <f t="shared" si="4"/>
        <v>#VALUE!</v>
      </c>
      <c r="AM158" s="34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1">
        <v>45695.618055555547</v>
      </c>
      <c r="Y159" s="24"/>
      <c r="Z159" s="24">
        <v>0.3</v>
      </c>
      <c r="AA159" s="24"/>
      <c r="AB159" s="24" t="s">
        <v>436</v>
      </c>
      <c r="AC159" s="26" t="s">
        <v>509</v>
      </c>
      <c r="AD159" s="24" t="s">
        <v>438</v>
      </c>
      <c r="AE159" s="24"/>
      <c r="AF159" s="24"/>
      <c r="AG159" s="24"/>
      <c r="AH159" s="24"/>
      <c r="AI159" s="24"/>
      <c r="AJ159" s="24"/>
      <c r="AK159" s="24" t="s">
        <v>438</v>
      </c>
      <c r="AL159" s="345" t="e">
        <f t="shared" si="4"/>
        <v>#VALUE!</v>
      </c>
      <c r="AM159" s="34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1">
        <v>45695.630555555559</v>
      </c>
      <c r="Y160" s="24"/>
      <c r="Z160" s="24">
        <v>0.3</v>
      </c>
      <c r="AA160" s="24"/>
      <c r="AB160" s="24" t="s">
        <v>436</v>
      </c>
      <c r="AC160" s="26" t="s">
        <v>509</v>
      </c>
      <c r="AD160" s="24" t="s">
        <v>438</v>
      </c>
      <c r="AE160" s="24"/>
      <c r="AF160" s="24"/>
      <c r="AG160" s="24"/>
      <c r="AH160" s="24"/>
      <c r="AI160" s="24"/>
      <c r="AJ160" s="24"/>
      <c r="AK160" s="24" t="s">
        <v>438</v>
      </c>
      <c r="AL160" s="345" t="e">
        <f t="shared" si="4"/>
        <v>#VALUE!</v>
      </c>
      <c r="AM160" s="34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1">
        <v>45695.635416666657</v>
      </c>
      <c r="Y161" s="24"/>
      <c r="Z161" s="24">
        <v>0.3</v>
      </c>
      <c r="AA161" s="24"/>
      <c r="AB161" s="24" t="s">
        <v>436</v>
      </c>
      <c r="AC161" s="26" t="s">
        <v>509</v>
      </c>
      <c r="AD161" s="24" t="s">
        <v>438</v>
      </c>
      <c r="AE161" s="24"/>
      <c r="AF161" s="24"/>
      <c r="AG161" s="24"/>
      <c r="AH161" s="24"/>
      <c r="AI161" s="24"/>
      <c r="AJ161" s="24"/>
      <c r="AK161" s="24" t="s">
        <v>438</v>
      </c>
      <c r="AL161" s="345" t="e">
        <f t="shared" si="4"/>
        <v>#VALUE!</v>
      </c>
      <c r="AM161" s="34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1">
        <v>45695.652777777781</v>
      </c>
      <c r="Y162" s="24"/>
      <c r="Z162" s="24">
        <v>0.3</v>
      </c>
      <c r="AA162" s="24"/>
      <c r="AB162" s="24" t="s">
        <v>436</v>
      </c>
      <c r="AC162" s="26" t="s">
        <v>509</v>
      </c>
      <c r="AD162" s="24" t="s">
        <v>438</v>
      </c>
      <c r="AE162" s="24"/>
      <c r="AF162" s="24"/>
      <c r="AG162" s="24"/>
      <c r="AH162" s="24"/>
      <c r="AI162" s="24"/>
      <c r="AJ162" s="24"/>
      <c r="AK162" s="24" t="s">
        <v>438</v>
      </c>
      <c r="AL162" s="345" t="e">
        <f t="shared" si="4"/>
        <v>#VALUE!</v>
      </c>
      <c r="AM162" s="34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1">
        <v>45695.669444444437</v>
      </c>
      <c r="Y163" s="24"/>
      <c r="Z163" s="24">
        <v>0.3</v>
      </c>
      <c r="AA163" s="24"/>
      <c r="AB163" s="24" t="s">
        <v>436</v>
      </c>
      <c r="AC163" s="26" t="s">
        <v>509</v>
      </c>
      <c r="AD163" s="24" t="s">
        <v>438</v>
      </c>
      <c r="AE163" s="24"/>
      <c r="AF163" s="24"/>
      <c r="AG163" s="24"/>
      <c r="AH163" s="24"/>
      <c r="AI163" s="24"/>
      <c r="AJ163" s="24"/>
      <c r="AK163" s="24" t="s">
        <v>438</v>
      </c>
      <c r="AL163" s="345" t="e">
        <f t="shared" si="4"/>
        <v>#VALUE!</v>
      </c>
      <c r="AM163" s="34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1">
        <v>45696.498611111107</v>
      </c>
      <c r="Y164" s="24" t="s">
        <v>1333</v>
      </c>
      <c r="Z164" s="24">
        <v>1</v>
      </c>
      <c r="AA164" s="24"/>
      <c r="AB164" s="24" t="s">
        <v>436</v>
      </c>
      <c r="AC164" s="26" t="s">
        <v>1334</v>
      </c>
      <c r="AD164" s="24"/>
      <c r="AE164" s="24"/>
      <c r="AF164" s="24"/>
      <c r="AG164" s="24"/>
      <c r="AH164" s="24"/>
      <c r="AI164" s="24"/>
      <c r="AJ164" s="24"/>
      <c r="AK164" s="24" t="s">
        <v>438</v>
      </c>
      <c r="AL164" s="345">
        <f t="shared" si="4"/>
        <v>45695</v>
      </c>
      <c r="AM164" s="34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1">
        <v>45696.635416666657</v>
      </c>
      <c r="Y165" s="24" t="s">
        <v>1340</v>
      </c>
      <c r="Z165" s="24">
        <v>0.8</v>
      </c>
      <c r="AA165" s="24"/>
      <c r="AB165" s="24" t="s">
        <v>436</v>
      </c>
      <c r="AC165" s="26" t="s">
        <v>1341</v>
      </c>
      <c r="AD165" s="24"/>
      <c r="AE165" s="24"/>
      <c r="AF165" s="24"/>
      <c r="AG165" s="24"/>
      <c r="AH165" s="24"/>
      <c r="AI165" s="24"/>
      <c r="AJ165" s="24"/>
      <c r="AK165" s="24" t="s">
        <v>438</v>
      </c>
      <c r="AL165" s="345">
        <f t="shared" si="4"/>
        <v>45696</v>
      </c>
      <c r="AM165" s="34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1">
        <v>45698.701388888891</v>
      </c>
      <c r="Y166" s="24" t="s">
        <v>1349</v>
      </c>
      <c r="Z166" s="24">
        <v>2.2000000000000002</v>
      </c>
      <c r="AA166" s="24"/>
      <c r="AB166" s="24" t="s">
        <v>436</v>
      </c>
      <c r="AC166" s="26" t="s">
        <v>1350</v>
      </c>
      <c r="AD166" s="24"/>
      <c r="AE166" s="24"/>
      <c r="AF166" s="24"/>
      <c r="AG166" s="24"/>
      <c r="AH166" s="24"/>
      <c r="AI166" s="24"/>
      <c r="AJ166" s="24"/>
      <c r="AK166" s="24" t="s">
        <v>438</v>
      </c>
      <c r="AL166" s="345">
        <f t="shared" si="4"/>
        <v>45696</v>
      </c>
      <c r="AM166" s="34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1">
        <v>45698.524305555547</v>
      </c>
      <c r="Y167" s="24" t="s">
        <v>1356</v>
      </c>
      <c r="Z167" s="24">
        <v>1.1000000000000001</v>
      </c>
      <c r="AA167" s="24"/>
      <c r="AB167" s="24" t="s">
        <v>436</v>
      </c>
      <c r="AC167" s="26" t="s">
        <v>1357</v>
      </c>
      <c r="AD167" s="24"/>
      <c r="AE167" s="24"/>
      <c r="AF167" s="24"/>
      <c r="AG167" s="24"/>
      <c r="AH167" s="24"/>
      <c r="AI167" s="24"/>
      <c r="AJ167" s="24"/>
      <c r="AK167" s="24" t="s">
        <v>438</v>
      </c>
      <c r="AL167" s="345">
        <f t="shared" si="4"/>
        <v>45697</v>
      </c>
      <c r="AM167" s="34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1">
        <v>45698.604166666657</v>
      </c>
      <c r="Y168" s="24" t="s">
        <v>1365</v>
      </c>
      <c r="Z168" s="24">
        <v>1.5</v>
      </c>
      <c r="AA168" s="24"/>
      <c r="AB168" s="24" t="s">
        <v>436</v>
      </c>
      <c r="AC168" s="26" t="s">
        <v>1366</v>
      </c>
      <c r="AD168" s="24"/>
      <c r="AE168" s="24"/>
      <c r="AF168" s="24"/>
      <c r="AG168" s="24"/>
      <c r="AH168" s="24"/>
      <c r="AI168" s="24"/>
      <c r="AJ168" s="24"/>
      <c r="AK168" s="24" t="s">
        <v>438</v>
      </c>
      <c r="AL168" s="345">
        <f t="shared" si="4"/>
        <v>45698</v>
      </c>
      <c r="AM168" s="34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1">
        <v>45698.604166666657</v>
      </c>
      <c r="Y169" s="24"/>
      <c r="Z169" s="24">
        <v>0.3</v>
      </c>
      <c r="AA169" s="24"/>
      <c r="AB169" s="24" t="s">
        <v>436</v>
      </c>
      <c r="AC169" s="26" t="s">
        <v>509</v>
      </c>
      <c r="AD169" s="24" t="s">
        <v>438</v>
      </c>
      <c r="AE169" s="24"/>
      <c r="AF169" s="24"/>
      <c r="AG169" s="24"/>
      <c r="AH169" s="24"/>
      <c r="AI169" s="24"/>
      <c r="AJ169" s="24"/>
      <c r="AK169" s="24" t="s">
        <v>438</v>
      </c>
      <c r="AL169" s="345" t="e">
        <f t="shared" si="4"/>
        <v>#VALUE!</v>
      </c>
      <c r="AM169" s="34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1">
        <v>45698.701388888891</v>
      </c>
      <c r="Y170" s="24"/>
      <c r="Z170" s="24">
        <v>2.2000000000000002</v>
      </c>
      <c r="AA170" s="24"/>
      <c r="AB170" s="24" t="s">
        <v>436</v>
      </c>
      <c r="AC170" s="26" t="s">
        <v>509</v>
      </c>
      <c r="AD170" s="24" t="s">
        <v>438</v>
      </c>
      <c r="AE170" s="24"/>
      <c r="AF170" s="24"/>
      <c r="AG170" s="24"/>
      <c r="AH170" s="24"/>
      <c r="AI170" s="24"/>
      <c r="AJ170" s="24"/>
      <c r="AK170" s="24" t="s">
        <v>438</v>
      </c>
      <c r="AL170" s="345" t="e">
        <f t="shared" si="4"/>
        <v>#VALUE!</v>
      </c>
      <c r="AM170" s="34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1">
        <v>45700.520833333343</v>
      </c>
      <c r="Y171" s="24" t="s">
        <v>1377</v>
      </c>
      <c r="Z171" s="24">
        <v>1</v>
      </c>
      <c r="AA171" s="24"/>
      <c r="AB171" s="24" t="s">
        <v>436</v>
      </c>
      <c r="AC171" s="26" t="s">
        <v>1378</v>
      </c>
      <c r="AD171" s="24"/>
      <c r="AE171" s="24"/>
      <c r="AF171" s="24"/>
      <c r="AG171" s="24"/>
      <c r="AH171" s="24"/>
      <c r="AI171" s="24"/>
      <c r="AJ171" s="24"/>
      <c r="AK171" s="24" t="s">
        <v>438</v>
      </c>
      <c r="AL171" s="345">
        <f t="shared" si="4"/>
        <v>45699</v>
      </c>
      <c r="AM171" s="34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1">
        <v>45699.638194444437</v>
      </c>
      <c r="Y172" s="24"/>
      <c r="Z172" s="24">
        <v>0.4</v>
      </c>
      <c r="AA172" s="24"/>
      <c r="AB172" s="24" t="s">
        <v>436</v>
      </c>
      <c r="AC172" s="26" t="s">
        <v>509</v>
      </c>
      <c r="AD172" s="24" t="s">
        <v>438</v>
      </c>
      <c r="AE172" s="24"/>
      <c r="AF172" s="24"/>
      <c r="AG172" s="24"/>
      <c r="AH172" s="24"/>
      <c r="AI172" s="24"/>
      <c r="AJ172" s="24"/>
      <c r="AK172" s="24" t="s">
        <v>438</v>
      </c>
      <c r="AL172" s="345" t="e">
        <f t="shared" si="4"/>
        <v>#VALUE!</v>
      </c>
      <c r="AM172" s="34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1">
        <v>45699.676388888889</v>
      </c>
      <c r="Y173" s="24"/>
      <c r="Z173" s="24">
        <v>0.3</v>
      </c>
      <c r="AA173" s="24"/>
      <c r="AB173" s="24" t="s">
        <v>436</v>
      </c>
      <c r="AC173" s="26" t="s">
        <v>509</v>
      </c>
      <c r="AD173" s="24" t="s">
        <v>438</v>
      </c>
      <c r="AE173" s="24"/>
      <c r="AF173" s="24"/>
      <c r="AG173" s="24"/>
      <c r="AH173" s="24"/>
      <c r="AI173" s="24"/>
      <c r="AJ173" s="24"/>
      <c r="AK173" s="24" t="s">
        <v>438</v>
      </c>
      <c r="AL173" s="345" t="e">
        <f t="shared" si="4"/>
        <v>#VALUE!</v>
      </c>
      <c r="AM173" s="34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1">
        <v>45700.583333333343</v>
      </c>
      <c r="Y174" s="24" t="s">
        <v>1396</v>
      </c>
      <c r="Z174" s="24">
        <v>0.5</v>
      </c>
      <c r="AA174" s="24"/>
      <c r="AB174" s="24" t="s">
        <v>436</v>
      </c>
      <c r="AC174" s="26" t="s">
        <v>1397</v>
      </c>
      <c r="AD174" s="24"/>
      <c r="AE174" s="24"/>
      <c r="AF174" s="24"/>
      <c r="AG174" s="24"/>
      <c r="AH174" s="24"/>
      <c r="AI174" s="24"/>
      <c r="AJ174" s="24"/>
      <c r="AK174" s="24" t="s">
        <v>438</v>
      </c>
      <c r="AL174" s="345">
        <f t="shared" si="4"/>
        <v>45699</v>
      </c>
      <c r="AM174" s="34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1">
        <v>45700.472916666673</v>
      </c>
      <c r="Y175" s="24"/>
      <c r="Z175" s="24">
        <v>0.4</v>
      </c>
      <c r="AA175" s="24"/>
      <c r="AB175" s="24" t="s">
        <v>436</v>
      </c>
      <c r="AC175" s="26" t="s">
        <v>509</v>
      </c>
      <c r="AD175" s="24" t="s">
        <v>438</v>
      </c>
      <c r="AE175" s="24"/>
      <c r="AF175" s="24"/>
      <c r="AG175" s="24"/>
      <c r="AH175" s="24"/>
      <c r="AI175" s="24"/>
      <c r="AJ175" s="24"/>
      <c r="AK175" s="24" t="s">
        <v>438</v>
      </c>
      <c r="AL175" s="345" t="e">
        <f t="shared" si="4"/>
        <v>#VALUE!</v>
      </c>
      <c r="AM175" s="34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1">
        <v>45700.604166666657</v>
      </c>
      <c r="Y176" s="24"/>
      <c r="Z176" s="24">
        <v>0.5</v>
      </c>
      <c r="AA176" s="24"/>
      <c r="AB176" s="24" t="s">
        <v>436</v>
      </c>
      <c r="AC176" s="26" t="s">
        <v>509</v>
      </c>
      <c r="AD176" s="24" t="s">
        <v>438</v>
      </c>
      <c r="AE176" s="24"/>
      <c r="AF176" s="24"/>
      <c r="AG176" s="24"/>
      <c r="AH176" s="24"/>
      <c r="AI176" s="24"/>
      <c r="AJ176" s="24"/>
      <c r="AK176" s="24" t="s">
        <v>438</v>
      </c>
      <c r="AL176" s="345" t="e">
        <f t="shared" si="4"/>
        <v>#VALUE!</v>
      </c>
      <c r="AM176" s="34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1">
        <v>45700.64166666667</v>
      </c>
      <c r="Y177" s="24" t="s">
        <v>1410</v>
      </c>
      <c r="Z177" s="24">
        <v>0.5</v>
      </c>
      <c r="AA177" s="24"/>
      <c r="AB177" s="24" t="s">
        <v>436</v>
      </c>
      <c r="AC177" s="26" t="s">
        <v>1411</v>
      </c>
      <c r="AD177" s="24"/>
      <c r="AE177" s="24"/>
      <c r="AF177" s="24"/>
      <c r="AG177" s="24"/>
      <c r="AH177" s="24"/>
      <c r="AI177" s="24"/>
      <c r="AJ177" s="24"/>
      <c r="AK177" s="24" t="s">
        <v>438</v>
      </c>
      <c r="AL177" s="345">
        <f t="shared" si="4"/>
        <v>45700</v>
      </c>
      <c r="AM177" s="34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1">
        <v>45702.470833333333</v>
      </c>
      <c r="Y178" s="24" t="s">
        <v>1420</v>
      </c>
      <c r="Z178" s="24">
        <v>0.4</v>
      </c>
      <c r="AA178" s="24"/>
      <c r="AB178" s="24" t="s">
        <v>436</v>
      </c>
      <c r="AC178" s="26" t="s">
        <v>1421</v>
      </c>
      <c r="AD178" s="24"/>
      <c r="AE178" s="24"/>
      <c r="AF178" s="24"/>
      <c r="AG178" s="24"/>
      <c r="AH178" s="24"/>
      <c r="AI178" s="24"/>
      <c r="AJ178" s="24"/>
      <c r="AK178" s="24" t="s">
        <v>438</v>
      </c>
      <c r="AL178" s="345">
        <f t="shared" si="4"/>
        <v>45701</v>
      </c>
      <c r="AM178" s="34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1">
        <v>45701.510416666657</v>
      </c>
      <c r="Y179" s="24" t="s">
        <v>1429</v>
      </c>
      <c r="Z179" s="24">
        <v>0.3</v>
      </c>
      <c r="AA179" s="24"/>
      <c r="AB179" s="24" t="s">
        <v>436</v>
      </c>
      <c r="AC179" s="26" t="s">
        <v>1430</v>
      </c>
      <c r="AD179" s="24"/>
      <c r="AE179" s="24"/>
      <c r="AF179" s="24"/>
      <c r="AG179" s="24"/>
      <c r="AH179" s="24"/>
      <c r="AI179" s="24"/>
      <c r="AJ179" s="24"/>
      <c r="AK179" s="24" t="s">
        <v>438</v>
      </c>
      <c r="AL179" s="345">
        <f t="shared" si="4"/>
        <v>45701</v>
      </c>
      <c r="AM179" s="34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1">
        <v>45702.456944444442</v>
      </c>
      <c r="Y180" s="24" t="s">
        <v>1437</v>
      </c>
      <c r="Z180" s="24">
        <v>0.5</v>
      </c>
      <c r="AA180" s="24"/>
      <c r="AB180" s="24" t="s">
        <v>436</v>
      </c>
      <c r="AC180" s="26" t="s">
        <v>1438</v>
      </c>
      <c r="AD180" s="24"/>
      <c r="AE180" s="24"/>
      <c r="AF180" s="24"/>
      <c r="AG180" s="24"/>
      <c r="AH180" s="24"/>
      <c r="AI180" s="24"/>
      <c r="AJ180" s="24"/>
      <c r="AK180" s="24" t="s">
        <v>438</v>
      </c>
      <c r="AL180" s="345">
        <f t="shared" si="4"/>
        <v>45701</v>
      </c>
      <c r="AM180" s="34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1">
        <v>45701.501388888893</v>
      </c>
      <c r="Y181" s="24"/>
      <c r="Z181" s="24">
        <v>0.5</v>
      </c>
      <c r="AA181" s="24"/>
      <c r="AB181" s="24" t="s">
        <v>436</v>
      </c>
      <c r="AC181" s="26" t="s">
        <v>509</v>
      </c>
      <c r="AD181" s="24" t="s">
        <v>438</v>
      </c>
      <c r="AE181" s="24"/>
      <c r="AF181" s="24"/>
      <c r="AG181" s="24"/>
      <c r="AH181" s="24"/>
      <c r="AI181" s="24"/>
      <c r="AJ181" s="24"/>
      <c r="AK181" s="24" t="s">
        <v>438</v>
      </c>
      <c r="AL181" s="345" t="e">
        <f t="shared" si="4"/>
        <v>#VALUE!</v>
      </c>
      <c r="AM181" s="34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1">
        <v>45701.539583333331</v>
      </c>
      <c r="Y182" s="24"/>
      <c r="Z182" s="24">
        <v>0.5</v>
      </c>
      <c r="AA182" s="24"/>
      <c r="AB182" s="24" t="s">
        <v>436</v>
      </c>
      <c r="AC182" s="26" t="s">
        <v>509</v>
      </c>
      <c r="AD182" s="24" t="s">
        <v>438</v>
      </c>
      <c r="AE182" s="24"/>
      <c r="AF182" s="24"/>
      <c r="AG182" s="24"/>
      <c r="AH182" s="24"/>
      <c r="AI182" s="24"/>
      <c r="AJ182" s="24"/>
      <c r="AK182" s="24" t="s">
        <v>438</v>
      </c>
      <c r="AL182" s="345" t="e">
        <f t="shared" si="4"/>
        <v>#VALUE!</v>
      </c>
      <c r="AM182" s="34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1">
        <v>45701.634722222218</v>
      </c>
      <c r="Y183" s="24" t="s">
        <v>1450</v>
      </c>
      <c r="Z183" s="24">
        <v>0.5</v>
      </c>
      <c r="AA183" s="24"/>
      <c r="AB183" s="24" t="s">
        <v>436</v>
      </c>
      <c r="AC183" s="26" t="s">
        <v>1451</v>
      </c>
      <c r="AD183" s="24"/>
      <c r="AE183" s="24"/>
      <c r="AF183" s="24"/>
      <c r="AG183" s="24"/>
      <c r="AH183" s="24"/>
      <c r="AI183" s="24"/>
      <c r="AJ183" s="24"/>
      <c r="AK183" s="24" t="s">
        <v>438</v>
      </c>
      <c r="AL183" s="345">
        <f t="shared" si="4"/>
        <v>45701</v>
      </c>
      <c r="AM183" s="34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1">
        <v>45701.588194444441</v>
      </c>
      <c r="Y184" s="24"/>
      <c r="Z184" s="24">
        <v>0.3</v>
      </c>
      <c r="AA184" s="24"/>
      <c r="AB184" s="24" t="s">
        <v>436</v>
      </c>
      <c r="AC184" s="26" t="s">
        <v>509</v>
      </c>
      <c r="AD184" s="24" t="s">
        <v>438</v>
      </c>
      <c r="AE184" s="24"/>
      <c r="AF184" s="24"/>
      <c r="AG184" s="24"/>
      <c r="AH184" s="24"/>
      <c r="AI184" s="24"/>
      <c r="AJ184" s="24"/>
      <c r="AK184" s="24" t="s">
        <v>438</v>
      </c>
      <c r="AL184" s="345" t="e">
        <f t="shared" si="4"/>
        <v>#VALUE!</v>
      </c>
      <c r="AM184" s="34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1">
        <v>45701.65625</v>
      </c>
      <c r="Y185" s="24" t="s">
        <v>1463</v>
      </c>
      <c r="Z185" s="24">
        <v>0.5</v>
      </c>
      <c r="AA185" s="24"/>
      <c r="AB185" s="24" t="s">
        <v>436</v>
      </c>
      <c r="AC185" s="26" t="s">
        <v>1464</v>
      </c>
      <c r="AD185" s="24"/>
      <c r="AE185" s="24"/>
      <c r="AF185" s="24"/>
      <c r="AG185" s="24"/>
      <c r="AH185" s="24"/>
      <c r="AI185" s="24"/>
      <c r="AJ185" s="24"/>
      <c r="AK185" s="24" t="s">
        <v>438</v>
      </c>
      <c r="AL185" s="345">
        <f t="shared" si="4"/>
        <v>45701</v>
      </c>
      <c r="AM185" s="34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1">
        <v>45701.677777777782</v>
      </c>
      <c r="Y186" s="24" t="s">
        <v>1463</v>
      </c>
      <c r="Z186" s="24">
        <v>0.5</v>
      </c>
      <c r="AA186" s="24"/>
      <c r="AB186" s="24" t="s">
        <v>436</v>
      </c>
      <c r="AC186" s="26" t="s">
        <v>1470</v>
      </c>
      <c r="AD186" s="24"/>
      <c r="AE186" s="24"/>
      <c r="AF186" s="24"/>
      <c r="AG186" s="24"/>
      <c r="AH186" s="24"/>
      <c r="AI186" s="24"/>
      <c r="AJ186" s="24"/>
      <c r="AK186" s="24" t="s">
        <v>438</v>
      </c>
      <c r="AL186" s="345">
        <f t="shared" si="4"/>
        <v>45701</v>
      </c>
      <c r="AM186" s="34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1">
        <v>45702.479861111111</v>
      </c>
      <c r="Y187" s="24"/>
      <c r="Z187" s="24">
        <v>0.3</v>
      </c>
      <c r="AA187" s="24"/>
      <c r="AB187" s="24" t="s">
        <v>436</v>
      </c>
      <c r="AC187" s="26" t="s">
        <v>509</v>
      </c>
      <c r="AD187" s="24" t="s">
        <v>438</v>
      </c>
      <c r="AE187" s="24"/>
      <c r="AF187" s="24"/>
      <c r="AG187" s="24"/>
      <c r="AH187" s="24"/>
      <c r="AI187" s="24"/>
      <c r="AJ187" s="24"/>
      <c r="AK187" s="24" t="s">
        <v>438</v>
      </c>
      <c r="AL187" s="345" t="e">
        <f t="shared" si="4"/>
        <v>#VALUE!</v>
      </c>
      <c r="AM187" s="34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1">
        <v>45702.5</v>
      </c>
      <c r="Y188" s="24"/>
      <c r="Z188" s="24">
        <v>0.3</v>
      </c>
      <c r="AA188" s="24"/>
      <c r="AB188" s="24" t="s">
        <v>436</v>
      </c>
      <c r="AC188" s="26" t="s">
        <v>509</v>
      </c>
      <c r="AD188" s="24" t="s">
        <v>438</v>
      </c>
      <c r="AE188" s="24"/>
      <c r="AF188" s="24"/>
      <c r="AG188" s="24"/>
      <c r="AH188" s="24"/>
      <c r="AI188" s="24"/>
      <c r="AJ188" s="24"/>
      <c r="AK188" s="24" t="s">
        <v>438</v>
      </c>
      <c r="AL188" s="345" t="e">
        <f t="shared" si="4"/>
        <v>#VALUE!</v>
      </c>
      <c r="AM188" s="34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1">
        <v>45705.415972222218</v>
      </c>
      <c r="Y189" s="24" t="s">
        <v>1484</v>
      </c>
      <c r="Z189" s="24">
        <v>1</v>
      </c>
      <c r="AA189" s="24"/>
      <c r="AB189" s="24" t="s">
        <v>436</v>
      </c>
      <c r="AC189" s="26" t="s">
        <v>1485</v>
      </c>
      <c r="AD189" s="24"/>
      <c r="AE189" s="24"/>
      <c r="AF189" s="24"/>
      <c r="AG189" s="24"/>
      <c r="AH189" s="24"/>
      <c r="AI189" s="24"/>
      <c r="AJ189" s="24"/>
      <c r="AK189" s="24" t="s">
        <v>438</v>
      </c>
      <c r="AL189" s="345">
        <f t="shared" si="4"/>
        <v>45702</v>
      </c>
      <c r="AM189" s="34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1">
        <v>45705.474305555559</v>
      </c>
      <c r="Y190" s="24" t="s">
        <v>1491</v>
      </c>
      <c r="Z190" s="24">
        <v>0.5</v>
      </c>
      <c r="AA190" s="24"/>
      <c r="AB190" s="24" t="s">
        <v>436</v>
      </c>
      <c r="AC190" s="26" t="s">
        <v>1492</v>
      </c>
      <c r="AD190" s="24"/>
      <c r="AE190" s="24"/>
      <c r="AF190" s="24"/>
      <c r="AG190" s="24"/>
      <c r="AH190" s="24"/>
      <c r="AI190" s="24"/>
      <c r="AJ190" s="24"/>
      <c r="AK190" s="24" t="s">
        <v>438</v>
      </c>
      <c r="AL190" s="345">
        <f t="shared" si="4"/>
        <v>45702</v>
      </c>
      <c r="AM190" s="34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1">
        <v>45702.620138888888</v>
      </c>
      <c r="Y191" s="24" t="s">
        <v>1498</v>
      </c>
      <c r="Z191" s="24">
        <v>0.6</v>
      </c>
      <c r="AA191" s="24"/>
      <c r="AB191" s="24" t="s">
        <v>436</v>
      </c>
      <c r="AC191" s="26" t="s">
        <v>1499</v>
      </c>
      <c r="AD191" s="24"/>
      <c r="AE191" s="24"/>
      <c r="AF191" s="24"/>
      <c r="AG191" s="24"/>
      <c r="AH191" s="24"/>
      <c r="AI191" s="24"/>
      <c r="AJ191" s="24"/>
      <c r="AK191" s="24" t="s">
        <v>438</v>
      </c>
      <c r="AL191" s="345">
        <f t="shared" si="4"/>
        <v>45702</v>
      </c>
      <c r="AM191" s="34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1">
        <v>45702.59375</v>
      </c>
      <c r="Y192" s="24"/>
      <c r="Z192" s="24">
        <v>0.3</v>
      </c>
      <c r="AA192" s="24"/>
      <c r="AB192" s="24" t="s">
        <v>436</v>
      </c>
      <c r="AC192" s="26" t="s">
        <v>509</v>
      </c>
      <c r="AD192" s="24" t="s">
        <v>438</v>
      </c>
      <c r="AE192" s="24"/>
      <c r="AF192" s="24"/>
      <c r="AG192" s="24"/>
      <c r="AH192" s="24"/>
      <c r="AI192" s="24"/>
      <c r="AJ192" s="24"/>
      <c r="AK192" s="24" t="s">
        <v>438</v>
      </c>
      <c r="AL192" s="345" t="e">
        <f t="shared" si="4"/>
        <v>#VALUE!</v>
      </c>
      <c r="AM192" s="34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1">
        <v>45702.64166666667</v>
      </c>
      <c r="Y193" s="24"/>
      <c r="Z193" s="24">
        <v>0.3</v>
      </c>
      <c r="AA193" s="24"/>
      <c r="AB193" s="24" t="s">
        <v>436</v>
      </c>
      <c r="AC193" s="26" t="s">
        <v>509</v>
      </c>
      <c r="AD193" s="24" t="s">
        <v>438</v>
      </c>
      <c r="AE193" s="24"/>
      <c r="AF193" s="24"/>
      <c r="AG193" s="24"/>
      <c r="AH193" s="24"/>
      <c r="AI193" s="24"/>
      <c r="AJ193" s="24"/>
      <c r="AK193" s="24" t="s">
        <v>438</v>
      </c>
      <c r="AL193" s="345" t="e">
        <f t="shared" si="4"/>
        <v>#VALUE!</v>
      </c>
      <c r="AM193" s="34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1">
        <v>45702.684027777781</v>
      </c>
      <c r="Y194" s="24"/>
      <c r="Z194" s="24">
        <v>0.4</v>
      </c>
      <c r="AA194" s="24"/>
      <c r="AB194" s="24" t="s">
        <v>436</v>
      </c>
      <c r="AC194" s="26" t="s">
        <v>509</v>
      </c>
      <c r="AD194" s="24" t="s">
        <v>438</v>
      </c>
      <c r="AE194" s="24"/>
      <c r="AF194" s="24"/>
      <c r="AG194" s="24"/>
      <c r="AH194" s="24"/>
      <c r="AI194" s="24"/>
      <c r="AJ194" s="24"/>
      <c r="AK194" s="24" t="s">
        <v>438</v>
      </c>
      <c r="AL194" s="345" t="e">
        <f t="shared" ref="AL194:AL257" si="6">DATEVALUE(TEXT(I194, "yyyy/mm/dd"))</f>
        <v>#VALUE!</v>
      </c>
      <c r="AM194" s="34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1">
        <v>45705.638888888891</v>
      </c>
      <c r="Y195" s="24" t="s">
        <v>1517</v>
      </c>
      <c r="Z195" s="24">
        <v>1.2</v>
      </c>
      <c r="AA195" s="24"/>
      <c r="AB195" s="24" t="s">
        <v>436</v>
      </c>
      <c r="AC195" s="26" t="s">
        <v>1518</v>
      </c>
      <c r="AD195" s="24"/>
      <c r="AE195" s="24"/>
      <c r="AF195" s="24"/>
      <c r="AG195" s="24"/>
      <c r="AH195" s="24"/>
      <c r="AI195" s="24"/>
      <c r="AJ195" s="24"/>
      <c r="AK195" s="24" t="s">
        <v>438</v>
      </c>
      <c r="AL195" s="345">
        <f t="shared" si="6"/>
        <v>45703</v>
      </c>
      <c r="AM195" s="34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1">
        <v>45705.506944444453</v>
      </c>
      <c r="Y196" s="24" t="s">
        <v>1526</v>
      </c>
      <c r="Z196" s="24">
        <v>0.2</v>
      </c>
      <c r="AA196" s="24"/>
      <c r="AB196" s="24" t="s">
        <v>436</v>
      </c>
      <c r="AC196" s="26" t="s">
        <v>1527</v>
      </c>
      <c r="AD196" s="24"/>
      <c r="AE196" s="24"/>
      <c r="AF196" s="24"/>
      <c r="AG196" s="24"/>
      <c r="AH196" s="24"/>
      <c r="AI196" s="24"/>
      <c r="AJ196" s="24"/>
      <c r="AK196" s="24" t="s">
        <v>438</v>
      </c>
      <c r="AL196" s="345">
        <f t="shared" si="6"/>
        <v>45705</v>
      </c>
      <c r="AM196" s="34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1">
        <v>45705.4375</v>
      </c>
      <c r="Y197" s="24"/>
      <c r="Z197" s="24">
        <v>0.3</v>
      </c>
      <c r="AA197" s="24"/>
      <c r="AB197" s="24" t="s">
        <v>436</v>
      </c>
      <c r="AC197" s="26" t="s">
        <v>509</v>
      </c>
      <c r="AD197" s="24" t="s">
        <v>438</v>
      </c>
      <c r="AE197" s="24"/>
      <c r="AF197" s="24"/>
      <c r="AG197" s="24"/>
      <c r="AH197" s="24"/>
      <c r="AI197" s="24"/>
      <c r="AJ197" s="24"/>
      <c r="AK197" s="24" t="s">
        <v>438</v>
      </c>
      <c r="AL197" s="345" t="e">
        <f t="shared" si="6"/>
        <v>#VALUE!</v>
      </c>
      <c r="AM197" s="34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1">
        <v>45705.458333333343</v>
      </c>
      <c r="Y198" s="24"/>
      <c r="Z198" s="24">
        <v>0.3</v>
      </c>
      <c r="AA198" s="24"/>
      <c r="AB198" s="24" t="s">
        <v>436</v>
      </c>
      <c r="AC198" s="26" t="s">
        <v>509</v>
      </c>
      <c r="AD198" s="24" t="s">
        <v>438</v>
      </c>
      <c r="AE198" s="24"/>
      <c r="AF198" s="24"/>
      <c r="AG198" s="24"/>
      <c r="AH198" s="24"/>
      <c r="AI198" s="24"/>
      <c r="AJ198" s="24"/>
      <c r="AK198" s="24" t="s">
        <v>438</v>
      </c>
      <c r="AL198" s="345" t="e">
        <f t="shared" si="6"/>
        <v>#VALUE!</v>
      </c>
      <c r="AM198" s="34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1">
        <v>45705.472222222219</v>
      </c>
      <c r="Y199" s="24"/>
      <c r="Z199" s="24">
        <v>0.3</v>
      </c>
      <c r="AA199" s="24"/>
      <c r="AB199" s="24" t="s">
        <v>436</v>
      </c>
      <c r="AC199" s="26" t="s">
        <v>509</v>
      </c>
      <c r="AD199" s="24" t="s">
        <v>438</v>
      </c>
      <c r="AE199" s="24"/>
      <c r="AF199" s="24"/>
      <c r="AG199" s="24"/>
      <c r="AH199" s="24"/>
      <c r="AI199" s="24"/>
      <c r="AJ199" s="24"/>
      <c r="AK199" s="24" t="s">
        <v>438</v>
      </c>
      <c r="AL199" s="345" t="e">
        <f t="shared" si="6"/>
        <v>#VALUE!</v>
      </c>
      <c r="AM199" s="34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1">
        <v>45705.520833333343</v>
      </c>
      <c r="Y200" s="24"/>
      <c r="Z200" s="24">
        <v>0.3</v>
      </c>
      <c r="AA200" s="24"/>
      <c r="AB200" s="24" t="s">
        <v>436</v>
      </c>
      <c r="AC200" s="26" t="s">
        <v>509</v>
      </c>
      <c r="AD200" s="24" t="s">
        <v>438</v>
      </c>
      <c r="AE200" s="24"/>
      <c r="AF200" s="24"/>
      <c r="AG200" s="24"/>
      <c r="AH200" s="24"/>
      <c r="AI200" s="24"/>
      <c r="AJ200" s="24"/>
      <c r="AK200" s="24" t="s">
        <v>438</v>
      </c>
      <c r="AL200" s="345" t="e">
        <f t="shared" si="6"/>
        <v>#VALUE!</v>
      </c>
      <c r="AM200" s="34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1">
        <v>45705.548611111109</v>
      </c>
      <c r="Y201" s="24"/>
      <c r="Z201" s="24">
        <v>0.3</v>
      </c>
      <c r="AA201" s="24"/>
      <c r="AB201" s="24" t="s">
        <v>436</v>
      </c>
      <c r="AC201" s="26" t="s">
        <v>509</v>
      </c>
      <c r="AD201" s="24" t="s">
        <v>438</v>
      </c>
      <c r="AE201" s="24"/>
      <c r="AF201" s="24"/>
      <c r="AG201" s="24"/>
      <c r="AH201" s="24"/>
      <c r="AI201" s="24"/>
      <c r="AJ201" s="24"/>
      <c r="AK201" s="24" t="s">
        <v>438</v>
      </c>
      <c r="AL201" s="345" t="e">
        <f t="shared" si="6"/>
        <v>#VALUE!</v>
      </c>
      <c r="AM201" s="34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1">
        <v>45706.510416666657</v>
      </c>
      <c r="Y202" s="24" t="s">
        <v>1551</v>
      </c>
      <c r="Z202" s="24">
        <v>0.4</v>
      </c>
      <c r="AA202" s="24"/>
      <c r="AB202" s="24" t="s">
        <v>436</v>
      </c>
      <c r="AC202" s="26" t="s">
        <v>1552</v>
      </c>
      <c r="AD202" s="24"/>
      <c r="AE202" s="24"/>
      <c r="AF202" s="24"/>
      <c r="AG202" s="24"/>
      <c r="AH202" s="24"/>
      <c r="AI202" s="24"/>
      <c r="AJ202" s="24"/>
      <c r="AK202" s="24" t="s">
        <v>438</v>
      </c>
      <c r="AL202" s="345">
        <f t="shared" si="6"/>
        <v>45706</v>
      </c>
      <c r="AM202" s="34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1">
        <v>45706.445138888892</v>
      </c>
      <c r="Y203" s="24" t="s">
        <v>1560</v>
      </c>
      <c r="Z203" s="24">
        <v>0.2</v>
      </c>
      <c r="AA203" s="24"/>
      <c r="AB203" s="24" t="s">
        <v>436</v>
      </c>
      <c r="AC203" s="26" t="s">
        <v>1561</v>
      </c>
      <c r="AD203" s="24"/>
      <c r="AE203" s="24"/>
      <c r="AF203" s="24"/>
      <c r="AG203" s="24"/>
      <c r="AH203" s="24"/>
      <c r="AI203" s="24"/>
      <c r="AJ203" s="24"/>
      <c r="AK203" s="24" t="s">
        <v>438</v>
      </c>
      <c r="AL203" s="345">
        <f t="shared" si="6"/>
        <v>45706</v>
      </c>
      <c r="AM203" s="34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1">
        <v>45706.715277777781</v>
      </c>
      <c r="Y204" s="24" t="s">
        <v>1569</v>
      </c>
      <c r="Z204" s="24">
        <v>0.5</v>
      </c>
      <c r="AA204" s="24"/>
      <c r="AB204" s="24" t="s">
        <v>436</v>
      </c>
      <c r="AC204" s="26" t="s">
        <v>1570</v>
      </c>
      <c r="AD204" s="24"/>
      <c r="AE204" s="24"/>
      <c r="AF204" s="24"/>
      <c r="AG204" s="24"/>
      <c r="AH204" s="24"/>
      <c r="AI204" s="24"/>
      <c r="AJ204" s="24"/>
      <c r="AK204" s="24" t="s">
        <v>438</v>
      </c>
      <c r="AL204" s="345">
        <f t="shared" si="6"/>
        <v>45706</v>
      </c>
      <c r="AM204" s="34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1">
        <v>45706.719444444447</v>
      </c>
      <c r="Y205" s="24"/>
      <c r="Z205" s="24">
        <v>0.3</v>
      </c>
      <c r="AA205" s="24"/>
      <c r="AB205" s="24" t="s">
        <v>436</v>
      </c>
      <c r="AC205" s="26" t="s">
        <v>509</v>
      </c>
      <c r="AD205" s="24" t="s">
        <v>438</v>
      </c>
      <c r="AE205" s="24"/>
      <c r="AF205" s="24"/>
      <c r="AG205" s="24"/>
      <c r="AH205" s="24"/>
      <c r="AI205" s="24"/>
      <c r="AJ205" s="24"/>
      <c r="AK205" s="24" t="s">
        <v>438</v>
      </c>
      <c r="AL205" s="345" t="e">
        <f t="shared" si="6"/>
        <v>#VALUE!</v>
      </c>
      <c r="AM205" s="34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1">
        <v>45708.456250000003</v>
      </c>
      <c r="Y206" s="24" t="s">
        <v>1580</v>
      </c>
      <c r="Z206" s="24">
        <v>0.5</v>
      </c>
      <c r="AA206" s="24"/>
      <c r="AB206" s="24" t="s">
        <v>436</v>
      </c>
      <c r="AC206" s="26" t="s">
        <v>1581</v>
      </c>
      <c r="AD206" s="24"/>
      <c r="AE206" s="24"/>
      <c r="AF206" s="24"/>
      <c r="AG206" s="24"/>
      <c r="AH206" s="24"/>
      <c r="AI206" s="24"/>
      <c r="AJ206" s="24"/>
      <c r="AK206" s="24" t="s">
        <v>438</v>
      </c>
      <c r="AL206" s="345">
        <f t="shared" si="6"/>
        <v>45707</v>
      </c>
      <c r="AM206" s="34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1">
        <v>45707.770833333343</v>
      </c>
      <c r="Y207" s="24" t="s">
        <v>1587</v>
      </c>
      <c r="Z207" s="24">
        <v>0.6</v>
      </c>
      <c r="AA207" s="24"/>
      <c r="AB207" s="24" t="s">
        <v>436</v>
      </c>
      <c r="AC207" s="26" t="s">
        <v>1588</v>
      </c>
      <c r="AD207" s="24"/>
      <c r="AE207" s="24"/>
      <c r="AF207" s="24"/>
      <c r="AG207" s="24"/>
      <c r="AH207" s="24"/>
      <c r="AI207" s="24"/>
      <c r="AJ207" s="24"/>
      <c r="AK207" s="24" t="s">
        <v>438</v>
      </c>
      <c r="AL207" s="345">
        <f t="shared" si="6"/>
        <v>45707</v>
      </c>
      <c r="AM207" s="34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1">
        <v>45708.47152777778</v>
      </c>
      <c r="Y208" s="24"/>
      <c r="Z208" s="24">
        <v>0.3</v>
      </c>
      <c r="AA208" s="24"/>
      <c r="AB208" s="24" t="s">
        <v>436</v>
      </c>
      <c r="AC208" s="26" t="s">
        <v>509</v>
      </c>
      <c r="AD208" s="24" t="s">
        <v>438</v>
      </c>
      <c r="AE208" s="24"/>
      <c r="AF208" s="24"/>
      <c r="AG208" s="24"/>
      <c r="AH208" s="24"/>
      <c r="AI208" s="24"/>
      <c r="AJ208" s="24"/>
      <c r="AK208" s="24" t="s">
        <v>438</v>
      </c>
      <c r="AL208" s="345" t="e">
        <f t="shared" si="6"/>
        <v>#VALUE!</v>
      </c>
      <c r="AM208" s="346">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1">
        <v>45708.584722222222</v>
      </c>
      <c r="Y209" s="24"/>
      <c r="Z209" s="24">
        <v>0.3</v>
      </c>
      <c r="AA209" s="24"/>
      <c r="AB209" s="24" t="s">
        <v>436</v>
      </c>
      <c r="AC209" s="26" t="s">
        <v>509</v>
      </c>
      <c r="AD209" s="24" t="s">
        <v>438</v>
      </c>
      <c r="AE209" s="24"/>
      <c r="AF209" s="24"/>
      <c r="AG209" s="24"/>
      <c r="AH209" s="24"/>
      <c r="AI209" s="24"/>
      <c r="AJ209" s="24"/>
      <c r="AK209" s="24" t="s">
        <v>438</v>
      </c>
      <c r="AL209" s="345" t="e">
        <f t="shared" si="6"/>
        <v>#VALUE!</v>
      </c>
      <c r="AM209" s="34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1">
        <v>45708.611805555563</v>
      </c>
      <c r="Y210" s="24"/>
      <c r="Z210" s="24">
        <v>12.4</v>
      </c>
      <c r="AA210" s="24"/>
      <c r="AB210" s="24" t="s">
        <v>436</v>
      </c>
      <c r="AC210" s="26" t="s">
        <v>509</v>
      </c>
      <c r="AD210" s="24" t="s">
        <v>438</v>
      </c>
      <c r="AE210" s="24"/>
      <c r="AF210" s="24"/>
      <c r="AG210" s="24"/>
      <c r="AH210" s="24"/>
      <c r="AI210" s="24"/>
      <c r="AJ210" s="24"/>
      <c r="AK210" s="24" t="s">
        <v>438</v>
      </c>
      <c r="AL210" s="345" t="e">
        <f t="shared" si="6"/>
        <v>#VALUE!</v>
      </c>
      <c r="AM210" s="34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1">
        <v>45708.633333333331</v>
      </c>
      <c r="Y211" s="24"/>
      <c r="Z211" s="24">
        <v>0.4</v>
      </c>
      <c r="AA211" s="24"/>
      <c r="AB211" s="24" t="s">
        <v>436</v>
      </c>
      <c r="AC211" s="26" t="s">
        <v>509</v>
      </c>
      <c r="AD211" s="24" t="s">
        <v>438</v>
      </c>
      <c r="AE211" s="24"/>
      <c r="AF211" s="24"/>
      <c r="AG211" s="24"/>
      <c r="AH211" s="24"/>
      <c r="AI211" s="24"/>
      <c r="AJ211" s="24"/>
      <c r="AK211" s="24" t="s">
        <v>438</v>
      </c>
      <c r="AL211" s="345" t="e">
        <f t="shared" si="6"/>
        <v>#VALUE!</v>
      </c>
      <c r="AM211" s="34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1">
        <v>45708.65902777778</v>
      </c>
      <c r="Y212" s="24"/>
      <c r="Z212" s="24">
        <v>0.3</v>
      </c>
      <c r="AA212" s="24"/>
      <c r="AB212" s="24" t="s">
        <v>436</v>
      </c>
      <c r="AC212" s="26" t="s">
        <v>509</v>
      </c>
      <c r="AD212" s="24" t="s">
        <v>438</v>
      </c>
      <c r="AE212" s="24"/>
      <c r="AF212" s="24"/>
      <c r="AG212" s="24"/>
      <c r="AH212" s="24"/>
      <c r="AI212" s="24"/>
      <c r="AJ212" s="24"/>
      <c r="AK212" s="24" t="s">
        <v>438</v>
      </c>
      <c r="AL212" s="345" t="e">
        <f t="shared" si="6"/>
        <v>#VALUE!</v>
      </c>
      <c r="AM212" s="34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1">
        <v>45709.488194444442</v>
      </c>
      <c r="Y213" s="24" t="s">
        <v>1612</v>
      </c>
      <c r="Z213" s="24">
        <v>0.5</v>
      </c>
      <c r="AA213" s="24"/>
      <c r="AB213" s="24" t="s">
        <v>825</v>
      </c>
      <c r="AC213" s="26" t="s">
        <v>1613</v>
      </c>
      <c r="AD213" s="24"/>
      <c r="AE213" s="24"/>
      <c r="AF213" s="24"/>
      <c r="AG213" s="24"/>
      <c r="AH213" s="24"/>
      <c r="AI213" s="24"/>
      <c r="AJ213" s="24"/>
      <c r="AK213" s="24" t="s">
        <v>438</v>
      </c>
      <c r="AL213" s="345">
        <f t="shared" si="6"/>
        <v>45709</v>
      </c>
      <c r="AM213" s="34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1">
        <v>45709.490277777782</v>
      </c>
      <c r="Y214" s="24"/>
      <c r="Z214" s="24">
        <v>0.4</v>
      </c>
      <c r="AA214" s="24"/>
      <c r="AB214" s="24" t="s">
        <v>436</v>
      </c>
      <c r="AC214" s="26" t="s">
        <v>509</v>
      </c>
      <c r="AD214" s="24" t="s">
        <v>438</v>
      </c>
      <c r="AE214" s="24"/>
      <c r="AF214" s="24"/>
      <c r="AG214" s="24"/>
      <c r="AH214" s="24"/>
      <c r="AI214" s="24"/>
      <c r="AJ214" s="24"/>
      <c r="AK214" s="24" t="s">
        <v>438</v>
      </c>
      <c r="AL214" s="345" t="e">
        <f t="shared" si="6"/>
        <v>#VALUE!</v>
      </c>
      <c r="AM214" s="34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1">
        <v>45709.506944444453</v>
      </c>
      <c r="Y215" s="24"/>
      <c r="Z215" s="24">
        <v>0.3</v>
      </c>
      <c r="AA215" s="24"/>
      <c r="AB215" s="24" t="s">
        <v>436</v>
      </c>
      <c r="AC215" s="26" t="s">
        <v>509</v>
      </c>
      <c r="AD215" s="24" t="s">
        <v>438</v>
      </c>
      <c r="AE215" s="24"/>
      <c r="AF215" s="24"/>
      <c r="AG215" s="24"/>
      <c r="AH215" s="24"/>
      <c r="AI215" s="24"/>
      <c r="AJ215" s="24"/>
      <c r="AK215" s="24" t="s">
        <v>438</v>
      </c>
      <c r="AL215" s="345" t="e">
        <f t="shared" si="6"/>
        <v>#VALUE!</v>
      </c>
      <c r="AM215" s="34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1">
        <v>45712.46875</v>
      </c>
      <c r="Y216" s="24" t="s">
        <v>1627</v>
      </c>
      <c r="Z216" s="24">
        <v>0.5</v>
      </c>
      <c r="AA216" s="24"/>
      <c r="AB216" s="24" t="s">
        <v>436</v>
      </c>
      <c r="AC216" s="26" t="s">
        <v>1628</v>
      </c>
      <c r="AD216" s="24"/>
      <c r="AE216" s="24"/>
      <c r="AF216" s="24"/>
      <c r="AG216" s="24"/>
      <c r="AH216" s="24"/>
      <c r="AI216" s="24"/>
      <c r="AJ216" s="24"/>
      <c r="AK216" s="24" t="s">
        <v>438</v>
      </c>
      <c r="AL216" s="345">
        <f t="shared" si="6"/>
        <v>45709</v>
      </c>
      <c r="AM216" s="34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1">
        <v>45709.600694444453</v>
      </c>
      <c r="Y217" s="24"/>
      <c r="Z217" s="24">
        <v>0.3</v>
      </c>
      <c r="AA217" s="24"/>
      <c r="AB217" s="24" t="s">
        <v>436</v>
      </c>
      <c r="AC217" s="26" t="s">
        <v>509</v>
      </c>
      <c r="AD217" s="24" t="s">
        <v>438</v>
      </c>
      <c r="AE217" s="24"/>
      <c r="AF217" s="24"/>
      <c r="AG217" s="24"/>
      <c r="AH217" s="24"/>
      <c r="AI217" s="24"/>
      <c r="AJ217" s="24"/>
      <c r="AK217" s="24" t="s">
        <v>438</v>
      </c>
      <c r="AL217" s="345" t="e">
        <f t="shared" si="6"/>
        <v>#VALUE!</v>
      </c>
      <c r="AM217" s="34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1">
        <v>45709.619444444441</v>
      </c>
      <c r="Y218" s="24"/>
      <c r="Z218" s="24">
        <v>0.4</v>
      </c>
      <c r="AA218" s="24"/>
      <c r="AB218" s="24" t="s">
        <v>436</v>
      </c>
      <c r="AC218" s="26" t="s">
        <v>509</v>
      </c>
      <c r="AD218" s="24" t="s">
        <v>438</v>
      </c>
      <c r="AE218" s="24"/>
      <c r="AF218" s="24"/>
      <c r="AG218" s="24"/>
      <c r="AH218" s="24"/>
      <c r="AI218" s="24"/>
      <c r="AJ218" s="24"/>
      <c r="AK218" s="24" t="s">
        <v>438</v>
      </c>
      <c r="AL218" s="345" t="e">
        <f t="shared" si="6"/>
        <v>#VALUE!</v>
      </c>
      <c r="AM218" s="34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1">
        <v>45712.584722222222</v>
      </c>
      <c r="Y219" s="24" t="s">
        <v>1642</v>
      </c>
      <c r="Z219" s="24">
        <v>0.5</v>
      </c>
      <c r="AA219" s="24"/>
      <c r="AB219" s="24" t="s">
        <v>436</v>
      </c>
      <c r="AC219" s="26" t="s">
        <v>1643</v>
      </c>
      <c r="AD219" s="24"/>
      <c r="AE219" s="24"/>
      <c r="AF219" s="24"/>
      <c r="AG219" s="24"/>
      <c r="AH219" s="24"/>
      <c r="AI219" s="24"/>
      <c r="AJ219" s="24"/>
      <c r="AK219" s="24" t="s">
        <v>438</v>
      </c>
      <c r="AL219" s="345">
        <f t="shared" si="6"/>
        <v>45709</v>
      </c>
      <c r="AM219" s="34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1">
        <v>45712.586805555547</v>
      </c>
      <c r="Y220" s="24" t="s">
        <v>1650</v>
      </c>
      <c r="Z220" s="24">
        <v>0.5</v>
      </c>
      <c r="AA220" s="24"/>
      <c r="AB220" s="24" t="s">
        <v>436</v>
      </c>
      <c r="AC220" s="26" t="s">
        <v>1651</v>
      </c>
      <c r="AD220" s="24"/>
      <c r="AE220" s="24"/>
      <c r="AF220" s="24"/>
      <c r="AG220" s="24"/>
      <c r="AH220" s="24"/>
      <c r="AI220" s="24"/>
      <c r="AJ220" s="24"/>
      <c r="AK220" s="24" t="s">
        <v>438</v>
      </c>
      <c r="AL220" s="345">
        <f t="shared" si="6"/>
        <v>45709</v>
      </c>
      <c r="AM220" s="34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1">
        <v>45712.583333333343</v>
      </c>
      <c r="Y221" s="24" t="s">
        <v>1659</v>
      </c>
      <c r="Z221" s="24">
        <v>0.5</v>
      </c>
      <c r="AA221" s="24"/>
      <c r="AB221" s="24" t="s">
        <v>436</v>
      </c>
      <c r="AC221" s="26" t="s">
        <v>1660</v>
      </c>
      <c r="AD221" s="24"/>
      <c r="AE221" s="24"/>
      <c r="AF221" s="24"/>
      <c r="AG221" s="24"/>
      <c r="AH221" s="24"/>
      <c r="AI221" s="24"/>
      <c r="AJ221" s="24"/>
      <c r="AK221" s="24" t="s">
        <v>438</v>
      </c>
      <c r="AL221" s="345">
        <f t="shared" si="6"/>
        <v>45710</v>
      </c>
      <c r="AM221" s="34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1">
        <v>45712.513888888891</v>
      </c>
      <c r="Y222" s="24" t="s">
        <v>1666</v>
      </c>
      <c r="Z222" s="24">
        <v>0.1</v>
      </c>
      <c r="AA222" s="24"/>
      <c r="AB222" s="24" t="s">
        <v>825</v>
      </c>
      <c r="AC222" s="26" t="s">
        <v>602</v>
      </c>
      <c r="AD222" s="24"/>
      <c r="AE222" s="24"/>
      <c r="AF222" s="24"/>
      <c r="AG222" s="24"/>
      <c r="AH222" s="24"/>
      <c r="AI222" s="24"/>
      <c r="AJ222" s="24"/>
      <c r="AK222" s="24" t="s">
        <v>438</v>
      </c>
      <c r="AL222" s="345">
        <f t="shared" si="6"/>
        <v>45712</v>
      </c>
      <c r="AM222" s="34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1">
        <v>45713.604166666657</v>
      </c>
      <c r="Y223" s="24" t="s">
        <v>1672</v>
      </c>
      <c r="Z223" s="24">
        <v>1</v>
      </c>
      <c r="AA223" s="24"/>
      <c r="AB223" s="24" t="s">
        <v>436</v>
      </c>
      <c r="AC223" s="26" t="s">
        <v>1673</v>
      </c>
      <c r="AD223" s="24"/>
      <c r="AE223" s="24"/>
      <c r="AF223" s="24"/>
      <c r="AG223" s="24"/>
      <c r="AH223" s="24"/>
      <c r="AI223" s="24"/>
      <c r="AJ223" s="24"/>
      <c r="AK223" s="24" t="s">
        <v>438</v>
      </c>
      <c r="AL223" s="345">
        <f t="shared" si="6"/>
        <v>45712</v>
      </c>
      <c r="AM223" s="34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1">
        <v>45712.604166666657</v>
      </c>
      <c r="Y224" s="24"/>
      <c r="Z224" s="24">
        <v>0.5</v>
      </c>
      <c r="AA224" s="24"/>
      <c r="AB224" s="24" t="s">
        <v>436</v>
      </c>
      <c r="AC224" s="26" t="s">
        <v>509</v>
      </c>
      <c r="AD224" s="24" t="s">
        <v>438</v>
      </c>
      <c r="AE224" s="24"/>
      <c r="AF224" s="24"/>
      <c r="AG224" s="24"/>
      <c r="AH224" s="24"/>
      <c r="AI224" s="24"/>
      <c r="AJ224" s="24"/>
      <c r="AK224" s="24" t="s">
        <v>438</v>
      </c>
      <c r="AL224" s="345" t="e">
        <f t="shared" si="6"/>
        <v>#VALUE!</v>
      </c>
      <c r="AM224" s="34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1">
        <v>45712.618055555547</v>
      </c>
      <c r="Y225" s="24"/>
      <c r="Z225" s="24">
        <v>0.3</v>
      </c>
      <c r="AA225" s="24"/>
      <c r="AB225" s="24" t="s">
        <v>436</v>
      </c>
      <c r="AC225" s="26" t="s">
        <v>509</v>
      </c>
      <c r="AD225" s="24" t="s">
        <v>438</v>
      </c>
      <c r="AE225" s="24"/>
      <c r="AF225" s="24"/>
      <c r="AG225" s="24"/>
      <c r="AH225" s="24"/>
      <c r="AI225" s="24"/>
      <c r="AJ225" s="24"/>
      <c r="AK225" s="24" t="s">
        <v>438</v>
      </c>
      <c r="AL225" s="345" t="e">
        <f t="shared" si="6"/>
        <v>#VALUE!</v>
      </c>
      <c r="AM225" s="34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1">
        <v>45712.631944444453</v>
      </c>
      <c r="Y226" s="24"/>
      <c r="Z226" s="24">
        <v>0.3</v>
      </c>
      <c r="AA226" s="24"/>
      <c r="AB226" s="24" t="s">
        <v>436</v>
      </c>
      <c r="AC226" s="26" t="s">
        <v>509</v>
      </c>
      <c r="AD226" s="24" t="s">
        <v>438</v>
      </c>
      <c r="AE226" s="24"/>
      <c r="AF226" s="24"/>
      <c r="AG226" s="24"/>
      <c r="AH226" s="24"/>
      <c r="AI226" s="24"/>
      <c r="AJ226" s="24"/>
      <c r="AK226" s="24" t="s">
        <v>438</v>
      </c>
      <c r="AL226" s="345" t="e">
        <f t="shared" si="6"/>
        <v>#VALUE!</v>
      </c>
      <c r="AM226" s="34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1">
        <v>45713.768750000003</v>
      </c>
      <c r="Y227" s="24" t="s">
        <v>1692</v>
      </c>
      <c r="Z227" s="24">
        <v>0.5</v>
      </c>
      <c r="AA227" s="24"/>
      <c r="AB227" s="24" t="s">
        <v>436</v>
      </c>
      <c r="AC227" s="26" t="s">
        <v>1693</v>
      </c>
      <c r="AD227" s="24"/>
      <c r="AE227" s="24"/>
      <c r="AF227" s="24"/>
      <c r="AG227" s="24"/>
      <c r="AH227" s="24"/>
      <c r="AI227" s="24"/>
      <c r="AJ227" s="24"/>
      <c r="AK227" s="24" t="s">
        <v>438</v>
      </c>
      <c r="AL227" s="345">
        <f t="shared" si="6"/>
        <v>45712</v>
      </c>
      <c r="AM227" s="34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1">
        <v>45713.412499999999</v>
      </c>
      <c r="Y228" s="24" t="s">
        <v>1699</v>
      </c>
      <c r="Z228" s="24">
        <v>0.9</v>
      </c>
      <c r="AA228" s="24"/>
      <c r="AB228" s="24" t="s">
        <v>436</v>
      </c>
      <c r="AC228" s="26" t="s">
        <v>1700</v>
      </c>
      <c r="AD228" s="24"/>
      <c r="AE228" s="24"/>
      <c r="AF228" s="24"/>
      <c r="AG228" s="24"/>
      <c r="AH228" s="24"/>
      <c r="AI228" s="24"/>
      <c r="AJ228" s="24"/>
      <c r="AK228" s="24" t="s">
        <v>438</v>
      </c>
      <c r="AL228" s="345">
        <f t="shared" si="6"/>
        <v>45712</v>
      </c>
      <c r="AM228" s="34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1">
        <v>45714.538194444453</v>
      </c>
      <c r="Y229" s="24" t="s">
        <v>1708</v>
      </c>
      <c r="Z229" s="24">
        <v>0.9</v>
      </c>
      <c r="AA229" s="24"/>
      <c r="AB229" s="24" t="s">
        <v>436</v>
      </c>
      <c r="AC229" s="26" t="s">
        <v>1709</v>
      </c>
      <c r="AD229" s="24"/>
      <c r="AE229" s="24"/>
      <c r="AF229" s="24"/>
      <c r="AG229" s="24"/>
      <c r="AH229" s="24"/>
      <c r="AI229" s="24"/>
      <c r="AJ229" s="24"/>
      <c r="AK229" s="24" t="s">
        <v>438</v>
      </c>
      <c r="AL229" s="345">
        <f t="shared" si="6"/>
        <v>45713</v>
      </c>
      <c r="AM229" s="34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1">
        <v>45714.642361111109</v>
      </c>
      <c r="Y230" s="24" t="s">
        <v>1717</v>
      </c>
      <c r="Z230" s="24">
        <v>0.8</v>
      </c>
      <c r="AA230" s="24"/>
      <c r="AB230" s="24" t="s">
        <v>436</v>
      </c>
      <c r="AC230" s="26" t="s">
        <v>1718</v>
      </c>
      <c r="AD230" s="24"/>
      <c r="AE230" s="24"/>
      <c r="AF230" s="24"/>
      <c r="AG230" s="24"/>
      <c r="AH230" s="24"/>
      <c r="AI230" s="24"/>
      <c r="AJ230" s="24"/>
      <c r="AK230" s="24" t="s">
        <v>438</v>
      </c>
      <c r="AL230" s="345">
        <f t="shared" si="6"/>
        <v>45713</v>
      </c>
      <c r="AM230" s="34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1">
        <v>45714.637499999997</v>
      </c>
      <c r="Y231" s="24" t="s">
        <v>1724</v>
      </c>
      <c r="Z231" s="24">
        <v>0.5</v>
      </c>
      <c r="AA231" s="24"/>
      <c r="AB231" s="24" t="s">
        <v>436</v>
      </c>
      <c r="AC231" s="26" t="s">
        <v>1725</v>
      </c>
      <c r="AD231" s="24"/>
      <c r="AE231" s="24"/>
      <c r="AF231" s="24"/>
      <c r="AG231" s="24"/>
      <c r="AH231" s="24"/>
      <c r="AI231" s="24"/>
      <c r="AJ231" s="24"/>
      <c r="AK231" s="24" t="s">
        <v>438</v>
      </c>
      <c r="AL231" s="345">
        <f t="shared" si="6"/>
        <v>45713</v>
      </c>
      <c r="AM231" s="34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1">
        <v>45714.642361111109</v>
      </c>
      <c r="Y232" s="24"/>
      <c r="Z232" s="24">
        <v>0.8</v>
      </c>
      <c r="AA232" s="24"/>
      <c r="AB232" s="24" t="s">
        <v>436</v>
      </c>
      <c r="AC232" s="26" t="s">
        <v>509</v>
      </c>
      <c r="AD232" s="24" t="s">
        <v>438</v>
      </c>
      <c r="AE232" s="24"/>
      <c r="AF232" s="24"/>
      <c r="AG232" s="24"/>
      <c r="AH232" s="24"/>
      <c r="AI232" s="24"/>
      <c r="AJ232" s="24"/>
      <c r="AK232" s="24" t="s">
        <v>438</v>
      </c>
      <c r="AL232" s="345" t="e">
        <f t="shared" si="6"/>
        <v>#VALUE!</v>
      </c>
      <c r="AM232" s="346">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1">
        <v>45715.510416666657</v>
      </c>
      <c r="Y233" s="24"/>
      <c r="Z233" s="24">
        <v>0.4</v>
      </c>
      <c r="AA233" s="24"/>
      <c r="AB233" s="24" t="s">
        <v>436</v>
      </c>
      <c r="AC233" s="26" t="s">
        <v>509</v>
      </c>
      <c r="AD233" s="24" t="s">
        <v>438</v>
      </c>
      <c r="AE233" s="24"/>
      <c r="AF233" s="24"/>
      <c r="AG233" s="24"/>
      <c r="AH233" s="24"/>
      <c r="AI233" s="24"/>
      <c r="AJ233" s="24"/>
      <c r="AK233" s="24" t="s">
        <v>438</v>
      </c>
      <c r="AL233" s="345" t="e">
        <f t="shared" si="6"/>
        <v>#VALUE!</v>
      </c>
      <c r="AM233" s="34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1">
        <v>45715.615277777782</v>
      </c>
      <c r="Y234" s="24"/>
      <c r="Z234" s="24">
        <v>0.4</v>
      </c>
      <c r="AA234" s="24"/>
      <c r="AB234" s="24" t="s">
        <v>436</v>
      </c>
      <c r="AC234" s="26" t="s">
        <v>509</v>
      </c>
      <c r="AD234" s="24" t="s">
        <v>438</v>
      </c>
      <c r="AE234" s="24"/>
      <c r="AF234" s="24"/>
      <c r="AG234" s="24"/>
      <c r="AH234" s="24"/>
      <c r="AI234" s="24"/>
      <c r="AJ234" s="24"/>
      <c r="AK234" s="24" t="s">
        <v>438</v>
      </c>
      <c r="AL234" s="345" t="e">
        <f t="shared" si="6"/>
        <v>#VALUE!</v>
      </c>
      <c r="AM234" s="34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1">
        <v>45715.642361111109</v>
      </c>
      <c r="Y235" s="24"/>
      <c r="Z235" s="24">
        <v>0.4</v>
      </c>
      <c r="AA235" s="24"/>
      <c r="AB235" s="24" t="s">
        <v>436</v>
      </c>
      <c r="AC235" s="26" t="s">
        <v>509</v>
      </c>
      <c r="AD235" s="24" t="s">
        <v>438</v>
      </c>
      <c r="AE235" s="24"/>
      <c r="AF235" s="24"/>
      <c r="AG235" s="24"/>
      <c r="AH235" s="24"/>
      <c r="AI235" s="24"/>
      <c r="AJ235" s="24"/>
      <c r="AK235" s="24" t="s">
        <v>438</v>
      </c>
      <c r="AL235" s="345" t="e">
        <f t="shared" si="6"/>
        <v>#VALUE!</v>
      </c>
      <c r="AM235" s="34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1">
        <v>45719.4375</v>
      </c>
      <c r="Y236" s="24" t="s">
        <v>1743</v>
      </c>
      <c r="Z236" s="24">
        <v>1</v>
      </c>
      <c r="AA236" s="24"/>
      <c r="AB236" s="24" t="s">
        <v>436</v>
      </c>
      <c r="AC236" s="26" t="s">
        <v>1744</v>
      </c>
      <c r="AD236" s="24"/>
      <c r="AE236" s="24"/>
      <c r="AF236" s="24"/>
      <c r="AG236" s="24"/>
      <c r="AH236" s="24"/>
      <c r="AI236" s="24"/>
      <c r="AJ236" s="24"/>
      <c r="AK236" s="24" t="s">
        <v>438</v>
      </c>
      <c r="AL236" s="345">
        <f t="shared" si="6"/>
        <v>45716</v>
      </c>
      <c r="AM236" s="34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1">
        <v>45719.421527777777</v>
      </c>
      <c r="Y237" s="24" t="s">
        <v>1743</v>
      </c>
      <c r="Z237" s="24">
        <v>0.5</v>
      </c>
      <c r="AA237" s="24"/>
      <c r="AB237" s="24" t="s">
        <v>436</v>
      </c>
      <c r="AC237" s="26" t="s">
        <v>1752</v>
      </c>
      <c r="AD237" s="24"/>
      <c r="AE237" s="24"/>
      <c r="AF237" s="24"/>
      <c r="AG237" s="24"/>
      <c r="AH237" s="24"/>
      <c r="AI237" s="24"/>
      <c r="AJ237" s="24"/>
      <c r="AK237" s="24" t="s">
        <v>438</v>
      </c>
      <c r="AL237" s="345">
        <f t="shared" si="6"/>
        <v>45717</v>
      </c>
      <c r="AM237" s="34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1">
        <v>45719.445833333331</v>
      </c>
      <c r="Y238" s="24"/>
      <c r="Z238" s="24">
        <v>0.4</v>
      </c>
      <c r="AA238" s="24"/>
      <c r="AB238" s="24" t="s">
        <v>436</v>
      </c>
      <c r="AC238" s="26" t="s">
        <v>509</v>
      </c>
      <c r="AD238" s="24" t="s">
        <v>438</v>
      </c>
      <c r="AE238" s="24"/>
      <c r="AF238" s="24"/>
      <c r="AG238" s="24"/>
      <c r="AH238" s="24"/>
      <c r="AI238" s="24"/>
      <c r="AJ238" s="24"/>
      <c r="AK238" s="24" t="s">
        <v>438</v>
      </c>
      <c r="AL238" s="345" t="e">
        <f t="shared" si="6"/>
        <v>#VALUE!</v>
      </c>
      <c r="AM238" s="34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1">
        <v>45719.486805555563</v>
      </c>
      <c r="Y239" s="24"/>
      <c r="Z239" s="24">
        <v>0.4</v>
      </c>
      <c r="AA239" s="24"/>
      <c r="AB239" s="24" t="s">
        <v>436</v>
      </c>
      <c r="AC239" s="26" t="s">
        <v>509</v>
      </c>
      <c r="AD239" s="24" t="s">
        <v>438</v>
      </c>
      <c r="AE239" s="24"/>
      <c r="AF239" s="24"/>
      <c r="AG239" s="24"/>
      <c r="AH239" s="24"/>
      <c r="AI239" s="24"/>
      <c r="AJ239" s="24"/>
      <c r="AK239" s="24" t="s">
        <v>438</v>
      </c>
      <c r="AL239" s="345" t="e">
        <f t="shared" si="6"/>
        <v>#VALUE!</v>
      </c>
      <c r="AM239" s="34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1">
        <v>45719.584027777782</v>
      </c>
      <c r="Y240" s="24"/>
      <c r="Z240" s="24">
        <v>0.4</v>
      </c>
      <c r="AA240" s="24"/>
      <c r="AB240" s="24" t="s">
        <v>436</v>
      </c>
      <c r="AC240" s="26" t="s">
        <v>509</v>
      </c>
      <c r="AD240" s="24" t="s">
        <v>438</v>
      </c>
      <c r="AE240" s="24"/>
      <c r="AF240" s="24"/>
      <c r="AG240" s="24"/>
      <c r="AH240" s="24"/>
      <c r="AI240" s="24"/>
      <c r="AJ240" s="24"/>
      <c r="AK240" s="24" t="s">
        <v>438</v>
      </c>
      <c r="AL240" s="345" t="e">
        <f t="shared" si="6"/>
        <v>#VALUE!</v>
      </c>
      <c r="AM240" s="34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1">
        <v>45719.606944444437</v>
      </c>
      <c r="Y241" s="24"/>
      <c r="Z241" s="24">
        <v>0.3</v>
      </c>
      <c r="AA241" s="24"/>
      <c r="AB241" s="24" t="s">
        <v>436</v>
      </c>
      <c r="AC241" s="26" t="s">
        <v>509</v>
      </c>
      <c r="AD241" s="24" t="s">
        <v>438</v>
      </c>
      <c r="AE241" s="24"/>
      <c r="AF241" s="24"/>
      <c r="AG241" s="24"/>
      <c r="AH241" s="24"/>
      <c r="AI241" s="24"/>
      <c r="AJ241" s="24"/>
      <c r="AK241" s="24" t="s">
        <v>438</v>
      </c>
      <c r="AL241" s="345" t="e">
        <f t="shared" si="6"/>
        <v>#VALUE!</v>
      </c>
      <c r="AM241" s="34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1">
        <v>45719.634722222218</v>
      </c>
      <c r="Y242" s="24"/>
      <c r="Z242" s="24">
        <v>0.3</v>
      </c>
      <c r="AA242" s="24"/>
      <c r="AB242" s="24" t="s">
        <v>436</v>
      </c>
      <c r="AC242" s="26" t="s">
        <v>509</v>
      </c>
      <c r="AD242" s="24" t="s">
        <v>438</v>
      </c>
      <c r="AE242" s="24"/>
      <c r="AF242" s="24"/>
      <c r="AG242" s="24"/>
      <c r="AH242" s="24"/>
      <c r="AI242" s="24"/>
      <c r="AJ242" s="24"/>
      <c r="AK242" s="24" t="s">
        <v>438</v>
      </c>
      <c r="AL242" s="345" t="e">
        <f t="shared" si="6"/>
        <v>#VALUE!</v>
      </c>
      <c r="AM242" s="34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1">
        <v>45719.661805555559</v>
      </c>
      <c r="Y243" s="24"/>
      <c r="Z243" s="24">
        <v>0.4</v>
      </c>
      <c r="AA243" s="24"/>
      <c r="AB243" s="24" t="s">
        <v>436</v>
      </c>
      <c r="AC243" s="26" t="s">
        <v>509</v>
      </c>
      <c r="AD243" s="24" t="s">
        <v>438</v>
      </c>
      <c r="AE243" s="24"/>
      <c r="AF243" s="24"/>
      <c r="AG243" s="24"/>
      <c r="AH243" s="24"/>
      <c r="AI243" s="24"/>
      <c r="AJ243" s="24"/>
      <c r="AK243" s="24" t="s">
        <v>438</v>
      </c>
      <c r="AL243" s="345" t="e">
        <f t="shared" si="6"/>
        <v>#VALUE!</v>
      </c>
      <c r="AM243" s="346">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1">
        <v>45719.701388888891</v>
      </c>
      <c r="Y244" s="24"/>
      <c r="Z244" s="24">
        <v>12.3</v>
      </c>
      <c r="AA244" s="24"/>
      <c r="AB244" s="24" t="s">
        <v>436</v>
      </c>
      <c r="AC244" s="26" t="s">
        <v>509</v>
      </c>
      <c r="AD244" s="24" t="s">
        <v>438</v>
      </c>
      <c r="AE244" s="24"/>
      <c r="AF244" s="24"/>
      <c r="AG244" s="24"/>
      <c r="AH244" s="24"/>
      <c r="AI244" s="24"/>
      <c r="AJ244" s="24"/>
      <c r="AK244" s="24" t="s">
        <v>438</v>
      </c>
      <c r="AL244" s="345" t="e">
        <f t="shared" si="6"/>
        <v>#VALUE!</v>
      </c>
      <c r="AM244" s="34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1">
        <v>45720.423611111109</v>
      </c>
      <c r="Y245" s="24" t="s">
        <v>1780</v>
      </c>
      <c r="Z245" s="24">
        <v>0.5</v>
      </c>
      <c r="AA245" s="24"/>
      <c r="AB245" s="24" t="s">
        <v>436</v>
      </c>
      <c r="AC245" s="26" t="s">
        <v>1781</v>
      </c>
      <c r="AD245" s="24"/>
      <c r="AE245" s="24"/>
      <c r="AF245" s="24"/>
      <c r="AG245" s="24"/>
      <c r="AH245" s="24"/>
      <c r="AI245" s="24"/>
      <c r="AJ245" s="24"/>
      <c r="AK245" s="24" t="s">
        <v>438</v>
      </c>
      <c r="AL245" s="345">
        <f t="shared" si="6"/>
        <v>45720</v>
      </c>
      <c r="AM245" s="34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1">
        <v>45720.458333333343</v>
      </c>
      <c r="Y246" s="24"/>
      <c r="Z246" s="24">
        <v>0.3</v>
      </c>
      <c r="AA246" s="24"/>
      <c r="AB246" s="24" t="s">
        <v>436</v>
      </c>
      <c r="AC246" s="26" t="s">
        <v>509</v>
      </c>
      <c r="AD246" s="24" t="s">
        <v>438</v>
      </c>
      <c r="AE246" s="24"/>
      <c r="AF246" s="24"/>
      <c r="AG246" s="24"/>
      <c r="AH246" s="24"/>
      <c r="AI246" s="24"/>
      <c r="AJ246" s="24"/>
      <c r="AK246" s="24" t="s">
        <v>438</v>
      </c>
      <c r="AL246" s="345" t="e">
        <f t="shared" si="6"/>
        <v>#VALUE!</v>
      </c>
      <c r="AM246" s="34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1">
        <v>45720.493055555547</v>
      </c>
      <c r="Y247" s="24"/>
      <c r="Z247" s="24">
        <v>0.3</v>
      </c>
      <c r="AA247" s="24"/>
      <c r="AB247" s="24" t="s">
        <v>436</v>
      </c>
      <c r="AC247" s="26" t="s">
        <v>509</v>
      </c>
      <c r="AD247" s="24" t="s">
        <v>438</v>
      </c>
      <c r="AE247" s="24"/>
      <c r="AF247" s="24"/>
      <c r="AG247" s="24"/>
      <c r="AH247" s="24"/>
      <c r="AI247" s="24"/>
      <c r="AJ247" s="24"/>
      <c r="AK247" s="24" t="s">
        <v>438</v>
      </c>
      <c r="AL247" s="345" t="e">
        <f t="shared" si="6"/>
        <v>#VALUE!</v>
      </c>
      <c r="AM247" s="34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1">
        <v>45720.579861111109</v>
      </c>
      <c r="Y248" s="24"/>
      <c r="Z248" s="24">
        <v>0.4</v>
      </c>
      <c r="AA248" s="24"/>
      <c r="AB248" s="24" t="s">
        <v>436</v>
      </c>
      <c r="AC248" s="26" t="s">
        <v>509</v>
      </c>
      <c r="AD248" s="24" t="s">
        <v>438</v>
      </c>
      <c r="AE248" s="24"/>
      <c r="AF248" s="24"/>
      <c r="AG248" s="24"/>
      <c r="AH248" s="24"/>
      <c r="AI248" s="24"/>
      <c r="AJ248" s="24"/>
      <c r="AK248" s="24" t="s">
        <v>438</v>
      </c>
      <c r="AL248" s="345" t="e">
        <f t="shared" si="6"/>
        <v>#VALUE!</v>
      </c>
      <c r="AM248" s="34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1">
        <v>45720.59375</v>
      </c>
      <c r="Y249" s="24"/>
      <c r="Z249" s="24">
        <v>0.3</v>
      </c>
      <c r="AA249" s="24"/>
      <c r="AB249" s="24" t="s">
        <v>436</v>
      </c>
      <c r="AC249" s="26" t="s">
        <v>509</v>
      </c>
      <c r="AD249" s="24" t="s">
        <v>438</v>
      </c>
      <c r="AE249" s="24"/>
      <c r="AF249" s="24"/>
      <c r="AG249" s="24"/>
      <c r="AH249" s="24"/>
      <c r="AI249" s="24"/>
      <c r="AJ249" s="24"/>
      <c r="AK249" s="24" t="s">
        <v>438</v>
      </c>
      <c r="AL249" s="345" t="e">
        <f t="shared" si="6"/>
        <v>#VALUE!</v>
      </c>
      <c r="AM249" s="346">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1">
        <v>45720.618055555547</v>
      </c>
      <c r="Y250" s="24"/>
      <c r="Z250" s="24">
        <v>0.3</v>
      </c>
      <c r="AA250" s="24"/>
      <c r="AB250" s="24" t="s">
        <v>436</v>
      </c>
      <c r="AC250" s="26" t="s">
        <v>509</v>
      </c>
      <c r="AD250" s="24" t="s">
        <v>438</v>
      </c>
      <c r="AE250" s="24"/>
      <c r="AF250" s="24"/>
      <c r="AG250" s="24"/>
      <c r="AH250" s="24"/>
      <c r="AI250" s="24"/>
      <c r="AJ250" s="24"/>
      <c r="AK250" s="24" t="s">
        <v>438</v>
      </c>
      <c r="AL250" s="345" t="e">
        <f t="shared" si="6"/>
        <v>#VALUE!</v>
      </c>
      <c r="AM250" s="34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1">
        <v>45720.640972222223</v>
      </c>
      <c r="Y251" s="24"/>
      <c r="Z251" s="24">
        <v>0.4</v>
      </c>
      <c r="AA251" s="24"/>
      <c r="AB251" s="24" t="s">
        <v>436</v>
      </c>
      <c r="AC251" s="26" t="s">
        <v>509</v>
      </c>
      <c r="AD251" s="24" t="s">
        <v>438</v>
      </c>
      <c r="AE251" s="24"/>
      <c r="AF251" s="24"/>
      <c r="AG251" s="24"/>
      <c r="AH251" s="24"/>
      <c r="AI251" s="24"/>
      <c r="AJ251" s="24"/>
      <c r="AK251" s="24" t="s">
        <v>438</v>
      </c>
      <c r="AL251" s="345" t="e">
        <f t="shared" si="6"/>
        <v>#VALUE!</v>
      </c>
      <c r="AM251" s="34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1">
        <v>45720.671527777777</v>
      </c>
      <c r="Y252" s="24"/>
      <c r="Z252" s="24">
        <v>0.3</v>
      </c>
      <c r="AA252" s="24"/>
      <c r="AB252" s="24" t="s">
        <v>436</v>
      </c>
      <c r="AC252" s="26" t="s">
        <v>509</v>
      </c>
      <c r="AD252" s="24" t="s">
        <v>438</v>
      </c>
      <c r="AE252" s="24"/>
      <c r="AF252" s="24"/>
      <c r="AG252" s="24"/>
      <c r="AH252" s="24"/>
      <c r="AI252" s="24"/>
      <c r="AJ252" s="24"/>
      <c r="AK252" s="24" t="s">
        <v>438</v>
      </c>
      <c r="AL252" s="345" t="e">
        <f t="shared" si="6"/>
        <v>#VALUE!</v>
      </c>
      <c r="AM252" s="34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1">
        <v>45721.49722222222</v>
      </c>
      <c r="Y253" s="24"/>
      <c r="Z253" s="24">
        <v>0.4</v>
      </c>
      <c r="AA253" s="24"/>
      <c r="AB253" s="24" t="s">
        <v>436</v>
      </c>
      <c r="AC253" s="26" t="s">
        <v>509</v>
      </c>
      <c r="AD253" s="24" t="s">
        <v>438</v>
      </c>
      <c r="AE253" s="24"/>
      <c r="AF253" s="24"/>
      <c r="AG253" s="24"/>
      <c r="AH253" s="24"/>
      <c r="AI253" s="24"/>
      <c r="AJ253" s="24"/>
      <c r="AK253" s="24" t="s">
        <v>438</v>
      </c>
      <c r="AL253" s="345" t="e">
        <f t="shared" si="6"/>
        <v>#VALUE!</v>
      </c>
      <c r="AM253" s="34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1">
        <v>45722.62222222222</v>
      </c>
      <c r="Y254" s="24" t="s">
        <v>1817</v>
      </c>
      <c r="Z254" s="24">
        <v>0.4</v>
      </c>
      <c r="AA254" s="24"/>
      <c r="AB254" s="24" t="s">
        <v>436</v>
      </c>
      <c r="AC254" s="26" t="s">
        <v>1818</v>
      </c>
      <c r="AD254" s="24"/>
      <c r="AE254" s="24"/>
      <c r="AF254" s="24"/>
      <c r="AG254" s="24"/>
      <c r="AH254" s="24"/>
      <c r="AI254" s="24"/>
      <c r="AJ254" s="24"/>
      <c r="AK254" s="24" t="s">
        <v>438</v>
      </c>
      <c r="AL254" s="345">
        <f t="shared" si="6"/>
        <v>45721</v>
      </c>
      <c r="AM254" s="34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1">
        <v>45721.541666666657</v>
      </c>
      <c r="Y255" s="24"/>
      <c r="Z255" s="24">
        <v>1</v>
      </c>
      <c r="AA255" s="24"/>
      <c r="AB255" s="24" t="s">
        <v>436</v>
      </c>
      <c r="AC255" s="26" t="s">
        <v>1824</v>
      </c>
      <c r="AD255" s="24"/>
      <c r="AE255" s="24"/>
      <c r="AF255" s="24"/>
      <c r="AG255" s="24"/>
      <c r="AH255" s="24"/>
      <c r="AI255" s="24"/>
      <c r="AJ255" s="24"/>
      <c r="AK255" s="24" t="s">
        <v>438</v>
      </c>
      <c r="AL255" s="345" t="e">
        <f t="shared" si="6"/>
        <v>#VALUE!</v>
      </c>
      <c r="AM255" s="34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1">
        <v>45722.486111111109</v>
      </c>
      <c r="Y256" s="24" t="s">
        <v>1830</v>
      </c>
      <c r="Z256" s="24">
        <v>0.8</v>
      </c>
      <c r="AA256" s="24"/>
      <c r="AB256" s="24" t="s">
        <v>436</v>
      </c>
      <c r="AC256" s="26" t="s">
        <v>1831</v>
      </c>
      <c r="AD256" s="24"/>
      <c r="AE256" s="24"/>
      <c r="AF256" s="24"/>
      <c r="AG256" s="24"/>
      <c r="AH256" s="24"/>
      <c r="AI256" s="24"/>
      <c r="AJ256" s="24"/>
      <c r="AK256" s="24" t="s">
        <v>438</v>
      </c>
      <c r="AL256" s="345">
        <f t="shared" si="6"/>
        <v>45721</v>
      </c>
      <c r="AM256" s="34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1">
        <v>45721.678472222222</v>
      </c>
      <c r="Y257" s="24"/>
      <c r="Z257" s="24">
        <v>0.3</v>
      </c>
      <c r="AA257" s="24"/>
      <c r="AB257" s="24" t="s">
        <v>436</v>
      </c>
      <c r="AC257" s="26" t="s">
        <v>509</v>
      </c>
      <c r="AD257" s="24" t="s">
        <v>438</v>
      </c>
      <c r="AE257" s="24"/>
      <c r="AF257" s="24"/>
      <c r="AG257" s="24"/>
      <c r="AH257" s="24"/>
      <c r="AI257" s="24"/>
      <c r="AJ257" s="24"/>
      <c r="AK257" s="24" t="s">
        <v>438</v>
      </c>
      <c r="AL257" s="345" t="e">
        <f t="shared" si="6"/>
        <v>#VALUE!</v>
      </c>
      <c r="AM257" s="34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1">
        <v>45721.706944444442</v>
      </c>
      <c r="Y258" s="24"/>
      <c r="Z258" s="24">
        <v>0.5</v>
      </c>
      <c r="AA258" s="24"/>
      <c r="AB258" s="24" t="s">
        <v>436</v>
      </c>
      <c r="AC258" s="26" t="s">
        <v>509</v>
      </c>
      <c r="AD258" s="24" t="s">
        <v>438</v>
      </c>
      <c r="AE258" s="24"/>
      <c r="AF258" s="24"/>
      <c r="AG258" s="24"/>
      <c r="AH258" s="24"/>
      <c r="AI258" s="24"/>
      <c r="AJ258" s="24"/>
      <c r="AK258" s="24" t="s">
        <v>438</v>
      </c>
      <c r="AL258" s="345" t="e">
        <f t="shared" ref="AL258:AL321" si="8">DATEVALUE(TEXT(I258, "yyyy/mm/dd"))</f>
        <v>#VALUE!</v>
      </c>
      <c r="AM258" s="34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1">
        <v>45722.666666666657</v>
      </c>
      <c r="Y259" s="24"/>
      <c r="Z259" s="24">
        <v>7</v>
      </c>
      <c r="AA259" s="24"/>
      <c r="AB259" s="24" t="s">
        <v>436</v>
      </c>
      <c r="AC259" s="26"/>
      <c r="AD259" s="24"/>
      <c r="AE259" s="24" t="s">
        <v>438</v>
      </c>
      <c r="AF259" s="24"/>
      <c r="AG259" s="24"/>
      <c r="AH259" s="24"/>
      <c r="AI259" s="24"/>
      <c r="AJ259" s="24"/>
      <c r="AK259" s="24" t="s">
        <v>438</v>
      </c>
      <c r="AL259" s="345" t="e">
        <f t="shared" si="8"/>
        <v>#VALUE!</v>
      </c>
      <c r="AM259" s="34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1">
        <v>45723.5</v>
      </c>
      <c r="Y260" s="24" t="s">
        <v>1845</v>
      </c>
      <c r="Z260" s="24">
        <v>1</v>
      </c>
      <c r="AA260" s="24"/>
      <c r="AB260" s="24" t="s">
        <v>436</v>
      </c>
      <c r="AC260" s="26" t="s">
        <v>1846</v>
      </c>
      <c r="AD260" s="24"/>
      <c r="AE260" s="24"/>
      <c r="AF260" s="24"/>
      <c r="AG260" s="24"/>
      <c r="AH260" s="24"/>
      <c r="AI260" s="24"/>
      <c r="AJ260" s="24"/>
      <c r="AK260" s="24" t="s">
        <v>438</v>
      </c>
      <c r="AL260" s="345">
        <f t="shared" si="8"/>
        <v>45722</v>
      </c>
      <c r="AM260" s="34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1">
        <v>45722.666666666657</v>
      </c>
      <c r="Y261" s="24"/>
      <c r="Z261" s="24">
        <v>7</v>
      </c>
      <c r="AA261" s="24"/>
      <c r="AB261" s="24" t="s">
        <v>436</v>
      </c>
      <c r="AC261" s="26" t="s">
        <v>1848</v>
      </c>
      <c r="AD261" s="24"/>
      <c r="AE261" s="24" t="s">
        <v>438</v>
      </c>
      <c r="AF261" s="24"/>
      <c r="AG261" s="24"/>
      <c r="AH261" s="24"/>
      <c r="AI261" s="24"/>
      <c r="AJ261" s="24"/>
      <c r="AK261" s="24" t="s">
        <v>438</v>
      </c>
      <c r="AL261" s="345" t="e">
        <f t="shared" si="8"/>
        <v>#VALUE!</v>
      </c>
      <c r="AM261" s="34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1">
        <v>45723.600694444453</v>
      </c>
      <c r="Y262" s="24" t="s">
        <v>1857</v>
      </c>
      <c r="Z262" s="24">
        <v>0.4</v>
      </c>
      <c r="AA262" s="24"/>
      <c r="AB262" s="24" t="s">
        <v>436</v>
      </c>
      <c r="AC262" s="26" t="s">
        <v>1858</v>
      </c>
      <c r="AD262" s="24"/>
      <c r="AE262" s="24"/>
      <c r="AF262" s="24"/>
      <c r="AG262" s="24"/>
      <c r="AH262" s="24"/>
      <c r="AI262" s="24"/>
      <c r="AJ262" s="24"/>
      <c r="AK262" s="24" t="s">
        <v>438</v>
      </c>
      <c r="AL262" s="345">
        <f t="shared" si="8"/>
        <v>45722</v>
      </c>
      <c r="AM262" s="34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1">
        <v>45723.461805555547</v>
      </c>
      <c r="Y263" s="24" t="s">
        <v>1864</v>
      </c>
      <c r="Z263" s="24">
        <v>0.5</v>
      </c>
      <c r="AA263" s="24"/>
      <c r="AB263" s="24" t="s">
        <v>436</v>
      </c>
      <c r="AC263" s="26" t="s">
        <v>1865</v>
      </c>
      <c r="AD263" s="24"/>
      <c r="AE263" s="24"/>
      <c r="AF263" s="24"/>
      <c r="AG263" s="24"/>
      <c r="AH263" s="24"/>
      <c r="AI263" s="24"/>
      <c r="AJ263" s="24"/>
      <c r="AK263" s="24" t="s">
        <v>438</v>
      </c>
      <c r="AL263" s="345">
        <f t="shared" si="8"/>
        <v>45723</v>
      </c>
      <c r="AM263" s="34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1">
        <v>45723.600694444453</v>
      </c>
      <c r="Y264" s="24" t="s">
        <v>1870</v>
      </c>
      <c r="Z264" s="24">
        <v>0.4</v>
      </c>
      <c r="AA264" s="24"/>
      <c r="AB264" s="24" t="s">
        <v>436</v>
      </c>
      <c r="AC264" s="26" t="s">
        <v>1871</v>
      </c>
      <c r="AD264" s="24"/>
      <c r="AE264" s="24"/>
      <c r="AF264" s="24"/>
      <c r="AG264" s="24"/>
      <c r="AH264" s="24"/>
      <c r="AI264" s="24"/>
      <c r="AJ264" s="24"/>
      <c r="AK264" s="24" t="s">
        <v>438</v>
      </c>
      <c r="AL264" s="345">
        <f t="shared" si="8"/>
        <v>45723</v>
      </c>
      <c r="AM264" s="34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1">
        <v>45723.629861111112</v>
      </c>
      <c r="Y265" s="24"/>
      <c r="Z265" s="24">
        <v>0.3</v>
      </c>
      <c r="AA265" s="24"/>
      <c r="AB265" s="24" t="s">
        <v>436</v>
      </c>
      <c r="AC265" s="26" t="s">
        <v>509</v>
      </c>
      <c r="AD265" s="24" t="s">
        <v>438</v>
      </c>
      <c r="AE265" s="24"/>
      <c r="AF265" s="24"/>
      <c r="AG265" s="24"/>
      <c r="AH265" s="24"/>
      <c r="AI265" s="24"/>
      <c r="AJ265" s="24"/>
      <c r="AK265" s="24" t="s">
        <v>438</v>
      </c>
      <c r="AL265" s="345" t="e">
        <f t="shared" si="8"/>
        <v>#VALUE!</v>
      </c>
      <c r="AM265" s="34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1">
        <v>45723.647222222222</v>
      </c>
      <c r="Y266" s="24"/>
      <c r="Z266" s="24">
        <v>0.3</v>
      </c>
      <c r="AA266" s="24"/>
      <c r="AB266" s="24" t="s">
        <v>436</v>
      </c>
      <c r="AC266" s="26" t="s">
        <v>509</v>
      </c>
      <c r="AD266" s="24" t="s">
        <v>438</v>
      </c>
      <c r="AE266" s="24"/>
      <c r="AF266" s="24"/>
      <c r="AG266" s="24"/>
      <c r="AH266" s="24"/>
      <c r="AI266" s="24"/>
      <c r="AJ266" s="24"/>
      <c r="AK266" s="24" t="s">
        <v>438</v>
      </c>
      <c r="AL266" s="345" t="e">
        <f t="shared" si="8"/>
        <v>#VALUE!</v>
      </c>
      <c r="AM266" s="34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1">
        <v>45723.651388888888</v>
      </c>
      <c r="Y267" s="24"/>
      <c r="Z267" s="24">
        <v>0.3</v>
      </c>
      <c r="AA267" s="24"/>
      <c r="AB267" s="24" t="s">
        <v>436</v>
      </c>
      <c r="AC267" s="26" t="s">
        <v>509</v>
      </c>
      <c r="AD267" s="24" t="s">
        <v>438</v>
      </c>
      <c r="AE267" s="24"/>
      <c r="AF267" s="24"/>
      <c r="AG267" s="24"/>
      <c r="AH267" s="24"/>
      <c r="AI267" s="24"/>
      <c r="AJ267" s="24"/>
      <c r="AK267" s="24" t="s">
        <v>438</v>
      </c>
      <c r="AL267" s="345" t="e">
        <f t="shared" si="8"/>
        <v>#VALUE!</v>
      </c>
      <c r="AM267" s="34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1">
        <v>45726.561111111107</v>
      </c>
      <c r="Y268" s="24" t="s">
        <v>1887</v>
      </c>
      <c r="Z268" s="24">
        <v>0.5</v>
      </c>
      <c r="AA268" s="24"/>
      <c r="AB268" s="24" t="s">
        <v>436</v>
      </c>
      <c r="AC268" s="26" t="s">
        <v>1888</v>
      </c>
      <c r="AD268" s="24"/>
      <c r="AE268" s="24"/>
      <c r="AF268" s="24"/>
      <c r="AG268" s="24"/>
      <c r="AH268" s="24"/>
      <c r="AI268" s="24"/>
      <c r="AJ268" s="24"/>
      <c r="AK268" s="24" t="s">
        <v>438</v>
      </c>
      <c r="AL268" s="345">
        <f t="shared" si="8"/>
        <v>45723</v>
      </c>
      <c r="AM268" s="34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1">
        <v>45726.540972222218</v>
      </c>
      <c r="Y269" s="24" t="s">
        <v>1894</v>
      </c>
      <c r="Z269" s="24">
        <v>0.5</v>
      </c>
      <c r="AA269" s="24"/>
      <c r="AB269" s="24" t="s">
        <v>436</v>
      </c>
      <c r="AC269" s="26" t="s">
        <v>1895</v>
      </c>
      <c r="AD269" s="24"/>
      <c r="AE269" s="24"/>
      <c r="AF269" s="24"/>
      <c r="AG269" s="24"/>
      <c r="AH269" s="24"/>
      <c r="AI269" s="24"/>
      <c r="AJ269" s="24"/>
      <c r="AK269" s="24" t="s">
        <v>438</v>
      </c>
      <c r="AL269" s="345">
        <f t="shared" si="8"/>
        <v>45723</v>
      </c>
      <c r="AM269" s="34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1">
        <v>45726.493055555547</v>
      </c>
      <c r="Y270" s="24" t="s">
        <v>1901</v>
      </c>
      <c r="Z270" s="24">
        <v>0.5</v>
      </c>
      <c r="AA270" s="24"/>
      <c r="AB270" s="24" t="s">
        <v>436</v>
      </c>
      <c r="AC270" s="26" t="s">
        <v>1902</v>
      </c>
      <c r="AD270" s="24"/>
      <c r="AE270" s="24"/>
      <c r="AF270" s="24"/>
      <c r="AG270" s="24"/>
      <c r="AH270" s="24"/>
      <c r="AI270" s="24"/>
      <c r="AJ270" s="24"/>
      <c r="AK270" s="24" t="s">
        <v>438</v>
      </c>
      <c r="AL270" s="345">
        <f t="shared" si="8"/>
        <v>45724</v>
      </c>
      <c r="AM270" s="34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1">
        <v>45726.465277777781</v>
      </c>
      <c r="Y271" s="24"/>
      <c r="Z271" s="24">
        <v>1.2</v>
      </c>
      <c r="AA271" s="24"/>
      <c r="AB271" s="24" t="s">
        <v>436</v>
      </c>
      <c r="AC271" s="26" t="s">
        <v>1905</v>
      </c>
      <c r="AD271" s="24"/>
      <c r="AE271" s="24"/>
      <c r="AF271" s="24"/>
      <c r="AG271" s="24"/>
      <c r="AH271" s="24"/>
      <c r="AI271" s="24"/>
      <c r="AJ271" s="24" t="s">
        <v>438</v>
      </c>
      <c r="AK271" s="24" t="s">
        <v>438</v>
      </c>
      <c r="AL271" s="345" t="e">
        <f t="shared" si="8"/>
        <v>#VALUE!</v>
      </c>
      <c r="AM271" s="34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1">
        <v>45727.447222222218</v>
      </c>
      <c r="Y272" s="24" t="s">
        <v>1911</v>
      </c>
      <c r="Z272" s="24">
        <v>0.5</v>
      </c>
      <c r="AA272" s="24"/>
      <c r="AB272" s="24" t="s">
        <v>436</v>
      </c>
      <c r="AC272" s="26" t="s">
        <v>1912</v>
      </c>
      <c r="AD272" s="24"/>
      <c r="AE272" s="24"/>
      <c r="AF272" s="24"/>
      <c r="AG272" s="24"/>
      <c r="AH272" s="24"/>
      <c r="AI272" s="24"/>
      <c r="AJ272" s="24"/>
      <c r="AK272" s="24" t="s">
        <v>438</v>
      </c>
      <c r="AL272" s="345">
        <f t="shared" si="8"/>
        <v>45726</v>
      </c>
      <c r="AM272" s="34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1">
        <v>45727.474999999999</v>
      </c>
      <c r="Y273" s="24" t="s">
        <v>1920</v>
      </c>
      <c r="Z273" s="24">
        <v>0.6</v>
      </c>
      <c r="AA273" s="24"/>
      <c r="AB273" s="24" t="s">
        <v>436</v>
      </c>
      <c r="AC273" s="26" t="s">
        <v>1921</v>
      </c>
      <c r="AD273" s="24"/>
      <c r="AE273" s="24"/>
      <c r="AF273" s="24"/>
      <c r="AG273" s="24"/>
      <c r="AH273" s="24"/>
      <c r="AI273" s="24"/>
      <c r="AJ273" s="24"/>
      <c r="AK273" s="24" t="s">
        <v>438</v>
      </c>
      <c r="AL273" s="345">
        <f t="shared" si="8"/>
        <v>45726</v>
      </c>
      <c r="AM273" s="34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1">
        <v>45727.472222222219</v>
      </c>
      <c r="Y274" s="24" t="s">
        <v>1927</v>
      </c>
      <c r="Z274" s="24">
        <v>0.2</v>
      </c>
      <c r="AA274" s="24"/>
      <c r="AB274" s="24" t="s">
        <v>436</v>
      </c>
      <c r="AC274" s="26" t="s">
        <v>1928</v>
      </c>
      <c r="AD274" s="24"/>
      <c r="AE274" s="24"/>
      <c r="AF274" s="24"/>
      <c r="AG274" s="24"/>
      <c r="AH274" s="24"/>
      <c r="AI274" s="24"/>
      <c r="AJ274" s="24"/>
      <c r="AK274" s="24" t="s">
        <v>438</v>
      </c>
      <c r="AL274" s="345">
        <f t="shared" si="8"/>
        <v>45727</v>
      </c>
      <c r="AM274" s="34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1">
        <v>45727.465277777781</v>
      </c>
      <c r="Y275" s="24" t="s">
        <v>1934</v>
      </c>
      <c r="Z275" s="24">
        <v>0.5</v>
      </c>
      <c r="AA275" s="24"/>
      <c r="AB275" s="24" t="s">
        <v>436</v>
      </c>
      <c r="AC275" s="26" t="s">
        <v>1935</v>
      </c>
      <c r="AD275" s="24"/>
      <c r="AE275" s="24"/>
      <c r="AF275" s="24"/>
      <c r="AG275" s="24"/>
      <c r="AH275" s="24"/>
      <c r="AI275" s="24"/>
      <c r="AJ275" s="24"/>
      <c r="AK275" s="24" t="s">
        <v>438</v>
      </c>
      <c r="AL275" s="345">
        <f t="shared" si="8"/>
        <v>45727</v>
      </c>
      <c r="AM275" s="34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1">
        <v>45727.635416666657</v>
      </c>
      <c r="Y276" s="24" t="s">
        <v>1941</v>
      </c>
      <c r="Z276" s="24">
        <v>1.3</v>
      </c>
      <c r="AA276" s="24"/>
      <c r="AB276" s="24" t="s">
        <v>436</v>
      </c>
      <c r="AC276" s="26" t="s">
        <v>1942</v>
      </c>
      <c r="AD276" s="24"/>
      <c r="AE276" s="24"/>
      <c r="AF276" s="24"/>
      <c r="AG276" s="24"/>
      <c r="AH276" s="24"/>
      <c r="AI276" s="24"/>
      <c r="AJ276" s="24"/>
      <c r="AK276" s="24" t="s">
        <v>438</v>
      </c>
      <c r="AL276" s="345">
        <f t="shared" si="8"/>
        <v>45727</v>
      </c>
      <c r="AM276" s="34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1">
        <v>45727.609027777777</v>
      </c>
      <c r="Y277" s="24" t="s">
        <v>1950</v>
      </c>
      <c r="Z277" s="24">
        <v>0.7</v>
      </c>
      <c r="AA277" s="24"/>
      <c r="AB277" s="24" t="s">
        <v>436</v>
      </c>
      <c r="AC277" s="26" t="s">
        <v>1951</v>
      </c>
      <c r="AD277" s="24"/>
      <c r="AE277" s="24"/>
      <c r="AF277" s="24"/>
      <c r="AG277" s="24"/>
      <c r="AH277" s="24"/>
      <c r="AI277" s="24"/>
      <c r="AJ277" s="24"/>
      <c r="AK277" s="24" t="s">
        <v>438</v>
      </c>
      <c r="AL277" s="345">
        <f t="shared" si="8"/>
        <v>45727</v>
      </c>
      <c r="AM277" s="34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1">
        <v>45727.474999999999</v>
      </c>
      <c r="Y278" s="24"/>
      <c r="Z278" s="24">
        <v>0.6</v>
      </c>
      <c r="AA278" s="24"/>
      <c r="AB278" s="24" t="s">
        <v>436</v>
      </c>
      <c r="AC278" s="26" t="s">
        <v>509</v>
      </c>
      <c r="AD278" s="24" t="s">
        <v>438</v>
      </c>
      <c r="AE278" s="24"/>
      <c r="AF278" s="24"/>
      <c r="AG278" s="24"/>
      <c r="AH278" s="24"/>
      <c r="AI278" s="24"/>
      <c r="AJ278" s="24"/>
      <c r="AK278" s="24" t="s">
        <v>438</v>
      </c>
      <c r="AL278" s="345" t="e">
        <f t="shared" si="8"/>
        <v>#VALUE!</v>
      </c>
      <c r="AM278" s="34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1">
        <v>45727.497916666667</v>
      </c>
      <c r="Y279" s="24"/>
      <c r="Z279" s="24">
        <v>0.5</v>
      </c>
      <c r="AA279" s="24"/>
      <c r="AB279" s="24" t="s">
        <v>436</v>
      </c>
      <c r="AC279" s="26" t="s">
        <v>509</v>
      </c>
      <c r="AD279" s="24" t="s">
        <v>438</v>
      </c>
      <c r="AE279" s="24"/>
      <c r="AF279" s="24"/>
      <c r="AG279" s="24"/>
      <c r="AH279" s="24"/>
      <c r="AI279" s="24"/>
      <c r="AJ279" s="24"/>
      <c r="AK279" s="24" t="s">
        <v>438</v>
      </c>
      <c r="AL279" s="345" t="e">
        <f t="shared" si="8"/>
        <v>#VALUE!</v>
      </c>
      <c r="AM279" s="34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1">
        <v>45727.611111111109</v>
      </c>
      <c r="Y280" s="24"/>
      <c r="Z280" s="24">
        <v>0.8</v>
      </c>
      <c r="AA280" s="24"/>
      <c r="AB280" s="24" t="s">
        <v>436</v>
      </c>
      <c r="AC280" s="26" t="s">
        <v>509</v>
      </c>
      <c r="AD280" s="24" t="s">
        <v>438</v>
      </c>
      <c r="AE280" s="24"/>
      <c r="AF280" s="24"/>
      <c r="AG280" s="24"/>
      <c r="AH280" s="24"/>
      <c r="AI280" s="24"/>
      <c r="AJ280" s="24"/>
      <c r="AK280" s="24" t="s">
        <v>438</v>
      </c>
      <c r="AL280" s="345" t="e">
        <f t="shared" si="8"/>
        <v>#VALUE!</v>
      </c>
      <c r="AM280" s="34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1">
        <v>45727.629166666673</v>
      </c>
      <c r="Y281" s="24"/>
      <c r="Z281" s="24">
        <v>0.4</v>
      </c>
      <c r="AA281" s="24"/>
      <c r="AB281" s="24" t="s">
        <v>436</v>
      </c>
      <c r="AC281" s="26" t="s">
        <v>509</v>
      </c>
      <c r="AD281" s="24" t="s">
        <v>438</v>
      </c>
      <c r="AE281" s="24"/>
      <c r="AF281" s="24"/>
      <c r="AG281" s="24"/>
      <c r="AH281" s="24"/>
      <c r="AI281" s="24"/>
      <c r="AJ281" s="24"/>
      <c r="AK281" s="24" t="s">
        <v>438</v>
      </c>
      <c r="AL281" s="345" t="e">
        <f t="shared" si="8"/>
        <v>#VALUE!</v>
      </c>
      <c r="AM281" s="34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1">
        <v>45727.629166666673</v>
      </c>
      <c r="Y282" s="24"/>
      <c r="Z282" s="24">
        <v>0.4</v>
      </c>
      <c r="AA282" s="24"/>
      <c r="AB282" s="24" t="s">
        <v>436</v>
      </c>
      <c r="AC282" s="26" t="s">
        <v>509</v>
      </c>
      <c r="AD282" s="24" t="s">
        <v>438</v>
      </c>
      <c r="AE282" s="24"/>
      <c r="AF282" s="24"/>
      <c r="AG282" s="24"/>
      <c r="AH282" s="24"/>
      <c r="AI282" s="24"/>
      <c r="AJ282" s="24"/>
      <c r="AK282" s="24" t="s">
        <v>438</v>
      </c>
      <c r="AL282" s="345" t="e">
        <f t="shared" si="8"/>
        <v>#VALUE!</v>
      </c>
      <c r="AM282" s="34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1">
        <v>45728.458333333343</v>
      </c>
      <c r="Y283" s="24"/>
      <c r="Z283" s="24">
        <v>0.5</v>
      </c>
      <c r="AA283" s="24"/>
      <c r="AB283" s="24" t="s">
        <v>436</v>
      </c>
      <c r="AC283" s="26" t="s">
        <v>509</v>
      </c>
      <c r="AD283" s="24" t="s">
        <v>438</v>
      </c>
      <c r="AE283" s="24"/>
      <c r="AF283" s="24"/>
      <c r="AG283" s="24"/>
      <c r="AH283" s="24"/>
      <c r="AI283" s="24"/>
      <c r="AJ283" s="24"/>
      <c r="AK283" s="24" t="s">
        <v>438</v>
      </c>
      <c r="AL283" s="345" t="e">
        <f t="shared" si="8"/>
        <v>#VALUE!</v>
      </c>
      <c r="AM283" s="34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1">
        <v>45728.458333333343</v>
      </c>
      <c r="Y284" s="24"/>
      <c r="Z284" s="24">
        <v>0.5</v>
      </c>
      <c r="AA284" s="24"/>
      <c r="AB284" s="24" t="s">
        <v>436</v>
      </c>
      <c r="AC284" s="26" t="s">
        <v>509</v>
      </c>
      <c r="AD284" s="24" t="s">
        <v>438</v>
      </c>
      <c r="AE284" s="24"/>
      <c r="AF284" s="24"/>
      <c r="AG284" s="24"/>
      <c r="AH284" s="24"/>
      <c r="AI284" s="24"/>
      <c r="AJ284" s="24"/>
      <c r="AK284" s="24" t="s">
        <v>438</v>
      </c>
      <c r="AL284" s="345" t="e">
        <f t="shared" si="8"/>
        <v>#VALUE!</v>
      </c>
      <c r="AM284" s="34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1">
        <v>45728.472222222219</v>
      </c>
      <c r="Y285" s="24"/>
      <c r="Z285" s="24">
        <v>0.3</v>
      </c>
      <c r="AA285" s="24"/>
      <c r="AB285" s="24" t="s">
        <v>436</v>
      </c>
      <c r="AC285" s="26" t="s">
        <v>509</v>
      </c>
      <c r="AD285" s="24" t="s">
        <v>438</v>
      </c>
      <c r="AE285" s="24"/>
      <c r="AF285" s="24"/>
      <c r="AG285" s="24"/>
      <c r="AH285" s="24"/>
      <c r="AI285" s="24"/>
      <c r="AJ285" s="24"/>
      <c r="AK285" s="24" t="s">
        <v>438</v>
      </c>
      <c r="AL285" s="345" t="e">
        <f t="shared" si="8"/>
        <v>#VALUE!</v>
      </c>
      <c r="AM285" s="34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1">
        <v>45728.5</v>
      </c>
      <c r="Y286" s="24"/>
      <c r="Z286" s="24">
        <v>0.5</v>
      </c>
      <c r="AA286" s="24"/>
      <c r="AB286" s="24" t="s">
        <v>436</v>
      </c>
      <c r="AC286" s="26" t="s">
        <v>509</v>
      </c>
      <c r="AD286" s="24" t="s">
        <v>438</v>
      </c>
      <c r="AE286" s="24"/>
      <c r="AF286" s="24"/>
      <c r="AG286" s="24"/>
      <c r="AH286" s="24"/>
      <c r="AI286" s="24"/>
      <c r="AJ286" s="24"/>
      <c r="AK286" s="24" t="s">
        <v>438</v>
      </c>
      <c r="AL286" s="345" t="e">
        <f t="shared" si="8"/>
        <v>#VALUE!</v>
      </c>
      <c r="AM286" s="34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1">
        <v>45728.498611111107</v>
      </c>
      <c r="Y287" s="24"/>
      <c r="Z287" s="24">
        <v>0.3</v>
      </c>
      <c r="AA287" s="24"/>
      <c r="AB287" s="24" t="s">
        <v>436</v>
      </c>
      <c r="AC287" s="26" t="s">
        <v>509</v>
      </c>
      <c r="AD287" s="24" t="s">
        <v>438</v>
      </c>
      <c r="AE287" s="24"/>
      <c r="AF287" s="24"/>
      <c r="AG287" s="24"/>
      <c r="AH287" s="24"/>
      <c r="AI287" s="24"/>
      <c r="AJ287" s="24"/>
      <c r="AK287" s="24" t="s">
        <v>438</v>
      </c>
      <c r="AL287" s="345" t="e">
        <f t="shared" si="8"/>
        <v>#VALUE!</v>
      </c>
      <c r="AM287" s="34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1">
        <v>45728.512499999997</v>
      </c>
      <c r="Y288" s="24"/>
      <c r="Z288" s="24">
        <v>0.3</v>
      </c>
      <c r="AA288" s="24"/>
      <c r="AB288" s="24" t="s">
        <v>436</v>
      </c>
      <c r="AC288" s="26" t="s">
        <v>509</v>
      </c>
      <c r="AD288" s="24" t="s">
        <v>438</v>
      </c>
      <c r="AE288" s="24"/>
      <c r="AF288" s="24"/>
      <c r="AG288" s="24"/>
      <c r="AH288" s="24"/>
      <c r="AI288" s="24"/>
      <c r="AJ288" s="24"/>
      <c r="AK288" s="24" t="s">
        <v>438</v>
      </c>
      <c r="AL288" s="345" t="e">
        <f t="shared" si="8"/>
        <v>#VALUE!</v>
      </c>
      <c r="AM288" s="34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1">
        <v>45728.517361111109</v>
      </c>
      <c r="Y289" s="24"/>
      <c r="Z289" s="24">
        <v>0.3</v>
      </c>
      <c r="AA289" s="24"/>
      <c r="AB289" s="24" t="s">
        <v>436</v>
      </c>
      <c r="AC289" s="26" t="s">
        <v>509</v>
      </c>
      <c r="AD289" s="24" t="s">
        <v>438</v>
      </c>
      <c r="AE289" s="24"/>
      <c r="AF289" s="24"/>
      <c r="AG289" s="24"/>
      <c r="AH289" s="24"/>
      <c r="AI289" s="24"/>
      <c r="AJ289" s="24"/>
      <c r="AK289" s="24" t="s">
        <v>438</v>
      </c>
      <c r="AL289" s="345" t="e">
        <f t="shared" si="8"/>
        <v>#VALUE!</v>
      </c>
      <c r="AM289" s="34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1">
        <v>45728.5625</v>
      </c>
      <c r="Y290" s="24"/>
      <c r="Z290" s="24">
        <v>0.5</v>
      </c>
      <c r="AA290" s="24"/>
      <c r="AB290" s="24" t="s">
        <v>436</v>
      </c>
      <c r="AC290" s="26" t="s">
        <v>509</v>
      </c>
      <c r="AD290" s="24" t="s">
        <v>438</v>
      </c>
      <c r="AE290" s="24"/>
      <c r="AF290" s="24"/>
      <c r="AG290" s="24"/>
      <c r="AH290" s="24"/>
      <c r="AI290" s="24"/>
      <c r="AJ290" s="24"/>
      <c r="AK290" s="24" t="s">
        <v>438</v>
      </c>
      <c r="AL290" s="345" t="e">
        <f t="shared" si="8"/>
        <v>#VALUE!</v>
      </c>
      <c r="AM290" s="34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1">
        <v>45728.583333333343</v>
      </c>
      <c r="Y291" s="24"/>
      <c r="Z291" s="24">
        <v>0.5</v>
      </c>
      <c r="AA291" s="24"/>
      <c r="AB291" s="24" t="s">
        <v>436</v>
      </c>
      <c r="AC291" s="26" t="s">
        <v>509</v>
      </c>
      <c r="AD291" s="24" t="s">
        <v>438</v>
      </c>
      <c r="AE291" s="24"/>
      <c r="AF291" s="24"/>
      <c r="AG291" s="24"/>
      <c r="AH291" s="24"/>
      <c r="AI291" s="24"/>
      <c r="AJ291" s="24"/>
      <c r="AK291" s="24" t="s">
        <v>438</v>
      </c>
      <c r="AL291" s="345" t="e">
        <f t="shared" si="8"/>
        <v>#VALUE!</v>
      </c>
      <c r="AM291" s="34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1">
        <v>45729.449305555558</v>
      </c>
      <c r="Y292" s="24" t="s">
        <v>1997</v>
      </c>
      <c r="Z292" s="24">
        <v>0.8</v>
      </c>
      <c r="AA292" s="24"/>
      <c r="AB292" s="24" t="s">
        <v>436</v>
      </c>
      <c r="AC292" s="26" t="s">
        <v>1998</v>
      </c>
      <c r="AD292" s="24"/>
      <c r="AE292" s="24"/>
      <c r="AF292" s="24"/>
      <c r="AG292" s="24"/>
      <c r="AH292" s="24"/>
      <c r="AI292" s="24"/>
      <c r="AJ292" s="24"/>
      <c r="AK292" s="24" t="s">
        <v>438</v>
      </c>
      <c r="AL292" s="345">
        <f t="shared" si="8"/>
        <v>45728</v>
      </c>
      <c r="AM292" s="34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1">
        <v>45729.447916666657</v>
      </c>
      <c r="Y293" s="24" t="s">
        <v>2003</v>
      </c>
      <c r="Z293" s="24">
        <v>0.8</v>
      </c>
      <c r="AA293" s="24"/>
      <c r="AB293" s="24" t="s">
        <v>436</v>
      </c>
      <c r="AC293" s="26" t="s">
        <v>2004</v>
      </c>
      <c r="AD293" s="24"/>
      <c r="AE293" s="24"/>
      <c r="AF293" s="24"/>
      <c r="AG293" s="24"/>
      <c r="AH293" s="24"/>
      <c r="AI293" s="24"/>
      <c r="AJ293" s="24"/>
      <c r="AK293" s="24" t="s">
        <v>438</v>
      </c>
      <c r="AL293" s="345">
        <f t="shared" si="8"/>
        <v>45728</v>
      </c>
      <c r="AM293" s="34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1">
        <v>45729.664583333331</v>
      </c>
      <c r="Y294" s="24" t="s">
        <v>2010</v>
      </c>
      <c r="Z294" s="24">
        <v>0.5</v>
      </c>
      <c r="AA294" s="24"/>
      <c r="AB294" s="24" t="s">
        <v>436</v>
      </c>
      <c r="AC294" s="26" t="s">
        <v>2011</v>
      </c>
      <c r="AD294" s="24"/>
      <c r="AE294" s="24"/>
      <c r="AF294" s="24"/>
      <c r="AG294" s="24"/>
      <c r="AH294" s="24"/>
      <c r="AI294" s="24"/>
      <c r="AJ294" s="24"/>
      <c r="AK294" s="24" t="s">
        <v>438</v>
      </c>
      <c r="AL294" s="345">
        <f t="shared" si="8"/>
        <v>45729</v>
      </c>
      <c r="AM294" s="34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1">
        <v>45729.77847222222</v>
      </c>
      <c r="Y295" s="24" t="s">
        <v>2017</v>
      </c>
      <c r="Z295" s="24">
        <v>0.5</v>
      </c>
      <c r="AA295" s="24"/>
      <c r="AB295" s="24" t="s">
        <v>825</v>
      </c>
      <c r="AC295" s="26" t="s">
        <v>602</v>
      </c>
      <c r="AD295" s="24"/>
      <c r="AE295" s="24"/>
      <c r="AF295" s="24"/>
      <c r="AG295" s="24"/>
      <c r="AH295" s="24"/>
      <c r="AI295" s="24"/>
      <c r="AJ295" s="24"/>
      <c r="AK295" s="24" t="s">
        <v>438</v>
      </c>
      <c r="AL295" s="345">
        <f t="shared" si="8"/>
        <v>45729</v>
      </c>
      <c r="AM295" s="34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1">
        <v>45729.77847222222</v>
      </c>
      <c r="Y296" s="24" t="s">
        <v>2024</v>
      </c>
      <c r="Z296" s="24">
        <v>0.5</v>
      </c>
      <c r="AA296" s="24"/>
      <c r="AB296" s="24" t="s">
        <v>825</v>
      </c>
      <c r="AC296" s="26" t="s">
        <v>602</v>
      </c>
      <c r="AD296" s="24"/>
      <c r="AE296" s="24"/>
      <c r="AF296" s="24"/>
      <c r="AG296" s="24"/>
      <c r="AH296" s="24"/>
      <c r="AI296" s="24"/>
      <c r="AJ296" s="24"/>
      <c r="AK296" s="24" t="s">
        <v>438</v>
      </c>
      <c r="AL296" s="345">
        <f t="shared" si="8"/>
        <v>45729</v>
      </c>
      <c r="AM296" s="34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1">
        <v>45730.456250000003</v>
      </c>
      <c r="Y297" s="24" t="s">
        <v>2031</v>
      </c>
      <c r="Z297" s="24">
        <v>0.5</v>
      </c>
      <c r="AA297" s="24"/>
      <c r="AB297" s="24" t="s">
        <v>436</v>
      </c>
      <c r="AC297" s="26" t="s">
        <v>2032</v>
      </c>
      <c r="AD297" s="24"/>
      <c r="AE297" s="24"/>
      <c r="AF297" s="24"/>
      <c r="AG297" s="24"/>
      <c r="AH297" s="24"/>
      <c r="AI297" s="24"/>
      <c r="AJ297" s="24"/>
      <c r="AK297" s="24" t="s">
        <v>438</v>
      </c>
      <c r="AL297" s="345">
        <f t="shared" si="8"/>
        <v>45729</v>
      </c>
      <c r="AM297" s="34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1">
        <v>45730.512499999997</v>
      </c>
      <c r="Y298" s="24"/>
      <c r="Z298" s="24">
        <v>0.3</v>
      </c>
      <c r="AA298" s="24"/>
      <c r="AB298" s="24" t="s">
        <v>436</v>
      </c>
      <c r="AC298" s="26" t="s">
        <v>509</v>
      </c>
      <c r="AD298" s="24" t="s">
        <v>438</v>
      </c>
      <c r="AE298" s="24"/>
      <c r="AF298" s="24"/>
      <c r="AG298" s="24"/>
      <c r="AH298" s="24"/>
      <c r="AI298" s="24"/>
      <c r="AJ298" s="24"/>
      <c r="AK298" s="24" t="s">
        <v>438</v>
      </c>
      <c r="AL298" s="345" t="e">
        <f t="shared" si="8"/>
        <v>#VALUE!</v>
      </c>
      <c r="AM298" s="34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1">
        <v>45733.438888888893</v>
      </c>
      <c r="Y299" s="24" t="s">
        <v>2042</v>
      </c>
      <c r="Z299" s="24">
        <v>0.5</v>
      </c>
      <c r="AA299" s="24"/>
      <c r="AB299" s="24" t="s">
        <v>436</v>
      </c>
      <c r="AC299" s="26" t="s">
        <v>2043</v>
      </c>
      <c r="AD299" s="24"/>
      <c r="AE299" s="24"/>
      <c r="AF299" s="24"/>
      <c r="AG299" s="24"/>
      <c r="AH299" s="24"/>
      <c r="AI299" s="24"/>
      <c r="AJ299" s="24"/>
      <c r="AK299" s="24" t="s">
        <v>438</v>
      </c>
      <c r="AL299" s="345">
        <f t="shared" si="8"/>
        <v>45730</v>
      </c>
      <c r="AM299" s="34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1">
        <v>45730.53125</v>
      </c>
      <c r="Y300" s="24"/>
      <c r="Z300" s="24">
        <v>0.3</v>
      </c>
      <c r="AA300" s="24"/>
      <c r="AB300" s="24" t="s">
        <v>436</v>
      </c>
      <c r="AC300" s="26" t="s">
        <v>509</v>
      </c>
      <c r="AD300" s="24" t="s">
        <v>438</v>
      </c>
      <c r="AE300" s="24"/>
      <c r="AF300" s="24"/>
      <c r="AG300" s="24"/>
      <c r="AH300" s="24"/>
      <c r="AI300" s="24"/>
      <c r="AJ300" s="24"/>
      <c r="AK300" s="24" t="s">
        <v>438</v>
      </c>
      <c r="AL300" s="345" t="e">
        <f t="shared" si="8"/>
        <v>#VALUE!</v>
      </c>
      <c r="AM300" s="34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1">
        <v>45730.545138888891</v>
      </c>
      <c r="Y301" s="24"/>
      <c r="Z301" s="24">
        <v>0.3</v>
      </c>
      <c r="AA301" s="24"/>
      <c r="AB301" s="24" t="s">
        <v>436</v>
      </c>
      <c r="AC301" s="26" t="s">
        <v>509</v>
      </c>
      <c r="AD301" s="24" t="s">
        <v>438</v>
      </c>
      <c r="AE301" s="24"/>
      <c r="AF301" s="24"/>
      <c r="AG301" s="24"/>
      <c r="AH301" s="24"/>
      <c r="AI301" s="24"/>
      <c r="AJ301" s="24"/>
      <c r="AK301" s="24" t="s">
        <v>438</v>
      </c>
      <c r="AL301" s="345" t="e">
        <f t="shared" si="8"/>
        <v>#VALUE!</v>
      </c>
      <c r="AM301" s="34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1">
        <v>45733.52847222222</v>
      </c>
      <c r="Y302" s="24" t="s">
        <v>2056</v>
      </c>
      <c r="Z302" s="24">
        <v>0.5</v>
      </c>
      <c r="AA302" s="24"/>
      <c r="AB302" s="24" t="s">
        <v>436</v>
      </c>
      <c r="AC302" s="26" t="s">
        <v>2057</v>
      </c>
      <c r="AD302" s="24"/>
      <c r="AE302" s="24"/>
      <c r="AF302" s="24"/>
      <c r="AG302" s="24"/>
      <c r="AH302" s="24"/>
      <c r="AI302" s="24"/>
      <c r="AJ302" s="24"/>
      <c r="AK302" s="24" t="s">
        <v>438</v>
      </c>
      <c r="AL302" s="345">
        <f t="shared" si="8"/>
        <v>45730</v>
      </c>
      <c r="AM302" s="34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1">
        <v>45730.568055555559</v>
      </c>
      <c r="Y303" s="24"/>
      <c r="Z303" s="24">
        <v>0.3</v>
      </c>
      <c r="AA303" s="24"/>
      <c r="AB303" s="24" t="s">
        <v>436</v>
      </c>
      <c r="AC303" s="26" t="s">
        <v>509</v>
      </c>
      <c r="AD303" s="24" t="s">
        <v>438</v>
      </c>
      <c r="AE303" s="24"/>
      <c r="AF303" s="24"/>
      <c r="AG303" s="24"/>
      <c r="AH303" s="24"/>
      <c r="AI303" s="24"/>
      <c r="AJ303" s="24"/>
      <c r="AK303" s="24" t="s">
        <v>438</v>
      </c>
      <c r="AL303" s="345" t="e">
        <f t="shared" si="8"/>
        <v>#VALUE!</v>
      </c>
      <c r="AM303" s="34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1">
        <v>45733.533333333333</v>
      </c>
      <c r="Y304" s="24" t="s">
        <v>2067</v>
      </c>
      <c r="Z304" s="24">
        <v>0.5</v>
      </c>
      <c r="AA304" s="24"/>
      <c r="AB304" s="24" t="s">
        <v>436</v>
      </c>
      <c r="AC304" s="26" t="s">
        <v>2068</v>
      </c>
      <c r="AD304" s="24"/>
      <c r="AE304" s="24"/>
      <c r="AF304" s="24"/>
      <c r="AG304" s="24"/>
      <c r="AH304" s="24"/>
      <c r="AI304" s="24"/>
      <c r="AJ304" s="24"/>
      <c r="AK304" s="24" t="s">
        <v>438</v>
      </c>
      <c r="AL304" s="345">
        <f t="shared" si="8"/>
        <v>45730</v>
      </c>
      <c r="AM304" s="34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1">
        <v>45730.588888888888</v>
      </c>
      <c r="Y305" s="24"/>
      <c r="Z305" s="24">
        <v>0.3</v>
      </c>
      <c r="AA305" s="24"/>
      <c r="AB305" s="24" t="s">
        <v>436</v>
      </c>
      <c r="AC305" s="26" t="s">
        <v>509</v>
      </c>
      <c r="AD305" s="24" t="s">
        <v>438</v>
      </c>
      <c r="AE305" s="24"/>
      <c r="AF305" s="24"/>
      <c r="AG305" s="24"/>
      <c r="AH305" s="24"/>
      <c r="AI305" s="24"/>
      <c r="AJ305" s="24"/>
      <c r="AK305" s="24" t="s">
        <v>438</v>
      </c>
      <c r="AL305" s="345" t="e">
        <f t="shared" si="8"/>
        <v>#VALUE!</v>
      </c>
      <c r="AM305" s="34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1">
        <v>45730.60833333333</v>
      </c>
      <c r="Y306" s="24"/>
      <c r="Z306" s="24">
        <v>0.3</v>
      </c>
      <c r="AA306" s="24"/>
      <c r="AB306" s="24" t="s">
        <v>436</v>
      </c>
      <c r="AC306" s="26" t="s">
        <v>509</v>
      </c>
      <c r="AD306" s="24" t="s">
        <v>438</v>
      </c>
      <c r="AE306" s="24"/>
      <c r="AF306" s="24"/>
      <c r="AG306" s="24"/>
      <c r="AH306" s="24"/>
      <c r="AI306" s="24"/>
      <c r="AJ306" s="24"/>
      <c r="AK306" s="24" t="s">
        <v>438</v>
      </c>
      <c r="AL306" s="345" t="e">
        <f t="shared" si="8"/>
        <v>#VALUE!</v>
      </c>
      <c r="AM306" s="34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1">
        <v>45730.628472222219</v>
      </c>
      <c r="Y307" s="24"/>
      <c r="Z307" s="24">
        <v>0.3</v>
      </c>
      <c r="AA307" s="24"/>
      <c r="AB307" s="24" t="s">
        <v>436</v>
      </c>
      <c r="AC307" s="26" t="s">
        <v>509</v>
      </c>
      <c r="AD307" s="24" t="s">
        <v>438</v>
      </c>
      <c r="AE307" s="24"/>
      <c r="AF307" s="24"/>
      <c r="AG307" s="24"/>
      <c r="AH307" s="24"/>
      <c r="AI307" s="24"/>
      <c r="AJ307" s="24"/>
      <c r="AK307" s="24" t="s">
        <v>438</v>
      </c>
      <c r="AL307" s="345" t="e">
        <f t="shared" si="8"/>
        <v>#VALUE!</v>
      </c>
      <c r="AM307" s="34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1">
        <v>45730.645833333343</v>
      </c>
      <c r="Y308" s="24"/>
      <c r="Z308" s="24">
        <v>0.5</v>
      </c>
      <c r="AA308" s="24"/>
      <c r="AB308" s="24" t="s">
        <v>436</v>
      </c>
      <c r="AC308" s="26" t="s">
        <v>509</v>
      </c>
      <c r="AD308" s="24" t="s">
        <v>438</v>
      </c>
      <c r="AE308" s="24"/>
      <c r="AF308" s="24"/>
      <c r="AG308" s="24"/>
      <c r="AH308" s="24"/>
      <c r="AI308" s="24"/>
      <c r="AJ308" s="24"/>
      <c r="AK308" s="24" t="s">
        <v>438</v>
      </c>
      <c r="AL308" s="345" t="e">
        <f t="shared" si="8"/>
        <v>#VALUE!</v>
      </c>
      <c r="AM308" s="34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1">
        <v>45730.652777777781</v>
      </c>
      <c r="Y309" s="24"/>
      <c r="Z309" s="24">
        <v>0.3</v>
      </c>
      <c r="AA309" s="24"/>
      <c r="AB309" s="24" t="s">
        <v>436</v>
      </c>
      <c r="AC309" s="26" t="s">
        <v>509</v>
      </c>
      <c r="AD309" s="24" t="s">
        <v>438</v>
      </c>
      <c r="AE309" s="24"/>
      <c r="AF309" s="24"/>
      <c r="AG309" s="24"/>
      <c r="AH309" s="24"/>
      <c r="AI309" s="24"/>
      <c r="AJ309" s="24"/>
      <c r="AK309" s="24" t="s">
        <v>438</v>
      </c>
      <c r="AL309" s="345" t="e">
        <f t="shared" si="8"/>
        <v>#VALUE!</v>
      </c>
      <c r="AM309" s="34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1">
        <v>45730.666666666657</v>
      </c>
      <c r="Y310" s="24"/>
      <c r="Z310" s="24">
        <v>0.5</v>
      </c>
      <c r="AA310" s="24"/>
      <c r="AB310" s="24" t="s">
        <v>436</v>
      </c>
      <c r="AC310" s="26" t="s">
        <v>509</v>
      </c>
      <c r="AD310" s="24" t="s">
        <v>438</v>
      </c>
      <c r="AE310" s="24"/>
      <c r="AF310" s="24"/>
      <c r="AG310" s="24"/>
      <c r="AH310" s="24"/>
      <c r="AI310" s="24" t="s">
        <v>438</v>
      </c>
      <c r="AJ310" s="24"/>
      <c r="AK310" s="24" t="s">
        <v>438</v>
      </c>
      <c r="AL310" s="345" t="e">
        <f t="shared" si="8"/>
        <v>#VALUE!</v>
      </c>
      <c r="AM310" s="34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1">
        <v>45733.48333333333</v>
      </c>
      <c r="Y311" s="24" t="s">
        <v>2096</v>
      </c>
      <c r="Z311" s="24">
        <v>0.5</v>
      </c>
      <c r="AA311" s="24"/>
      <c r="AB311" s="24" t="s">
        <v>436</v>
      </c>
      <c r="AC311" s="26" t="s">
        <v>2097</v>
      </c>
      <c r="AD311" s="24"/>
      <c r="AE311" s="24"/>
      <c r="AF311" s="24"/>
      <c r="AG311" s="24"/>
      <c r="AH311" s="24"/>
      <c r="AI311" s="24"/>
      <c r="AJ311" s="24"/>
      <c r="AK311" s="24" t="s">
        <v>438</v>
      </c>
      <c r="AL311" s="345">
        <f t="shared" si="8"/>
        <v>45731</v>
      </c>
      <c r="AM311" s="34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1">
        <v>45733.496527777781</v>
      </c>
      <c r="Y312" s="24" t="s">
        <v>2096</v>
      </c>
      <c r="Z312" s="24">
        <v>0.5</v>
      </c>
      <c r="AA312" s="24"/>
      <c r="AB312" s="24" t="s">
        <v>436</v>
      </c>
      <c r="AC312" s="26" t="s">
        <v>2103</v>
      </c>
      <c r="AD312" s="24"/>
      <c r="AE312" s="24"/>
      <c r="AF312" s="24"/>
      <c r="AG312" s="24"/>
      <c r="AH312" s="24"/>
      <c r="AI312" s="24"/>
      <c r="AJ312" s="24"/>
      <c r="AK312" s="24" t="s">
        <v>438</v>
      </c>
      <c r="AL312" s="345">
        <f t="shared" si="8"/>
        <v>45731</v>
      </c>
      <c r="AM312" s="34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1">
        <v>45733.594444444447</v>
      </c>
      <c r="Y313" s="24" t="s">
        <v>2096</v>
      </c>
      <c r="Z313" s="24">
        <v>0.5</v>
      </c>
      <c r="AA313" s="24"/>
      <c r="AB313" s="24" t="s">
        <v>825</v>
      </c>
      <c r="AC313" s="26" t="s">
        <v>602</v>
      </c>
      <c r="AD313" s="24"/>
      <c r="AE313" s="24"/>
      <c r="AF313" s="24"/>
      <c r="AG313" s="24"/>
      <c r="AH313" s="24"/>
      <c r="AI313" s="24"/>
      <c r="AJ313" s="24"/>
      <c r="AK313" s="24" t="s">
        <v>438</v>
      </c>
      <c r="AL313" s="345">
        <f t="shared" si="8"/>
        <v>45731</v>
      </c>
      <c r="AM313" s="34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1">
        <v>45733.636805555558</v>
      </c>
      <c r="Y314" s="24" t="s">
        <v>2096</v>
      </c>
      <c r="Z314" s="24">
        <v>0.5</v>
      </c>
      <c r="AA314" s="24"/>
      <c r="AB314" s="24" t="s">
        <v>825</v>
      </c>
      <c r="AC314" s="26" t="s">
        <v>602</v>
      </c>
      <c r="AD314" s="24"/>
      <c r="AE314" s="24"/>
      <c r="AF314" s="24"/>
      <c r="AG314" s="24"/>
      <c r="AH314" s="24"/>
      <c r="AI314" s="24"/>
      <c r="AJ314" s="24"/>
      <c r="AK314" s="24" t="s">
        <v>438</v>
      </c>
      <c r="AL314" s="345">
        <f t="shared" si="8"/>
        <v>45731</v>
      </c>
      <c r="AM314" s="34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1">
        <v>45733.583333333343</v>
      </c>
      <c r="Y315" s="24"/>
      <c r="Z315" s="24">
        <v>0.5</v>
      </c>
      <c r="AA315" s="24"/>
      <c r="AB315" s="24" t="s">
        <v>436</v>
      </c>
      <c r="AC315" s="26" t="s">
        <v>509</v>
      </c>
      <c r="AD315" s="24" t="s">
        <v>438</v>
      </c>
      <c r="AE315" s="24"/>
      <c r="AF315" s="24"/>
      <c r="AG315" s="24"/>
      <c r="AH315" s="24"/>
      <c r="AI315" s="24"/>
      <c r="AJ315" s="24"/>
      <c r="AK315" s="24" t="s">
        <v>438</v>
      </c>
      <c r="AL315" s="345" t="e">
        <f t="shared" si="8"/>
        <v>#VALUE!</v>
      </c>
      <c r="AM315" s="34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1">
        <v>45733.637499999997</v>
      </c>
      <c r="Y316" s="24"/>
      <c r="Z316" s="24">
        <v>0.4</v>
      </c>
      <c r="AA316" s="24"/>
      <c r="AB316" s="24" t="s">
        <v>436</v>
      </c>
      <c r="AC316" s="26" t="s">
        <v>509</v>
      </c>
      <c r="AD316" s="24" t="s">
        <v>438</v>
      </c>
      <c r="AE316" s="24"/>
      <c r="AF316" s="24"/>
      <c r="AG316" s="24"/>
      <c r="AH316" s="24"/>
      <c r="AI316" s="24"/>
      <c r="AJ316" s="24"/>
      <c r="AK316" s="24" t="s">
        <v>438</v>
      </c>
      <c r="AL316" s="345" t="e">
        <f t="shared" si="8"/>
        <v>#VALUE!</v>
      </c>
      <c r="AM316" s="34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1">
        <v>45733.694444444453</v>
      </c>
      <c r="Y317" s="24" t="s">
        <v>2127</v>
      </c>
      <c r="Z317" s="24">
        <v>1.3</v>
      </c>
      <c r="AA317" s="24"/>
      <c r="AB317" s="24" t="s">
        <v>436</v>
      </c>
      <c r="AC317" s="26" t="s">
        <v>2128</v>
      </c>
      <c r="AD317" s="24"/>
      <c r="AE317" s="24"/>
      <c r="AF317" s="24"/>
      <c r="AG317" s="24"/>
      <c r="AH317" s="24"/>
      <c r="AI317" s="24"/>
      <c r="AJ317" s="24"/>
      <c r="AK317" s="24" t="s">
        <v>438</v>
      </c>
      <c r="AL317" s="345">
        <f t="shared" si="8"/>
        <v>45733</v>
      </c>
      <c r="AM317" s="34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1">
        <v>45733.694444444453</v>
      </c>
      <c r="Y318" s="24"/>
      <c r="Z318" s="24">
        <v>0.3</v>
      </c>
      <c r="AA318" s="24"/>
      <c r="AB318" s="24" t="s">
        <v>436</v>
      </c>
      <c r="AC318" s="26" t="s">
        <v>509</v>
      </c>
      <c r="AD318" s="24" t="s">
        <v>438</v>
      </c>
      <c r="AE318" s="24"/>
      <c r="AF318" s="24"/>
      <c r="AG318" s="24"/>
      <c r="AH318" s="24"/>
      <c r="AI318" s="24"/>
      <c r="AJ318" s="24"/>
      <c r="AK318" s="24" t="s">
        <v>438</v>
      </c>
      <c r="AL318" s="345" t="e">
        <f t="shared" si="8"/>
        <v>#VALUE!</v>
      </c>
      <c r="AM318" s="34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1">
        <v>45736.50277777778</v>
      </c>
      <c r="Y319" s="24" t="s">
        <v>2136</v>
      </c>
      <c r="Z319" s="24">
        <v>0.5</v>
      </c>
      <c r="AA319" s="24"/>
      <c r="AB319" s="24" t="s">
        <v>436</v>
      </c>
      <c r="AC319" s="26" t="s">
        <v>2137</v>
      </c>
      <c r="AD319" s="24"/>
      <c r="AE319" s="24"/>
      <c r="AF319" s="24"/>
      <c r="AG319" s="24"/>
      <c r="AH319" s="24"/>
      <c r="AI319" s="24"/>
      <c r="AJ319" s="24"/>
      <c r="AK319" s="24" t="s">
        <v>438</v>
      </c>
      <c r="AL319" s="345">
        <f t="shared" si="8"/>
        <v>45735</v>
      </c>
      <c r="AM319" s="34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1">
        <v>45736.431944444441</v>
      </c>
      <c r="Y320" s="24" t="s">
        <v>2143</v>
      </c>
      <c r="Z320" s="24">
        <v>0.9</v>
      </c>
      <c r="AA320" s="24"/>
      <c r="AB320" s="24" t="s">
        <v>436</v>
      </c>
      <c r="AC320" s="26" t="s">
        <v>2144</v>
      </c>
      <c r="AD320" s="24"/>
      <c r="AE320" s="24"/>
      <c r="AF320" s="24"/>
      <c r="AG320" s="24"/>
      <c r="AH320" s="24"/>
      <c r="AI320" s="24"/>
      <c r="AJ320" s="24"/>
      <c r="AK320" s="24" t="s">
        <v>438</v>
      </c>
      <c r="AL320" s="345">
        <f t="shared" si="8"/>
        <v>45735</v>
      </c>
      <c r="AM320" s="34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1">
        <v>45736.587500000001</v>
      </c>
      <c r="Y321" s="24" t="s">
        <v>2150</v>
      </c>
      <c r="Z321" s="24">
        <v>0.5</v>
      </c>
      <c r="AA321" s="24"/>
      <c r="AB321" s="24" t="s">
        <v>436</v>
      </c>
      <c r="AC321" s="26" t="s">
        <v>2151</v>
      </c>
      <c r="AD321" s="24"/>
      <c r="AE321" s="24"/>
      <c r="AF321" s="24"/>
      <c r="AG321" s="24"/>
      <c r="AH321" s="24"/>
      <c r="AI321" s="24"/>
      <c r="AJ321" s="24"/>
      <c r="AK321" s="24" t="s">
        <v>438</v>
      </c>
      <c r="AL321" s="345">
        <f t="shared" si="8"/>
        <v>45735</v>
      </c>
      <c r="AM321" s="34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1">
        <v>45736.618055555547</v>
      </c>
      <c r="Y322" s="24" t="s">
        <v>2159</v>
      </c>
      <c r="Z322" s="24">
        <v>0.4</v>
      </c>
      <c r="AA322" s="24"/>
      <c r="AB322" s="24" t="s">
        <v>436</v>
      </c>
      <c r="AC322" s="26" t="s">
        <v>2160</v>
      </c>
      <c r="AD322" s="24"/>
      <c r="AE322" s="24"/>
      <c r="AF322" s="24"/>
      <c r="AG322" s="24"/>
      <c r="AH322" s="24"/>
      <c r="AI322" s="24"/>
      <c r="AJ322" s="24"/>
      <c r="AK322" s="24" t="s">
        <v>438</v>
      </c>
      <c r="AL322" s="345">
        <f t="shared" ref="AL322:AL385" si="10">DATEVALUE(TEXT(I322, "yyyy/mm/dd"))</f>
        <v>45735</v>
      </c>
      <c r="AM322" s="34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1">
        <v>45736.57916666667</v>
      </c>
      <c r="Y323" s="24"/>
      <c r="Z323" s="24">
        <v>0.3</v>
      </c>
      <c r="AA323" s="24"/>
      <c r="AB323" s="24" t="s">
        <v>436</v>
      </c>
      <c r="AC323" s="26" t="s">
        <v>2163</v>
      </c>
      <c r="AD323" s="24"/>
      <c r="AE323" s="24"/>
      <c r="AF323" s="24"/>
      <c r="AG323" s="24"/>
      <c r="AH323" s="24"/>
      <c r="AI323" s="24"/>
      <c r="AJ323" s="24" t="s">
        <v>438</v>
      </c>
      <c r="AK323" s="24" t="s">
        <v>438</v>
      </c>
      <c r="AL323" s="345" t="e">
        <f t="shared" si="10"/>
        <v>#VALUE!</v>
      </c>
      <c r="AM323" s="34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1">
        <v>45737.552777777782</v>
      </c>
      <c r="Y324" s="24" t="s">
        <v>2172</v>
      </c>
      <c r="Z324" s="24">
        <v>0.1</v>
      </c>
      <c r="AA324" s="24"/>
      <c r="AB324" s="24" t="s">
        <v>436</v>
      </c>
      <c r="AC324" s="26" t="s">
        <v>2173</v>
      </c>
      <c r="AD324" s="24"/>
      <c r="AE324" s="24"/>
      <c r="AF324" s="24"/>
      <c r="AG324" s="24"/>
      <c r="AH324" s="24"/>
      <c r="AI324" s="24"/>
      <c r="AJ324" s="24"/>
      <c r="AK324" s="24" t="s">
        <v>438</v>
      </c>
      <c r="AL324" s="345">
        <f t="shared" si="10"/>
        <v>45736</v>
      </c>
      <c r="AM324" s="34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1">
        <v>45736.618055555547</v>
      </c>
      <c r="Y325" s="24"/>
      <c r="Z325" s="24">
        <v>0.4</v>
      </c>
      <c r="AA325" s="24"/>
      <c r="AB325" s="24" t="s">
        <v>436</v>
      </c>
      <c r="AC325" s="26" t="s">
        <v>509</v>
      </c>
      <c r="AD325" s="24" t="s">
        <v>438</v>
      </c>
      <c r="AE325" s="24"/>
      <c r="AF325" s="24"/>
      <c r="AG325" s="24"/>
      <c r="AH325" s="24"/>
      <c r="AI325" s="24"/>
      <c r="AJ325" s="24"/>
      <c r="AK325" s="24" t="s">
        <v>438</v>
      </c>
      <c r="AL325" s="345" t="e">
        <f t="shared" si="10"/>
        <v>#VALUE!</v>
      </c>
      <c r="AM325" s="346">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1">
        <v>45736.635416666657</v>
      </c>
      <c r="Y326" s="24"/>
      <c r="Z326" s="24">
        <v>0.3</v>
      </c>
      <c r="AA326" s="24"/>
      <c r="AB326" s="24" t="s">
        <v>436</v>
      </c>
      <c r="AC326" s="26" t="s">
        <v>509</v>
      </c>
      <c r="AD326" s="24" t="s">
        <v>438</v>
      </c>
      <c r="AE326" s="24"/>
      <c r="AF326" s="24"/>
      <c r="AG326" s="24"/>
      <c r="AH326" s="24"/>
      <c r="AI326" s="24"/>
      <c r="AJ326" s="24"/>
      <c r="AK326" s="24" t="s">
        <v>438</v>
      </c>
      <c r="AL326" s="345" t="e">
        <f t="shared" si="10"/>
        <v>#VALUE!</v>
      </c>
      <c r="AM326" s="34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1">
        <v>45736.658333333333</v>
      </c>
      <c r="Y327" s="24"/>
      <c r="Z327" s="24">
        <v>0.3</v>
      </c>
      <c r="AA327" s="24"/>
      <c r="AB327" s="24" t="s">
        <v>436</v>
      </c>
      <c r="AC327" s="26" t="s">
        <v>509</v>
      </c>
      <c r="AD327" s="24" t="s">
        <v>438</v>
      </c>
      <c r="AE327" s="24"/>
      <c r="AF327" s="24"/>
      <c r="AG327" s="24"/>
      <c r="AH327" s="24"/>
      <c r="AI327" s="24"/>
      <c r="AJ327" s="24"/>
      <c r="AK327" s="24" t="s">
        <v>438</v>
      </c>
      <c r="AL327" s="345" t="e">
        <f t="shared" si="10"/>
        <v>#VALUE!</v>
      </c>
      <c r="AM327" s="34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1">
        <v>45736.659722222219</v>
      </c>
      <c r="Y328" s="24"/>
      <c r="Z328" s="24">
        <v>0.3</v>
      </c>
      <c r="AA328" s="24"/>
      <c r="AB328" s="24" t="s">
        <v>436</v>
      </c>
      <c r="AC328" s="26" t="s">
        <v>509</v>
      </c>
      <c r="AD328" s="24" t="s">
        <v>438</v>
      </c>
      <c r="AE328" s="24"/>
      <c r="AF328" s="24"/>
      <c r="AG328" s="24"/>
      <c r="AH328" s="24"/>
      <c r="AI328" s="24"/>
      <c r="AJ328" s="24"/>
      <c r="AK328" s="24" t="s">
        <v>438</v>
      </c>
      <c r="AL328" s="345" t="e">
        <f t="shared" si="10"/>
        <v>#VALUE!</v>
      </c>
      <c r="AM328" s="34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1">
        <v>45736.67083333333</v>
      </c>
      <c r="Y329" s="24"/>
      <c r="Z329" s="24">
        <v>0.3</v>
      </c>
      <c r="AA329" s="24"/>
      <c r="AB329" s="24" t="s">
        <v>436</v>
      </c>
      <c r="AC329" s="26" t="s">
        <v>509</v>
      </c>
      <c r="AD329" s="24" t="s">
        <v>438</v>
      </c>
      <c r="AE329" s="24"/>
      <c r="AF329" s="24"/>
      <c r="AG329" s="24"/>
      <c r="AH329" s="24"/>
      <c r="AI329" s="24"/>
      <c r="AJ329" s="24"/>
      <c r="AK329" s="24" t="s">
        <v>438</v>
      </c>
      <c r="AL329" s="345" t="e">
        <f t="shared" si="10"/>
        <v>#VALUE!</v>
      </c>
      <c r="AM329" s="346">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1">
        <v>45736.682638888888</v>
      </c>
      <c r="Y330" s="24"/>
      <c r="Z330" s="24">
        <v>0.2</v>
      </c>
      <c r="AA330" s="24"/>
      <c r="AB330" s="24" t="s">
        <v>436</v>
      </c>
      <c r="AC330" s="26" t="s">
        <v>509</v>
      </c>
      <c r="AD330" s="24" t="s">
        <v>438</v>
      </c>
      <c r="AE330" s="24"/>
      <c r="AF330" s="24"/>
      <c r="AG330" s="24"/>
      <c r="AH330" s="24"/>
      <c r="AI330" s="24"/>
      <c r="AJ330" s="24"/>
      <c r="AK330" s="24" t="s">
        <v>438</v>
      </c>
      <c r="AL330" s="345" t="e">
        <f t="shared" si="10"/>
        <v>#VALUE!</v>
      </c>
      <c r="AM330" s="34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1">
        <v>45736.673611111109</v>
      </c>
      <c r="Y331" s="24"/>
      <c r="Z331" s="24">
        <v>0.3</v>
      </c>
      <c r="AA331" s="24"/>
      <c r="AB331" s="24" t="s">
        <v>436</v>
      </c>
      <c r="AC331" s="26" t="s">
        <v>509</v>
      </c>
      <c r="AD331" s="24" t="s">
        <v>438</v>
      </c>
      <c r="AE331" s="24"/>
      <c r="AF331" s="24"/>
      <c r="AG331" s="24"/>
      <c r="AH331" s="24"/>
      <c r="AI331" s="24"/>
      <c r="AJ331" s="24"/>
      <c r="AK331" s="24" t="s">
        <v>438</v>
      </c>
      <c r="AL331" s="345" t="e">
        <f t="shared" si="10"/>
        <v>#VALUE!</v>
      </c>
      <c r="AM331" s="34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1">
        <v>45736.6875</v>
      </c>
      <c r="Y332" s="24"/>
      <c r="Z332" s="24">
        <v>0.3</v>
      </c>
      <c r="AA332" s="24"/>
      <c r="AB332" s="24" t="s">
        <v>436</v>
      </c>
      <c r="AC332" s="26" t="s">
        <v>509</v>
      </c>
      <c r="AD332" s="24" t="s">
        <v>438</v>
      </c>
      <c r="AE332" s="24"/>
      <c r="AF332" s="24"/>
      <c r="AG332" s="24"/>
      <c r="AH332" s="24"/>
      <c r="AI332" s="24"/>
      <c r="AJ332" s="24"/>
      <c r="AK332" s="24" t="s">
        <v>438</v>
      </c>
      <c r="AL332" s="345" t="e">
        <f t="shared" si="10"/>
        <v>#VALUE!</v>
      </c>
      <c r="AM332" s="34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1">
        <v>45737.583333333343</v>
      </c>
      <c r="Y333" s="24" t="s">
        <v>2204</v>
      </c>
      <c r="Z333" s="24">
        <v>1</v>
      </c>
      <c r="AA333" s="24"/>
      <c r="AB333" s="24" t="s">
        <v>436</v>
      </c>
      <c r="AC333" s="26" t="s">
        <v>2205</v>
      </c>
      <c r="AD333" s="24"/>
      <c r="AE333" s="24"/>
      <c r="AF333" s="24"/>
      <c r="AG333" s="24"/>
      <c r="AH333" s="24"/>
      <c r="AI333" s="24"/>
      <c r="AJ333" s="24"/>
      <c r="AK333" s="24" t="s">
        <v>438</v>
      </c>
      <c r="AL333" s="345">
        <f t="shared" si="10"/>
        <v>45736</v>
      </c>
      <c r="AM333" s="34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1">
        <v>45737.681944444441</v>
      </c>
      <c r="Y334" s="24" t="s">
        <v>2211</v>
      </c>
      <c r="Z334" s="24">
        <v>0.5</v>
      </c>
      <c r="AA334" s="24"/>
      <c r="AB334" s="24" t="s">
        <v>436</v>
      </c>
      <c r="AC334" s="26" t="s">
        <v>2212</v>
      </c>
      <c r="AD334" s="24"/>
      <c r="AE334" s="24"/>
      <c r="AF334" s="24"/>
      <c r="AG334" s="24"/>
      <c r="AH334" s="24"/>
      <c r="AI334" s="24"/>
      <c r="AJ334" s="24"/>
      <c r="AK334" s="24" t="s">
        <v>438</v>
      </c>
      <c r="AL334" s="345">
        <f t="shared" si="10"/>
        <v>45737</v>
      </c>
      <c r="AM334" s="34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1">
        <v>45737.597222222219</v>
      </c>
      <c r="Y335" s="24"/>
      <c r="Z335" s="24">
        <v>0.3</v>
      </c>
      <c r="AA335" s="24"/>
      <c r="AB335" s="24" t="s">
        <v>436</v>
      </c>
      <c r="AC335" s="26" t="s">
        <v>509</v>
      </c>
      <c r="AD335" s="24" t="s">
        <v>438</v>
      </c>
      <c r="AE335" s="24"/>
      <c r="AF335" s="24"/>
      <c r="AG335" s="24"/>
      <c r="AH335" s="24"/>
      <c r="AI335" s="24"/>
      <c r="AJ335" s="24"/>
      <c r="AK335" s="24" t="s">
        <v>438</v>
      </c>
      <c r="AL335" s="345" t="e">
        <f t="shared" si="10"/>
        <v>#VALUE!</v>
      </c>
      <c r="AM335" s="34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1">
        <v>45740.665277777778</v>
      </c>
      <c r="Y336" s="24" t="s">
        <v>2220</v>
      </c>
      <c r="Z336" s="24">
        <v>0.5</v>
      </c>
      <c r="AA336" s="24"/>
      <c r="AB336" s="24" t="s">
        <v>436</v>
      </c>
      <c r="AC336" s="26" t="s">
        <v>2221</v>
      </c>
      <c r="AD336" s="24"/>
      <c r="AE336" s="24"/>
      <c r="AF336" s="24"/>
      <c r="AG336" s="24"/>
      <c r="AH336" s="24"/>
      <c r="AI336" s="24"/>
      <c r="AJ336" s="24"/>
      <c r="AK336" s="24" t="s">
        <v>438</v>
      </c>
      <c r="AL336" s="345">
        <f t="shared" si="10"/>
        <v>45737</v>
      </c>
      <c r="AM336" s="34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1">
        <v>45737.600694444453</v>
      </c>
      <c r="Y337" s="24"/>
      <c r="Z337" s="24">
        <v>0.3</v>
      </c>
      <c r="AA337" s="24"/>
      <c r="AB337" s="24" t="s">
        <v>436</v>
      </c>
      <c r="AC337" s="26" t="s">
        <v>509</v>
      </c>
      <c r="AD337" s="24" t="s">
        <v>438</v>
      </c>
      <c r="AE337" s="24"/>
      <c r="AF337" s="24"/>
      <c r="AG337" s="24"/>
      <c r="AH337" s="24"/>
      <c r="AI337" s="24"/>
      <c r="AJ337" s="24"/>
      <c r="AK337" s="24" t="s">
        <v>438</v>
      </c>
      <c r="AL337" s="345" t="e">
        <f t="shared" si="10"/>
        <v>#VALUE!</v>
      </c>
      <c r="AM337" s="346">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1">
        <v>45737.618055555547</v>
      </c>
      <c r="Y338" s="24"/>
      <c r="Z338" s="24">
        <v>0.3</v>
      </c>
      <c r="AA338" s="24"/>
      <c r="AB338" s="24" t="s">
        <v>436</v>
      </c>
      <c r="AC338" s="26" t="s">
        <v>509</v>
      </c>
      <c r="AD338" s="24" t="s">
        <v>438</v>
      </c>
      <c r="AE338" s="24"/>
      <c r="AF338" s="24"/>
      <c r="AG338" s="24"/>
      <c r="AH338" s="24"/>
      <c r="AI338" s="24"/>
      <c r="AJ338" s="24"/>
      <c r="AK338" s="24" t="s">
        <v>438</v>
      </c>
      <c r="AL338" s="345" t="e">
        <f t="shared" si="10"/>
        <v>#VALUE!</v>
      </c>
      <c r="AM338" s="34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1">
        <v>45740.661111111112</v>
      </c>
      <c r="Y339" s="24" t="s">
        <v>2235</v>
      </c>
      <c r="Z339" s="24">
        <v>0.5</v>
      </c>
      <c r="AA339" s="24"/>
      <c r="AB339" s="24" t="s">
        <v>436</v>
      </c>
      <c r="AC339" s="26" t="s">
        <v>2236</v>
      </c>
      <c r="AD339" s="24"/>
      <c r="AE339" s="24"/>
      <c r="AF339" s="24"/>
      <c r="AG339" s="24"/>
      <c r="AH339" s="24"/>
      <c r="AI339" s="24"/>
      <c r="AJ339" s="24"/>
      <c r="AK339" s="24" t="s">
        <v>438</v>
      </c>
      <c r="AL339" s="345">
        <f t="shared" si="10"/>
        <v>45737</v>
      </c>
      <c r="AM339" s="34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1">
        <v>45741.4375</v>
      </c>
      <c r="Y340" s="24" t="s">
        <v>2242</v>
      </c>
      <c r="Z340" s="24">
        <v>0.2</v>
      </c>
      <c r="AA340" s="24"/>
      <c r="AB340" s="24" t="s">
        <v>436</v>
      </c>
      <c r="AC340" s="26" t="s">
        <v>2243</v>
      </c>
      <c r="AD340" s="24"/>
      <c r="AE340" s="24"/>
      <c r="AF340" s="24"/>
      <c r="AG340" s="24"/>
      <c r="AH340" s="24"/>
      <c r="AI340" s="24"/>
      <c r="AJ340" s="24"/>
      <c r="AK340" s="24" t="s">
        <v>438</v>
      </c>
      <c r="AL340" s="345">
        <f t="shared" si="10"/>
        <v>45738</v>
      </c>
      <c r="AM340" s="34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1">
        <v>45740.718055555553</v>
      </c>
      <c r="Y341" s="24" t="s">
        <v>2242</v>
      </c>
      <c r="Z341" s="24">
        <v>0.5</v>
      </c>
      <c r="AA341" s="24"/>
      <c r="AB341" s="24" t="s">
        <v>436</v>
      </c>
      <c r="AC341" s="26" t="s">
        <v>2249</v>
      </c>
      <c r="AD341" s="24"/>
      <c r="AE341" s="24"/>
      <c r="AF341" s="24"/>
      <c r="AG341" s="24"/>
      <c r="AH341" s="24"/>
      <c r="AI341" s="24"/>
      <c r="AJ341" s="24"/>
      <c r="AK341" s="24" t="s">
        <v>438</v>
      </c>
      <c r="AL341" s="345">
        <f t="shared" si="10"/>
        <v>45739</v>
      </c>
      <c r="AM341" s="34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1">
        <v>45740.568055555559</v>
      </c>
      <c r="Y342" s="24"/>
      <c r="Z342" s="24">
        <v>3.1</v>
      </c>
      <c r="AA342" s="24"/>
      <c r="AB342" s="24" t="s">
        <v>436</v>
      </c>
      <c r="AC342" s="26" t="s">
        <v>2254</v>
      </c>
      <c r="AD342" s="24"/>
      <c r="AE342" s="24" t="s">
        <v>438</v>
      </c>
      <c r="AF342" s="24"/>
      <c r="AG342" s="24"/>
      <c r="AH342" s="24"/>
      <c r="AI342" s="24"/>
      <c r="AJ342" s="24"/>
      <c r="AK342" s="24" t="s">
        <v>438</v>
      </c>
      <c r="AL342" s="345" t="e">
        <f t="shared" si="10"/>
        <v>#VALUE!</v>
      </c>
      <c r="AM342" s="34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1">
        <v>45740.602083333331</v>
      </c>
      <c r="Y343" s="24"/>
      <c r="Z343" s="24">
        <v>1</v>
      </c>
      <c r="AA343" s="24"/>
      <c r="AB343" s="24" t="s">
        <v>436</v>
      </c>
      <c r="AC343" s="26" t="s">
        <v>2257</v>
      </c>
      <c r="AD343" s="24"/>
      <c r="AE343" s="24"/>
      <c r="AF343" s="24"/>
      <c r="AG343" s="24"/>
      <c r="AH343" s="24"/>
      <c r="AI343" s="24"/>
      <c r="AJ343" s="24" t="s">
        <v>438</v>
      </c>
      <c r="AK343" s="24" t="s">
        <v>438</v>
      </c>
      <c r="AL343" s="345" t="e">
        <f t="shared" si="10"/>
        <v>#VALUE!</v>
      </c>
      <c r="AM343" s="34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1">
        <v>45741.59097222222</v>
      </c>
      <c r="Y344" s="24" t="s">
        <v>2263</v>
      </c>
      <c r="Z344" s="24">
        <v>0.5</v>
      </c>
      <c r="AA344" s="24"/>
      <c r="AB344" s="24" t="s">
        <v>436</v>
      </c>
      <c r="AC344" s="26" t="s">
        <v>2264</v>
      </c>
      <c r="AD344" s="24"/>
      <c r="AE344" s="24"/>
      <c r="AF344" s="24"/>
      <c r="AG344" s="24"/>
      <c r="AH344" s="24"/>
      <c r="AI344" s="24"/>
      <c r="AJ344" s="24"/>
      <c r="AK344" s="24" t="s">
        <v>438</v>
      </c>
      <c r="AL344" s="345">
        <f t="shared" si="10"/>
        <v>45741</v>
      </c>
      <c r="AM344" s="34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1">
        <v>45741.618055555547</v>
      </c>
      <c r="Y345" s="24"/>
      <c r="Z345" s="24">
        <v>0.3</v>
      </c>
      <c r="AA345" s="24"/>
      <c r="AB345" s="24" t="s">
        <v>436</v>
      </c>
      <c r="AC345" s="26" t="s">
        <v>509</v>
      </c>
      <c r="AD345" s="24" t="s">
        <v>438</v>
      </c>
      <c r="AE345" s="24"/>
      <c r="AF345" s="24"/>
      <c r="AG345" s="24"/>
      <c r="AH345" s="24"/>
      <c r="AI345" s="24"/>
      <c r="AJ345" s="24"/>
      <c r="AK345" s="24" t="s">
        <v>438</v>
      </c>
      <c r="AL345" s="345" t="e">
        <f t="shared" si="10"/>
        <v>#VALUE!</v>
      </c>
      <c r="AM345" s="34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1">
        <v>45741.631944444453</v>
      </c>
      <c r="Y346" s="24"/>
      <c r="Z346" s="24">
        <v>0.3</v>
      </c>
      <c r="AA346" s="24"/>
      <c r="AB346" s="24" t="s">
        <v>436</v>
      </c>
      <c r="AC346" s="26" t="s">
        <v>509</v>
      </c>
      <c r="AD346" s="24" t="s">
        <v>438</v>
      </c>
      <c r="AE346" s="24"/>
      <c r="AF346" s="24"/>
      <c r="AG346" s="24"/>
      <c r="AH346" s="24"/>
      <c r="AI346" s="24"/>
      <c r="AJ346" s="24"/>
      <c r="AK346" s="24" t="s">
        <v>438</v>
      </c>
      <c r="AL346" s="345" t="e">
        <f t="shared" si="10"/>
        <v>#VALUE!</v>
      </c>
      <c r="AM346" s="34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1">
        <v>45741.645833333343</v>
      </c>
      <c r="Y347" s="24"/>
      <c r="Z347" s="24">
        <v>0.3</v>
      </c>
      <c r="AA347" s="24"/>
      <c r="AB347" s="24" t="s">
        <v>436</v>
      </c>
      <c r="AC347" s="26" t="s">
        <v>509</v>
      </c>
      <c r="AD347" s="24" t="s">
        <v>438</v>
      </c>
      <c r="AE347" s="24"/>
      <c r="AF347" s="24"/>
      <c r="AG347" s="24"/>
      <c r="AH347" s="24"/>
      <c r="AI347" s="24"/>
      <c r="AJ347" s="24"/>
      <c r="AK347" s="24" t="s">
        <v>438</v>
      </c>
      <c r="AL347" s="345" t="e">
        <f t="shared" si="10"/>
        <v>#VALUE!</v>
      </c>
      <c r="AM347" s="34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1">
        <v>45741.72152777778</v>
      </c>
      <c r="Y348" s="24" t="s">
        <v>2282</v>
      </c>
      <c r="Z348" s="24">
        <v>0.5</v>
      </c>
      <c r="AA348" s="24"/>
      <c r="AB348" s="24" t="s">
        <v>436</v>
      </c>
      <c r="AC348" s="26" t="s">
        <v>2283</v>
      </c>
      <c r="AD348" s="24"/>
      <c r="AE348" s="24"/>
      <c r="AF348" s="24"/>
      <c r="AG348" s="24"/>
      <c r="AH348" s="24"/>
      <c r="AI348" s="24"/>
      <c r="AJ348" s="24"/>
      <c r="AK348" s="24" t="s">
        <v>438</v>
      </c>
      <c r="AL348" s="345">
        <f t="shared" si="10"/>
        <v>45741</v>
      </c>
      <c r="AM348" s="34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1">
        <v>45742.477777777778</v>
      </c>
      <c r="Y349" s="24"/>
      <c r="Z349" s="24">
        <v>0.3</v>
      </c>
      <c r="AA349" s="24"/>
      <c r="AB349" s="24" t="s">
        <v>436</v>
      </c>
      <c r="AC349" s="26" t="s">
        <v>509</v>
      </c>
      <c r="AD349" s="24" t="s">
        <v>438</v>
      </c>
      <c r="AE349" s="24"/>
      <c r="AF349" s="24"/>
      <c r="AG349" s="24"/>
      <c r="AH349" s="24"/>
      <c r="AI349" s="24"/>
      <c r="AJ349" s="24"/>
      <c r="AK349" s="24" t="s">
        <v>438</v>
      </c>
      <c r="AL349" s="345" t="e">
        <f t="shared" si="10"/>
        <v>#VALUE!</v>
      </c>
      <c r="AM349" s="34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1">
        <v>45742.495138888888</v>
      </c>
      <c r="Y350" s="24"/>
      <c r="Z350" s="24">
        <v>0.2</v>
      </c>
      <c r="AA350" s="24"/>
      <c r="AB350" s="24" t="s">
        <v>436</v>
      </c>
      <c r="AC350" s="26" t="s">
        <v>509</v>
      </c>
      <c r="AD350" s="24" t="s">
        <v>438</v>
      </c>
      <c r="AE350" s="24"/>
      <c r="AF350" s="24"/>
      <c r="AG350" s="24"/>
      <c r="AH350" s="24"/>
      <c r="AI350" s="24"/>
      <c r="AJ350" s="24"/>
      <c r="AK350" s="24" t="s">
        <v>438</v>
      </c>
      <c r="AL350" s="345" t="e">
        <f t="shared" si="10"/>
        <v>#VALUE!</v>
      </c>
      <c r="AM350" s="34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1">
        <v>45742.511111111111</v>
      </c>
      <c r="Y351" s="24"/>
      <c r="Z351" s="24">
        <v>0.3</v>
      </c>
      <c r="AA351" s="24"/>
      <c r="AB351" s="24" t="s">
        <v>436</v>
      </c>
      <c r="AC351" s="26" t="s">
        <v>509</v>
      </c>
      <c r="AD351" s="24" t="s">
        <v>438</v>
      </c>
      <c r="AE351" s="24"/>
      <c r="AF351" s="24"/>
      <c r="AG351" s="24"/>
      <c r="AH351" s="24"/>
      <c r="AI351" s="24"/>
      <c r="AJ351" s="24"/>
      <c r="AK351" s="24" t="s">
        <v>438</v>
      </c>
      <c r="AL351" s="345" t="e">
        <f t="shared" si="10"/>
        <v>#VALUE!</v>
      </c>
      <c r="AM351" s="34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1">
        <v>45742.524305555547</v>
      </c>
      <c r="Y352" s="24"/>
      <c r="Z352" s="24">
        <v>0.3</v>
      </c>
      <c r="AA352" s="24"/>
      <c r="AB352" s="24" t="s">
        <v>436</v>
      </c>
      <c r="AC352" s="26" t="s">
        <v>509</v>
      </c>
      <c r="AD352" s="24" t="s">
        <v>438</v>
      </c>
      <c r="AE352" s="24"/>
      <c r="AF352" s="24"/>
      <c r="AG352" s="24"/>
      <c r="AH352" s="24"/>
      <c r="AI352" s="24"/>
      <c r="AJ352" s="24"/>
      <c r="AK352" s="24" t="s">
        <v>438</v>
      </c>
      <c r="AL352" s="345" t="e">
        <f t="shared" si="10"/>
        <v>#VALUE!</v>
      </c>
      <c r="AM352" s="346">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1">
        <v>45742.552083333343</v>
      </c>
      <c r="Y353" s="24"/>
      <c r="Z353" s="24">
        <v>0.5</v>
      </c>
      <c r="AA353" s="24"/>
      <c r="AB353" s="24" t="s">
        <v>436</v>
      </c>
      <c r="AC353" s="26" t="s">
        <v>509</v>
      </c>
      <c r="AD353" s="24" t="s">
        <v>438</v>
      </c>
      <c r="AE353" s="24"/>
      <c r="AF353" s="24"/>
      <c r="AG353" s="24"/>
      <c r="AH353" s="24"/>
      <c r="AI353" s="24"/>
      <c r="AJ353" s="24"/>
      <c r="AK353" s="24" t="s">
        <v>438</v>
      </c>
      <c r="AL353" s="345" t="e">
        <f t="shared" si="10"/>
        <v>#VALUE!</v>
      </c>
      <c r="AM353" s="34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1">
        <v>45742.568749999999</v>
      </c>
      <c r="Y354" s="24"/>
      <c r="Z354" s="24">
        <v>0.3</v>
      </c>
      <c r="AA354" s="24"/>
      <c r="AB354" s="24" t="s">
        <v>436</v>
      </c>
      <c r="AC354" s="26" t="s">
        <v>509</v>
      </c>
      <c r="AD354" s="24" t="s">
        <v>438</v>
      </c>
      <c r="AE354" s="24"/>
      <c r="AF354" s="24"/>
      <c r="AG354" s="24"/>
      <c r="AH354" s="24"/>
      <c r="AI354" s="24"/>
      <c r="AJ354" s="24"/>
      <c r="AK354" s="24" t="s">
        <v>438</v>
      </c>
      <c r="AL354" s="345" t="e">
        <f t="shared" si="10"/>
        <v>#VALUE!</v>
      </c>
      <c r="AM354" s="34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1">
        <v>45743.470833333333</v>
      </c>
      <c r="Y355" s="24" t="s">
        <v>2311</v>
      </c>
      <c r="Z355" s="24">
        <v>0.5</v>
      </c>
      <c r="AA355" s="24"/>
      <c r="AB355" s="24" t="s">
        <v>436</v>
      </c>
      <c r="AC355" s="26" t="s">
        <v>2312</v>
      </c>
      <c r="AD355" s="24"/>
      <c r="AE355" s="24"/>
      <c r="AF355" s="24"/>
      <c r="AG355" s="24"/>
      <c r="AH355" s="24"/>
      <c r="AI355" s="24"/>
      <c r="AJ355" s="24"/>
      <c r="AK355" s="24" t="s">
        <v>438</v>
      </c>
      <c r="AL355" s="345">
        <f t="shared" si="10"/>
        <v>45742</v>
      </c>
      <c r="AM355" s="34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1">
        <v>45742.590277777781</v>
      </c>
      <c r="Y356" s="24"/>
      <c r="Z356" s="24">
        <v>0.4</v>
      </c>
      <c r="AA356" s="24"/>
      <c r="AB356" s="24" t="s">
        <v>436</v>
      </c>
      <c r="AC356" s="26" t="s">
        <v>509</v>
      </c>
      <c r="AD356" s="24" t="s">
        <v>438</v>
      </c>
      <c r="AE356" s="24"/>
      <c r="AF356" s="24"/>
      <c r="AG356" s="24"/>
      <c r="AH356" s="24"/>
      <c r="AI356" s="24"/>
      <c r="AJ356" s="24"/>
      <c r="AK356" s="24" t="s">
        <v>438</v>
      </c>
      <c r="AL356" s="345" t="e">
        <f t="shared" si="10"/>
        <v>#VALUE!</v>
      </c>
      <c r="AM356" s="34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1">
        <v>45743.524305555547</v>
      </c>
      <c r="Y357" s="24" t="s">
        <v>2322</v>
      </c>
      <c r="Z357" s="24">
        <v>0.5</v>
      </c>
      <c r="AA357" s="24"/>
      <c r="AB357" s="24" t="s">
        <v>436</v>
      </c>
      <c r="AC357" s="26" t="s">
        <v>2323</v>
      </c>
      <c r="AD357" s="24"/>
      <c r="AE357" s="24"/>
      <c r="AF357" s="24"/>
      <c r="AG357" s="24"/>
      <c r="AH357" s="24"/>
      <c r="AI357" s="24"/>
      <c r="AJ357" s="24"/>
      <c r="AK357" s="24" t="s">
        <v>438</v>
      </c>
      <c r="AL357" s="345">
        <f t="shared" si="10"/>
        <v>45742</v>
      </c>
      <c r="AM357" s="34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1">
        <v>45742.604166666657</v>
      </c>
      <c r="Y358" s="24"/>
      <c r="Z358" s="24">
        <v>0.3</v>
      </c>
      <c r="AA358" s="24"/>
      <c r="AB358" s="24" t="s">
        <v>436</v>
      </c>
      <c r="AC358" s="26" t="s">
        <v>509</v>
      </c>
      <c r="AD358" s="24" t="s">
        <v>438</v>
      </c>
      <c r="AE358" s="24"/>
      <c r="AF358" s="24"/>
      <c r="AG358" s="24"/>
      <c r="AH358" s="24"/>
      <c r="AI358" s="24"/>
      <c r="AJ358" s="24"/>
      <c r="AK358" s="24" t="s">
        <v>438</v>
      </c>
      <c r="AL358" s="345" t="e">
        <f t="shared" si="10"/>
        <v>#VALUE!</v>
      </c>
      <c r="AM358" s="34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1">
        <v>45743.553472222222</v>
      </c>
      <c r="Y359" s="24" t="s">
        <v>2333</v>
      </c>
      <c r="Z359" s="24">
        <v>0.5</v>
      </c>
      <c r="AA359" s="24"/>
      <c r="AB359" s="24" t="s">
        <v>436</v>
      </c>
      <c r="AC359" s="26" t="s">
        <v>2334</v>
      </c>
      <c r="AD359" s="24"/>
      <c r="AE359" s="24"/>
      <c r="AF359" s="24"/>
      <c r="AG359" s="24"/>
      <c r="AH359" s="24"/>
      <c r="AI359" s="24"/>
      <c r="AJ359" s="24"/>
      <c r="AK359" s="24" t="s">
        <v>438</v>
      </c>
      <c r="AL359" s="345">
        <f t="shared" si="10"/>
        <v>45743</v>
      </c>
      <c r="AM359" s="34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1">
        <v>45743.452777777777</v>
      </c>
      <c r="Y360" s="24"/>
      <c r="Z360" s="24">
        <v>0.3</v>
      </c>
      <c r="AA360" s="24"/>
      <c r="AB360" s="24" t="s">
        <v>436</v>
      </c>
      <c r="AC360" s="26" t="s">
        <v>509</v>
      </c>
      <c r="AD360" s="24" t="s">
        <v>438</v>
      </c>
      <c r="AE360" s="24"/>
      <c r="AF360" s="24"/>
      <c r="AG360" s="24"/>
      <c r="AH360" s="24"/>
      <c r="AI360" s="24"/>
      <c r="AJ360" s="24"/>
      <c r="AK360" s="24" t="s">
        <v>438</v>
      </c>
      <c r="AL360" s="345" t="e">
        <f t="shared" si="10"/>
        <v>#VALUE!</v>
      </c>
      <c r="AM360" s="346">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1">
        <v>45743.465277777781</v>
      </c>
      <c r="Y361" s="24"/>
      <c r="Z361" s="24">
        <v>0.2</v>
      </c>
      <c r="AA361" s="24"/>
      <c r="AB361" s="24" t="s">
        <v>436</v>
      </c>
      <c r="AC361" s="26" t="s">
        <v>509</v>
      </c>
      <c r="AD361" s="24" t="s">
        <v>438</v>
      </c>
      <c r="AE361" s="24"/>
      <c r="AF361" s="24"/>
      <c r="AG361" s="24"/>
      <c r="AH361" s="24"/>
      <c r="AI361" s="24"/>
      <c r="AJ361" s="24"/>
      <c r="AK361" s="24" t="s">
        <v>438</v>
      </c>
      <c r="AL361" s="345" t="e">
        <f t="shared" si="10"/>
        <v>#VALUE!</v>
      </c>
      <c r="AM361" s="34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1">
        <v>45743.484722222223</v>
      </c>
      <c r="Y362" s="24"/>
      <c r="Z362" s="24">
        <v>0.3</v>
      </c>
      <c r="AA362" s="24"/>
      <c r="AB362" s="24" t="s">
        <v>436</v>
      </c>
      <c r="AC362" s="26" t="s">
        <v>509</v>
      </c>
      <c r="AD362" s="24" t="s">
        <v>438</v>
      </c>
      <c r="AE362" s="24"/>
      <c r="AF362" s="24"/>
      <c r="AG362" s="24"/>
      <c r="AH362" s="24"/>
      <c r="AI362" s="24"/>
      <c r="AJ362" s="24"/>
      <c r="AK362" s="24" t="s">
        <v>438</v>
      </c>
      <c r="AL362" s="345" t="e">
        <f t="shared" si="10"/>
        <v>#VALUE!</v>
      </c>
      <c r="AM362" s="34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1">
        <v>45744.595833333333</v>
      </c>
      <c r="Y363" s="24" t="s">
        <v>2352</v>
      </c>
      <c r="Z363" s="24">
        <v>0.5</v>
      </c>
      <c r="AA363" s="24"/>
      <c r="AB363" s="24" t="s">
        <v>436</v>
      </c>
      <c r="AC363" s="26" t="s">
        <v>2353</v>
      </c>
      <c r="AD363" s="24"/>
      <c r="AE363" s="24"/>
      <c r="AF363" s="24"/>
      <c r="AG363" s="24"/>
      <c r="AH363" s="24"/>
      <c r="AI363" s="24"/>
      <c r="AJ363" s="24"/>
      <c r="AK363" s="24" t="s">
        <v>438</v>
      </c>
      <c r="AL363" s="345">
        <f t="shared" si="10"/>
        <v>45743</v>
      </c>
      <c r="AM363" s="34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1">
        <v>45743.505555555559</v>
      </c>
      <c r="Y364" s="24"/>
      <c r="Z364" s="24">
        <v>0.3</v>
      </c>
      <c r="AA364" s="24"/>
      <c r="AB364" s="24" t="s">
        <v>436</v>
      </c>
      <c r="AC364" s="26" t="s">
        <v>509</v>
      </c>
      <c r="AD364" s="24" t="s">
        <v>438</v>
      </c>
      <c r="AE364" s="24"/>
      <c r="AF364" s="24"/>
      <c r="AG364" s="24"/>
      <c r="AH364" s="24"/>
      <c r="AI364" s="24"/>
      <c r="AJ364" s="24"/>
      <c r="AK364" s="24" t="s">
        <v>438</v>
      </c>
      <c r="AL364" s="345" t="e">
        <f t="shared" si="10"/>
        <v>#VALUE!</v>
      </c>
      <c r="AM364" s="34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1">
        <v>45743.524305555547</v>
      </c>
      <c r="Y365" s="24"/>
      <c r="Z365" s="24">
        <v>0.8</v>
      </c>
      <c r="AA365" s="24"/>
      <c r="AB365" s="24" t="s">
        <v>436</v>
      </c>
      <c r="AC365" s="26" t="s">
        <v>2360</v>
      </c>
      <c r="AD365" s="24"/>
      <c r="AE365" s="24" t="s">
        <v>438</v>
      </c>
      <c r="AF365" s="24"/>
      <c r="AG365" s="24"/>
      <c r="AH365" s="24"/>
      <c r="AI365" s="24"/>
      <c r="AJ365" s="24"/>
      <c r="AK365" s="24" t="s">
        <v>438</v>
      </c>
      <c r="AL365" s="345" t="e">
        <f t="shared" si="10"/>
        <v>#VALUE!</v>
      </c>
      <c r="AM365" s="34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1">
        <v>45744.484722222223</v>
      </c>
      <c r="Y366" s="24" t="s">
        <v>2370</v>
      </c>
      <c r="Z366" s="24">
        <v>0.5</v>
      </c>
      <c r="AA366" s="24"/>
      <c r="AB366" s="24" t="s">
        <v>436</v>
      </c>
      <c r="AC366" s="26" t="s">
        <v>2371</v>
      </c>
      <c r="AD366" s="24"/>
      <c r="AE366" s="24"/>
      <c r="AF366" s="24"/>
      <c r="AG366" s="24"/>
      <c r="AH366" s="24"/>
      <c r="AI366" s="24"/>
      <c r="AJ366" s="24"/>
      <c r="AK366" s="24" t="s">
        <v>438</v>
      </c>
      <c r="AL366" s="345">
        <f t="shared" si="10"/>
        <v>45743</v>
      </c>
      <c r="AM366" s="34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1">
        <v>45744.5</v>
      </c>
      <c r="Y367" s="24" t="s">
        <v>2370</v>
      </c>
      <c r="Z367" s="24">
        <v>1.5</v>
      </c>
      <c r="AA367" s="24"/>
      <c r="AB367" s="24" t="s">
        <v>436</v>
      </c>
      <c r="AC367" s="26" t="s">
        <v>2373</v>
      </c>
      <c r="AD367" s="24"/>
      <c r="AE367" s="24"/>
      <c r="AF367" s="24"/>
      <c r="AG367" s="24"/>
      <c r="AH367" s="24"/>
      <c r="AI367" s="24"/>
      <c r="AJ367" s="24"/>
      <c r="AK367" s="24" t="s">
        <v>438</v>
      </c>
      <c r="AL367" s="345">
        <f t="shared" si="10"/>
        <v>45743</v>
      </c>
      <c r="AM367" s="34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1">
        <v>45743.597222222219</v>
      </c>
      <c r="Y368" s="24"/>
      <c r="Z368" s="24">
        <v>0.3</v>
      </c>
      <c r="AA368" s="24"/>
      <c r="AB368" s="24" t="s">
        <v>436</v>
      </c>
      <c r="AC368" s="26" t="s">
        <v>509</v>
      </c>
      <c r="AD368" s="24" t="s">
        <v>438</v>
      </c>
      <c r="AE368" s="24"/>
      <c r="AF368" s="24"/>
      <c r="AG368" s="24"/>
      <c r="AH368" s="24"/>
      <c r="AI368" s="24"/>
      <c r="AJ368" s="24"/>
      <c r="AK368" s="24" t="s">
        <v>438</v>
      </c>
      <c r="AL368" s="345" t="e">
        <f t="shared" si="10"/>
        <v>#VALUE!</v>
      </c>
      <c r="AM368" s="346">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1">
        <v>45743.645833333343</v>
      </c>
      <c r="Y369" s="24"/>
      <c r="Z369" s="24">
        <v>0.5</v>
      </c>
      <c r="AA369" s="24"/>
      <c r="AB369" s="24" t="s">
        <v>436</v>
      </c>
      <c r="AC369" s="26" t="s">
        <v>509</v>
      </c>
      <c r="AD369" s="24" t="s">
        <v>438</v>
      </c>
      <c r="AE369" s="24"/>
      <c r="AF369" s="24"/>
      <c r="AG369" s="24"/>
      <c r="AH369" s="24"/>
      <c r="AI369" s="24"/>
      <c r="AJ369" s="24"/>
      <c r="AK369" s="24" t="s">
        <v>438</v>
      </c>
      <c r="AL369" s="345" t="e">
        <f t="shared" si="10"/>
        <v>#VALUE!</v>
      </c>
      <c r="AM369" s="34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1">
        <v>45748.40625</v>
      </c>
      <c r="Y370" s="24" t="s">
        <v>2387</v>
      </c>
      <c r="Z370" s="24">
        <v>0.5</v>
      </c>
      <c r="AA370" s="24"/>
      <c r="AB370" s="24" t="s">
        <v>436</v>
      </c>
      <c r="AC370" s="26" t="s">
        <v>2388</v>
      </c>
      <c r="AD370" s="24"/>
      <c r="AE370" s="24"/>
      <c r="AF370" s="24"/>
      <c r="AG370" s="24"/>
      <c r="AH370" s="24"/>
      <c r="AI370" s="24"/>
      <c r="AJ370" s="24"/>
      <c r="AK370" s="24" t="s">
        <v>438</v>
      </c>
      <c r="AL370" s="345">
        <f t="shared" si="10"/>
        <v>45747</v>
      </c>
      <c r="AM370" s="34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1">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5" t="e">
        <f t="shared" si="10"/>
        <v>#VALUE!</v>
      </c>
      <c r="AM371" s="34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1">
        <v>45748.568749999999</v>
      </c>
      <c r="Y372" s="24"/>
      <c r="Z372" s="24">
        <v>0.3</v>
      </c>
      <c r="AA372" s="24"/>
      <c r="AB372" s="24" t="s">
        <v>436</v>
      </c>
      <c r="AC372" s="26" t="s">
        <v>2391</v>
      </c>
      <c r="AD372" s="24" t="s">
        <v>438</v>
      </c>
      <c r="AE372" s="24"/>
      <c r="AF372" s="24"/>
      <c r="AG372" s="24"/>
      <c r="AH372" s="24"/>
      <c r="AI372" s="24"/>
      <c r="AJ372" s="24" t="s">
        <v>438</v>
      </c>
      <c r="AK372" s="24" t="s">
        <v>438</v>
      </c>
      <c r="AL372" s="345" t="e">
        <f t="shared" si="10"/>
        <v>#VALUE!</v>
      </c>
      <c r="AM372" s="34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1">
        <v>45748.603472222218</v>
      </c>
      <c r="Y373" s="24"/>
      <c r="Z373" s="24">
        <v>0.3</v>
      </c>
      <c r="AA373" s="24"/>
      <c r="AB373" s="24" t="s">
        <v>436</v>
      </c>
      <c r="AC373" s="26" t="s">
        <v>2391</v>
      </c>
      <c r="AD373" s="24" t="s">
        <v>438</v>
      </c>
      <c r="AE373" s="24"/>
      <c r="AF373" s="24"/>
      <c r="AG373" s="24"/>
      <c r="AH373" s="24"/>
      <c r="AI373" s="24"/>
      <c r="AJ373" s="24" t="s">
        <v>438</v>
      </c>
      <c r="AK373" s="24" t="s">
        <v>438</v>
      </c>
      <c r="AL373" s="345" t="e">
        <f t="shared" si="10"/>
        <v>#VALUE!</v>
      </c>
      <c r="AM373" s="34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1">
        <v>45748.661805555559</v>
      </c>
      <c r="Y374" s="24"/>
      <c r="Z374" s="24">
        <v>0.9</v>
      </c>
      <c r="AA374" s="24"/>
      <c r="AB374" s="24" t="s">
        <v>436</v>
      </c>
      <c r="AC374" s="26" t="s">
        <v>2391</v>
      </c>
      <c r="AD374" s="24" t="s">
        <v>438</v>
      </c>
      <c r="AE374" s="24"/>
      <c r="AF374" s="24"/>
      <c r="AG374" s="24"/>
      <c r="AH374" s="24"/>
      <c r="AI374" s="24"/>
      <c r="AJ374" s="24" t="s">
        <v>438</v>
      </c>
      <c r="AK374" s="24" t="s">
        <v>438</v>
      </c>
      <c r="AL374" s="345" t="e">
        <f t="shared" si="10"/>
        <v>#VALUE!</v>
      </c>
      <c r="AM374" s="34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1">
        <v>45749.465277777781</v>
      </c>
      <c r="Y375" s="24"/>
      <c r="Z375" s="24">
        <v>1.2</v>
      </c>
      <c r="AA375" s="24"/>
      <c r="AB375" s="24" t="s">
        <v>436</v>
      </c>
      <c r="AC375" s="26" t="s">
        <v>2391</v>
      </c>
      <c r="AD375" s="24" t="s">
        <v>438</v>
      </c>
      <c r="AE375" s="24"/>
      <c r="AF375" s="24"/>
      <c r="AG375" s="24"/>
      <c r="AH375" s="24"/>
      <c r="AI375" s="24"/>
      <c r="AJ375" s="24" t="s">
        <v>438</v>
      </c>
      <c r="AK375" s="24" t="s">
        <v>438</v>
      </c>
      <c r="AL375" s="345" t="e">
        <f t="shared" si="10"/>
        <v>#VALUE!</v>
      </c>
      <c r="AM375" s="34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1">
        <v>45749.536111111112</v>
      </c>
      <c r="Y376" s="24" t="s">
        <v>2405</v>
      </c>
      <c r="Z376" s="24">
        <v>0.5</v>
      </c>
      <c r="AA376" s="24"/>
      <c r="AB376" s="24" t="s">
        <v>436</v>
      </c>
      <c r="AC376" s="26" t="s">
        <v>2406</v>
      </c>
      <c r="AD376" s="24"/>
      <c r="AE376" s="24"/>
      <c r="AF376" s="24"/>
      <c r="AG376" s="24"/>
      <c r="AH376" s="24"/>
      <c r="AI376" s="24"/>
      <c r="AJ376" s="24"/>
      <c r="AK376" s="24" t="s">
        <v>438</v>
      </c>
      <c r="AL376" s="345">
        <f t="shared" si="10"/>
        <v>45749</v>
      </c>
      <c r="AM376" s="34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1">
        <v>45749.504861111112</v>
      </c>
      <c r="Y377" s="24"/>
      <c r="Z377" s="24">
        <v>0.8</v>
      </c>
      <c r="AA377" s="24"/>
      <c r="AB377" s="24" t="s">
        <v>436</v>
      </c>
      <c r="AC377" s="26" t="s">
        <v>2391</v>
      </c>
      <c r="AD377" s="24" t="s">
        <v>438</v>
      </c>
      <c r="AE377" s="24"/>
      <c r="AF377" s="24"/>
      <c r="AG377" s="24"/>
      <c r="AH377" s="24"/>
      <c r="AI377" s="24"/>
      <c r="AJ377" s="24" t="s">
        <v>438</v>
      </c>
      <c r="AK377" s="24" t="s">
        <v>438</v>
      </c>
      <c r="AL377" s="345" t="e">
        <f t="shared" si="10"/>
        <v>#VALUE!</v>
      </c>
      <c r="AM377" s="34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1">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5" t="e">
        <f t="shared" si="10"/>
        <v>#VALUE!</v>
      </c>
      <c r="AM378" s="34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1">
        <v>45749.659722222219</v>
      </c>
      <c r="Y379" s="24"/>
      <c r="Z379" s="24">
        <v>0.6</v>
      </c>
      <c r="AA379" s="24"/>
      <c r="AB379" s="24" t="s">
        <v>436</v>
      </c>
      <c r="AC379" s="26" t="s">
        <v>2391</v>
      </c>
      <c r="AD379" s="24" t="s">
        <v>438</v>
      </c>
      <c r="AE379" s="24"/>
      <c r="AF379" s="24"/>
      <c r="AG379" s="24"/>
      <c r="AH379" s="24"/>
      <c r="AI379" s="24"/>
      <c r="AJ379" s="24" t="s">
        <v>438</v>
      </c>
      <c r="AK379" s="24" t="s">
        <v>438</v>
      </c>
      <c r="AL379" s="345" t="e">
        <f t="shared" si="10"/>
        <v>#VALUE!</v>
      </c>
      <c r="AM379" s="34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1">
        <v>45754.459027777782</v>
      </c>
      <c r="Y380" s="24" t="s">
        <v>2418</v>
      </c>
      <c r="Z380" s="24">
        <v>1</v>
      </c>
      <c r="AA380" s="24"/>
      <c r="AB380" s="24" t="s">
        <v>436</v>
      </c>
      <c r="AC380" s="26" t="s">
        <v>2419</v>
      </c>
      <c r="AD380" s="24"/>
      <c r="AE380" s="24"/>
      <c r="AF380" s="24"/>
      <c r="AG380" s="24"/>
      <c r="AH380" s="24"/>
      <c r="AI380" s="24"/>
      <c r="AJ380" s="24"/>
      <c r="AK380" s="24" t="s">
        <v>438</v>
      </c>
      <c r="AL380" s="345">
        <f t="shared" si="10"/>
        <v>45749</v>
      </c>
      <c r="AM380" s="34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1">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5" t="e">
        <f t="shared" si="10"/>
        <v>#VALUE!</v>
      </c>
      <c r="AM381" s="34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1">
        <v>45749.6875</v>
      </c>
      <c r="Y382" s="24"/>
      <c r="Z382" s="24">
        <v>0.5</v>
      </c>
      <c r="AA382" s="24"/>
      <c r="AB382" s="24" t="s">
        <v>436</v>
      </c>
      <c r="AC382" s="26" t="s">
        <v>2391</v>
      </c>
      <c r="AD382" s="24" t="s">
        <v>438</v>
      </c>
      <c r="AE382" s="24"/>
      <c r="AF382" s="24"/>
      <c r="AG382" s="24"/>
      <c r="AH382" s="24"/>
      <c r="AI382" s="24"/>
      <c r="AJ382" s="24"/>
      <c r="AK382" s="24" t="s">
        <v>438</v>
      </c>
      <c r="AL382" s="345" t="e">
        <f t="shared" si="10"/>
        <v>#VALUE!</v>
      </c>
      <c r="AM382" s="34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1">
        <v>45754.5625</v>
      </c>
      <c r="Y383" s="24" t="s">
        <v>2429</v>
      </c>
      <c r="Z383" s="24">
        <v>0.5</v>
      </c>
      <c r="AA383" s="24"/>
      <c r="AB383" s="24" t="s">
        <v>436</v>
      </c>
      <c r="AC383" s="26" t="s">
        <v>2430</v>
      </c>
      <c r="AD383" s="24"/>
      <c r="AE383" s="24"/>
      <c r="AF383" s="24"/>
      <c r="AG383" s="24"/>
      <c r="AH383" s="24"/>
      <c r="AI383" s="24"/>
      <c r="AJ383" s="24"/>
      <c r="AK383" s="24" t="s">
        <v>438</v>
      </c>
      <c r="AL383" s="345">
        <f t="shared" si="10"/>
        <v>45750</v>
      </c>
      <c r="AM383" s="34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1">
        <v>45755.493055555547</v>
      </c>
      <c r="Y384" s="24" t="s">
        <v>2429</v>
      </c>
      <c r="Z384" s="24">
        <v>0.2</v>
      </c>
      <c r="AA384" s="24"/>
      <c r="AB384" s="24" t="s">
        <v>436</v>
      </c>
      <c r="AC384" s="26" t="s">
        <v>2436</v>
      </c>
      <c r="AD384" s="24"/>
      <c r="AE384" s="24"/>
      <c r="AF384" s="24"/>
      <c r="AG384" s="24"/>
      <c r="AH384" s="24"/>
      <c r="AI384" s="24"/>
      <c r="AJ384" s="24"/>
      <c r="AK384" s="24" t="s">
        <v>438</v>
      </c>
      <c r="AL384" s="345">
        <f t="shared" si="10"/>
        <v>45752</v>
      </c>
      <c r="AM384" s="34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1">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5" t="e">
        <f t="shared" si="10"/>
        <v>#VALUE!</v>
      </c>
      <c r="AM385" s="34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1">
        <v>45755.462500000001</v>
      </c>
      <c r="Y386" s="24" t="s">
        <v>2444</v>
      </c>
      <c r="Z386" s="24">
        <v>0.4</v>
      </c>
      <c r="AA386" s="24"/>
      <c r="AB386" s="24" t="s">
        <v>436</v>
      </c>
      <c r="AC386" s="26" t="s">
        <v>2445</v>
      </c>
      <c r="AD386" s="24"/>
      <c r="AE386" s="24"/>
      <c r="AF386" s="24"/>
      <c r="AG386" s="24"/>
      <c r="AH386" s="24"/>
      <c r="AI386" s="24"/>
      <c r="AJ386" s="24"/>
      <c r="AK386" s="24" t="s">
        <v>438</v>
      </c>
      <c r="AL386" s="345">
        <f t="shared" ref="AL386:AL449" si="12">DATEVALUE(TEXT(I386, "yyyy/mm/dd"))</f>
        <v>45754</v>
      </c>
      <c r="AM386" s="34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1">
        <v>45755.4375</v>
      </c>
      <c r="Y387" s="24" t="s">
        <v>2451</v>
      </c>
      <c r="Z387" s="24">
        <v>0.5</v>
      </c>
      <c r="AA387" s="24"/>
      <c r="AB387" s="24" t="s">
        <v>436</v>
      </c>
      <c r="AC387" s="26" t="s">
        <v>2452</v>
      </c>
      <c r="AD387" s="24"/>
      <c r="AE387" s="24"/>
      <c r="AF387" s="24"/>
      <c r="AG387" s="24"/>
      <c r="AH387" s="24"/>
      <c r="AI387" s="24"/>
      <c r="AJ387" s="24"/>
      <c r="AK387" s="24" t="s">
        <v>438</v>
      </c>
      <c r="AL387" s="345">
        <f t="shared" si="12"/>
        <v>45754</v>
      </c>
      <c r="AM387" s="34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1">
        <v>45754.583333333343</v>
      </c>
      <c r="Y388" s="24"/>
      <c r="Z388" s="24">
        <v>0.5</v>
      </c>
      <c r="AA388" s="24"/>
      <c r="AB388" s="24" t="s">
        <v>436</v>
      </c>
      <c r="AC388" s="26" t="s">
        <v>2455</v>
      </c>
      <c r="AD388" s="24" t="s">
        <v>438</v>
      </c>
      <c r="AE388" s="24"/>
      <c r="AF388" s="24"/>
      <c r="AG388" s="24"/>
      <c r="AH388" s="24"/>
      <c r="AI388" s="24"/>
      <c r="AJ388" s="24" t="s">
        <v>438</v>
      </c>
      <c r="AK388" s="24" t="s">
        <v>438</v>
      </c>
      <c r="AL388" s="345" t="e">
        <f t="shared" si="12"/>
        <v>#VALUE!</v>
      </c>
      <c r="AM388" s="34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1">
        <v>45754.672222222223</v>
      </c>
      <c r="Y389" s="24"/>
      <c r="Z389" s="24">
        <v>1.6</v>
      </c>
      <c r="AA389" s="24"/>
      <c r="AB389" s="24" t="s">
        <v>436</v>
      </c>
      <c r="AC389" s="26" t="s">
        <v>2391</v>
      </c>
      <c r="AD389" s="24" t="s">
        <v>438</v>
      </c>
      <c r="AE389" s="24"/>
      <c r="AF389" s="24"/>
      <c r="AG389" s="24"/>
      <c r="AH389" s="24"/>
      <c r="AI389" s="24"/>
      <c r="AJ389" s="24" t="s">
        <v>438</v>
      </c>
      <c r="AK389" s="24" t="s">
        <v>438</v>
      </c>
      <c r="AL389" s="345" t="e">
        <f t="shared" si="12"/>
        <v>#VALUE!</v>
      </c>
      <c r="AM389" s="34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1">
        <v>45755.479166666657</v>
      </c>
      <c r="Y390" s="24"/>
      <c r="Z390" s="24">
        <v>1</v>
      </c>
      <c r="AA390" s="24"/>
      <c r="AB390" s="24" t="s">
        <v>436</v>
      </c>
      <c r="AC390" s="26" t="s">
        <v>2460</v>
      </c>
      <c r="AD390" s="24" t="s">
        <v>438</v>
      </c>
      <c r="AE390" s="24"/>
      <c r="AF390" s="24"/>
      <c r="AG390" s="24"/>
      <c r="AH390" s="24"/>
      <c r="AI390" s="24"/>
      <c r="AJ390" s="24" t="s">
        <v>438</v>
      </c>
      <c r="AK390" s="24" t="s">
        <v>438</v>
      </c>
      <c r="AL390" s="345" t="e">
        <f t="shared" si="12"/>
        <v>#VALUE!</v>
      </c>
      <c r="AM390" s="34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1">
        <v>45755.479166666657</v>
      </c>
      <c r="Y391" s="24"/>
      <c r="Z391" s="24">
        <v>1</v>
      </c>
      <c r="AA391" s="24"/>
      <c r="AB391" s="24" t="s">
        <v>436</v>
      </c>
      <c r="AC391" s="26" t="s">
        <v>2460</v>
      </c>
      <c r="AD391" s="24" t="s">
        <v>438</v>
      </c>
      <c r="AE391" s="24"/>
      <c r="AF391" s="24"/>
      <c r="AG391" s="24"/>
      <c r="AH391" s="24"/>
      <c r="AI391" s="24"/>
      <c r="AJ391" s="24" t="s">
        <v>438</v>
      </c>
      <c r="AK391" s="24" t="s">
        <v>438</v>
      </c>
      <c r="AL391" s="345" t="e">
        <f t="shared" si="12"/>
        <v>#VALUE!</v>
      </c>
      <c r="AM391" s="34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1">
        <v>45755.479166666657</v>
      </c>
      <c r="Y392" s="24"/>
      <c r="Z392" s="24">
        <v>1</v>
      </c>
      <c r="AA392" s="24"/>
      <c r="AB392" s="24" t="s">
        <v>436</v>
      </c>
      <c r="AC392" s="26" t="s">
        <v>2391</v>
      </c>
      <c r="AD392" s="24" t="s">
        <v>438</v>
      </c>
      <c r="AE392" s="24"/>
      <c r="AF392" s="24"/>
      <c r="AG392" s="24"/>
      <c r="AH392" s="24"/>
      <c r="AI392" s="24"/>
      <c r="AJ392" s="24" t="s">
        <v>438</v>
      </c>
      <c r="AK392" s="24" t="s">
        <v>438</v>
      </c>
      <c r="AL392" s="345" t="e">
        <f t="shared" si="12"/>
        <v>#VALUE!</v>
      </c>
      <c r="AM392" s="34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1">
        <v>45755.479166666657</v>
      </c>
      <c r="Y393" s="24"/>
      <c r="Z393" s="24">
        <v>1</v>
      </c>
      <c r="AA393" s="24"/>
      <c r="AB393" s="24" t="s">
        <v>436</v>
      </c>
      <c r="AC393" s="26" t="s">
        <v>2391</v>
      </c>
      <c r="AD393" s="24" t="s">
        <v>438</v>
      </c>
      <c r="AE393" s="24"/>
      <c r="AF393" s="24"/>
      <c r="AG393" s="24"/>
      <c r="AH393" s="24"/>
      <c r="AI393" s="24"/>
      <c r="AJ393" s="24" t="s">
        <v>438</v>
      </c>
      <c r="AK393" s="24" t="s">
        <v>438</v>
      </c>
      <c r="AL393" s="345" t="e">
        <f t="shared" si="12"/>
        <v>#VALUE!</v>
      </c>
      <c r="AM393" s="34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1">
        <v>45755.508333333331</v>
      </c>
      <c r="Y394" s="24"/>
      <c r="Z394" s="24">
        <v>1</v>
      </c>
      <c r="AA394" s="24"/>
      <c r="AB394" s="24" t="s">
        <v>436</v>
      </c>
      <c r="AC394" s="26" t="s">
        <v>2391</v>
      </c>
      <c r="AD394" s="24" t="s">
        <v>438</v>
      </c>
      <c r="AE394" s="24"/>
      <c r="AF394" s="24"/>
      <c r="AG394" s="24"/>
      <c r="AH394" s="24"/>
      <c r="AI394" s="24"/>
      <c r="AJ394" s="24" t="s">
        <v>438</v>
      </c>
      <c r="AK394" s="24" t="s">
        <v>438</v>
      </c>
      <c r="AL394" s="345" t="e">
        <f t="shared" si="12"/>
        <v>#VALUE!</v>
      </c>
      <c r="AM394" s="34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1">
        <v>45755.538194444453</v>
      </c>
      <c r="Y395" s="24"/>
      <c r="Z395" s="24">
        <v>1</v>
      </c>
      <c r="AA395" s="24"/>
      <c r="AB395" s="24" t="s">
        <v>436</v>
      </c>
      <c r="AC395" s="26" t="s">
        <v>2391</v>
      </c>
      <c r="AD395" s="24" t="s">
        <v>438</v>
      </c>
      <c r="AE395" s="24"/>
      <c r="AF395" s="24"/>
      <c r="AG395" s="24"/>
      <c r="AH395" s="24"/>
      <c r="AI395" s="24"/>
      <c r="AJ395" s="24" t="s">
        <v>438</v>
      </c>
      <c r="AK395" s="24" t="s">
        <v>438</v>
      </c>
      <c r="AL395" s="345" t="e">
        <f t="shared" si="12"/>
        <v>#VALUE!</v>
      </c>
      <c r="AM395" s="34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1">
        <v>45755.552083333343</v>
      </c>
      <c r="Y396" s="24"/>
      <c r="Z396" s="24">
        <v>0.3</v>
      </c>
      <c r="AA396" s="24"/>
      <c r="AB396" s="24" t="s">
        <v>436</v>
      </c>
      <c r="AC396" s="26" t="s">
        <v>2455</v>
      </c>
      <c r="AD396" s="24" t="s">
        <v>438</v>
      </c>
      <c r="AE396" s="24"/>
      <c r="AF396" s="24"/>
      <c r="AG396" s="24"/>
      <c r="AH396" s="24"/>
      <c r="AI396" s="24"/>
      <c r="AJ396" s="24"/>
      <c r="AK396" s="24" t="s">
        <v>438</v>
      </c>
      <c r="AL396" s="345" t="e">
        <f t="shared" si="12"/>
        <v>#VALUE!</v>
      </c>
      <c r="AM396" s="34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1">
        <v>45755.572916666657</v>
      </c>
      <c r="Y397" s="24"/>
      <c r="Z397" s="24">
        <v>0.9</v>
      </c>
      <c r="AA397" s="24"/>
      <c r="AB397" s="24" t="s">
        <v>436</v>
      </c>
      <c r="AC397" s="26" t="s">
        <v>2391</v>
      </c>
      <c r="AD397" s="24" t="s">
        <v>438</v>
      </c>
      <c r="AE397" s="24"/>
      <c r="AF397" s="24"/>
      <c r="AG397" s="24"/>
      <c r="AH397" s="24"/>
      <c r="AI397" s="24"/>
      <c r="AJ397" s="24" t="s">
        <v>438</v>
      </c>
      <c r="AK397" s="24" t="s">
        <v>438</v>
      </c>
      <c r="AL397" s="345" t="e">
        <f t="shared" si="12"/>
        <v>#VALUE!</v>
      </c>
      <c r="AM397" s="34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1">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5" t="e">
        <f t="shared" si="12"/>
        <v>#VALUE!</v>
      </c>
      <c r="AM398" s="34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1">
        <v>45755.740277777782</v>
      </c>
      <c r="Y399" s="24"/>
      <c r="Z399" s="24">
        <v>0.9</v>
      </c>
      <c r="AA399" s="24"/>
      <c r="AB399" s="24" t="s">
        <v>436</v>
      </c>
      <c r="AC399" s="26" t="s">
        <v>2391</v>
      </c>
      <c r="AD399" s="24" t="s">
        <v>438</v>
      </c>
      <c r="AE399" s="24"/>
      <c r="AF399" s="24"/>
      <c r="AG399" s="24"/>
      <c r="AH399" s="24"/>
      <c r="AI399" s="24"/>
      <c r="AJ399" s="24" t="s">
        <v>438</v>
      </c>
      <c r="AK399" s="24" t="s">
        <v>438</v>
      </c>
      <c r="AL399" s="345" t="e">
        <f t="shared" si="12"/>
        <v>#VALUE!</v>
      </c>
      <c r="AM399" s="34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1">
        <v>45757.416666666657</v>
      </c>
      <c r="Y400" s="24" t="s">
        <v>2480</v>
      </c>
      <c r="Z400" s="24">
        <v>1</v>
      </c>
      <c r="AA400" s="24"/>
      <c r="AB400" s="24" t="s">
        <v>436</v>
      </c>
      <c r="AC400" s="26" t="s">
        <v>2481</v>
      </c>
      <c r="AD400" s="24"/>
      <c r="AE400" s="24"/>
      <c r="AF400" s="24"/>
      <c r="AG400" s="24"/>
      <c r="AH400" s="24"/>
      <c r="AI400" s="24"/>
      <c r="AJ400" s="24"/>
      <c r="AK400" s="24" t="s">
        <v>438</v>
      </c>
      <c r="AL400" s="345">
        <f t="shared" si="12"/>
        <v>45756</v>
      </c>
      <c r="AM400" s="34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1">
        <v>45756.451388888891</v>
      </c>
      <c r="Y401" s="24"/>
      <c r="Z401" s="24">
        <v>0.8</v>
      </c>
      <c r="AA401" s="24"/>
      <c r="AB401" s="24" t="s">
        <v>436</v>
      </c>
      <c r="AC401" s="26" t="s">
        <v>2391</v>
      </c>
      <c r="AD401" s="24" t="s">
        <v>438</v>
      </c>
      <c r="AE401" s="24"/>
      <c r="AF401" s="24"/>
      <c r="AG401" s="24"/>
      <c r="AH401" s="24"/>
      <c r="AI401" s="24"/>
      <c r="AJ401" s="24" t="s">
        <v>438</v>
      </c>
      <c r="AK401" s="24" t="s">
        <v>438</v>
      </c>
      <c r="AL401" s="345" t="e">
        <f t="shared" si="12"/>
        <v>#VALUE!</v>
      </c>
      <c r="AM401" s="34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1">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5" t="e">
        <f t="shared" si="12"/>
        <v>#VALUE!</v>
      </c>
      <c r="AM402" s="34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1">
        <v>45756.632638888892</v>
      </c>
      <c r="Y403" s="24" t="s">
        <v>2491</v>
      </c>
      <c r="Z403" s="24">
        <v>0.5</v>
      </c>
      <c r="AA403" s="24"/>
      <c r="AB403" s="24" t="s">
        <v>436</v>
      </c>
      <c r="AC403" s="26" t="s">
        <v>2492</v>
      </c>
      <c r="AD403" s="24"/>
      <c r="AE403" s="24"/>
      <c r="AF403" s="24"/>
      <c r="AG403" s="24"/>
      <c r="AH403" s="24"/>
      <c r="AI403" s="24"/>
      <c r="AJ403" s="24"/>
      <c r="AK403" s="24" t="s">
        <v>438</v>
      </c>
      <c r="AL403" s="345">
        <f t="shared" si="12"/>
        <v>45756</v>
      </c>
      <c r="AM403" s="34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1">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5" t="e">
        <f t="shared" si="12"/>
        <v>#VALUE!</v>
      </c>
      <c r="AM404" s="34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1">
        <v>45756.634027777778</v>
      </c>
      <c r="Y405" s="24"/>
      <c r="Z405" s="24">
        <v>0.3</v>
      </c>
      <c r="AA405" s="24"/>
      <c r="AB405" s="24" t="s">
        <v>436</v>
      </c>
      <c r="AC405" s="26" t="s">
        <v>2455</v>
      </c>
      <c r="AD405" s="24" t="s">
        <v>438</v>
      </c>
      <c r="AE405" s="24"/>
      <c r="AF405" s="24"/>
      <c r="AG405" s="24"/>
      <c r="AH405" s="24"/>
      <c r="AI405" s="24"/>
      <c r="AJ405" s="24"/>
      <c r="AK405" s="24" t="s">
        <v>438</v>
      </c>
      <c r="AL405" s="345" t="e">
        <f t="shared" si="12"/>
        <v>#VALUE!</v>
      </c>
      <c r="AM405" s="34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1">
        <v>45756.638888888891</v>
      </c>
      <c r="Y406" s="24"/>
      <c r="Z406" s="24">
        <v>0.3</v>
      </c>
      <c r="AA406" s="24"/>
      <c r="AB406" s="24" t="s">
        <v>436</v>
      </c>
      <c r="AC406" s="26" t="s">
        <v>2455</v>
      </c>
      <c r="AD406" s="24" t="s">
        <v>438</v>
      </c>
      <c r="AE406" s="24"/>
      <c r="AF406" s="24"/>
      <c r="AG406" s="24"/>
      <c r="AH406" s="24"/>
      <c r="AI406" s="24"/>
      <c r="AJ406" s="24"/>
      <c r="AK406" s="24" t="s">
        <v>438</v>
      </c>
      <c r="AL406" s="345" t="e">
        <f t="shared" si="12"/>
        <v>#VALUE!</v>
      </c>
      <c r="AM406" s="34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1">
        <v>45757.463194444441</v>
      </c>
      <c r="Y407" s="24"/>
      <c r="Z407" s="24">
        <v>0.3</v>
      </c>
      <c r="AA407" s="24"/>
      <c r="AB407" s="24" t="s">
        <v>436</v>
      </c>
      <c r="AC407" s="26" t="s">
        <v>2455</v>
      </c>
      <c r="AD407" s="24" t="s">
        <v>438</v>
      </c>
      <c r="AE407" s="24"/>
      <c r="AF407" s="24"/>
      <c r="AG407" s="24"/>
      <c r="AH407" s="24"/>
      <c r="AI407" s="24"/>
      <c r="AJ407" s="24"/>
      <c r="AK407" s="24" t="s">
        <v>438</v>
      </c>
      <c r="AL407" s="345" t="e">
        <f t="shared" si="12"/>
        <v>#VALUE!</v>
      </c>
      <c r="AM407" s="34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1">
        <v>45757.496527777781</v>
      </c>
      <c r="Y408" s="24"/>
      <c r="Z408" s="24">
        <v>0.9</v>
      </c>
      <c r="AA408" s="24"/>
      <c r="AB408" s="24" t="s">
        <v>436</v>
      </c>
      <c r="AC408" s="26" t="s">
        <v>2391</v>
      </c>
      <c r="AD408" s="24" t="s">
        <v>438</v>
      </c>
      <c r="AE408" s="24"/>
      <c r="AF408" s="24"/>
      <c r="AG408" s="24"/>
      <c r="AH408" s="24"/>
      <c r="AI408" s="24"/>
      <c r="AJ408" s="24" t="s">
        <v>438</v>
      </c>
      <c r="AK408" s="24" t="s">
        <v>438</v>
      </c>
      <c r="AL408" s="345" t="e">
        <f t="shared" si="12"/>
        <v>#VALUE!</v>
      </c>
      <c r="AM408" s="34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1">
        <v>45757.509027777778</v>
      </c>
      <c r="Y409" s="24"/>
      <c r="Z409" s="24">
        <v>0.9</v>
      </c>
      <c r="AA409" s="24"/>
      <c r="AB409" s="24" t="s">
        <v>436</v>
      </c>
      <c r="AC409" s="26" t="s">
        <v>2391</v>
      </c>
      <c r="AD409" s="24" t="s">
        <v>438</v>
      </c>
      <c r="AE409" s="24"/>
      <c r="AF409" s="24"/>
      <c r="AG409" s="24"/>
      <c r="AH409" s="24"/>
      <c r="AI409" s="24"/>
      <c r="AJ409" s="24" t="s">
        <v>438</v>
      </c>
      <c r="AK409" s="24" t="s">
        <v>438</v>
      </c>
      <c r="AL409" s="345" t="e">
        <f t="shared" si="12"/>
        <v>#VALUE!</v>
      </c>
      <c r="AM409" s="34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1">
        <v>45757.544444444437</v>
      </c>
      <c r="Y410" s="24"/>
      <c r="Z410" s="24">
        <v>0.8</v>
      </c>
      <c r="AA410" s="24"/>
      <c r="AB410" s="24" t="s">
        <v>436</v>
      </c>
      <c r="AC410" s="26" t="s">
        <v>2391</v>
      </c>
      <c r="AD410" s="24" t="s">
        <v>438</v>
      </c>
      <c r="AE410" s="24"/>
      <c r="AF410" s="24"/>
      <c r="AG410" s="24"/>
      <c r="AH410" s="24"/>
      <c r="AI410" s="24"/>
      <c r="AJ410" s="24" t="s">
        <v>438</v>
      </c>
      <c r="AK410" s="24" t="s">
        <v>438</v>
      </c>
      <c r="AL410" s="345" t="e">
        <f t="shared" si="12"/>
        <v>#VALUE!</v>
      </c>
      <c r="AM410" s="34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1">
        <v>45757.611805555563</v>
      </c>
      <c r="Y411" s="24"/>
      <c r="Z411" s="24">
        <v>0.3</v>
      </c>
      <c r="AA411" s="24"/>
      <c r="AB411" s="24" t="s">
        <v>436</v>
      </c>
      <c r="AC411" s="26" t="s">
        <v>2455</v>
      </c>
      <c r="AD411" s="24" t="s">
        <v>438</v>
      </c>
      <c r="AE411" s="24"/>
      <c r="AF411" s="24"/>
      <c r="AG411" s="24"/>
      <c r="AH411" s="24"/>
      <c r="AI411" s="24"/>
      <c r="AJ411" s="24"/>
      <c r="AK411" s="24" t="s">
        <v>438</v>
      </c>
      <c r="AL411" s="345" t="e">
        <f t="shared" si="12"/>
        <v>#VALUE!</v>
      </c>
      <c r="AM411" s="34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1">
        <v>45757.661805555559</v>
      </c>
      <c r="Y412" s="24"/>
      <c r="Z412" s="24">
        <v>0.9</v>
      </c>
      <c r="AA412" s="24"/>
      <c r="AB412" s="24" t="s">
        <v>436</v>
      </c>
      <c r="AC412" s="26" t="s">
        <v>2391</v>
      </c>
      <c r="AD412" s="24" t="s">
        <v>438</v>
      </c>
      <c r="AE412" s="24"/>
      <c r="AF412" s="24"/>
      <c r="AG412" s="24"/>
      <c r="AH412" s="24"/>
      <c r="AI412" s="24"/>
      <c r="AJ412" s="24" t="s">
        <v>438</v>
      </c>
      <c r="AK412" s="24" t="s">
        <v>438</v>
      </c>
      <c r="AL412" s="345" t="e">
        <f t="shared" si="12"/>
        <v>#VALUE!</v>
      </c>
      <c r="AM412" s="34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1">
        <v>45757.680555555547</v>
      </c>
      <c r="Y413" s="24"/>
      <c r="Z413" s="24">
        <v>0.3</v>
      </c>
      <c r="AA413" s="24"/>
      <c r="AB413" s="24" t="s">
        <v>436</v>
      </c>
      <c r="AC413" s="26" t="s">
        <v>2455</v>
      </c>
      <c r="AD413" s="24" t="s">
        <v>438</v>
      </c>
      <c r="AE413" s="24"/>
      <c r="AF413" s="24"/>
      <c r="AG413" s="24"/>
      <c r="AH413" s="24"/>
      <c r="AI413" s="24"/>
      <c r="AJ413" s="24"/>
      <c r="AK413" s="24" t="s">
        <v>438</v>
      </c>
      <c r="AL413" s="345" t="e">
        <f t="shared" si="12"/>
        <v>#VALUE!</v>
      </c>
      <c r="AM413" s="34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1">
        <v>45758.645833333343</v>
      </c>
      <c r="Y414" s="24" t="s">
        <v>2518</v>
      </c>
      <c r="Z414" s="24">
        <v>0.8</v>
      </c>
      <c r="AA414" s="24"/>
      <c r="AB414" s="24" t="s">
        <v>436</v>
      </c>
      <c r="AC414" s="26" t="s">
        <v>2519</v>
      </c>
      <c r="AD414" s="24"/>
      <c r="AE414" s="24"/>
      <c r="AF414" s="24"/>
      <c r="AG414" s="24"/>
      <c r="AH414" s="24"/>
      <c r="AI414" s="24"/>
      <c r="AJ414" s="24"/>
      <c r="AK414" s="24" t="s">
        <v>438</v>
      </c>
      <c r="AL414" s="345">
        <f t="shared" si="12"/>
        <v>45757</v>
      </c>
      <c r="AM414" s="34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1">
        <v>45757.727777777778</v>
      </c>
      <c r="Y415" s="24"/>
      <c r="Z415" s="24">
        <v>0.9</v>
      </c>
      <c r="AA415" s="24"/>
      <c r="AB415" s="24" t="s">
        <v>436</v>
      </c>
      <c r="AC415" s="26" t="s">
        <v>2391</v>
      </c>
      <c r="AD415" s="24" t="s">
        <v>438</v>
      </c>
      <c r="AE415" s="24"/>
      <c r="AF415" s="24"/>
      <c r="AG415" s="24"/>
      <c r="AH415" s="24"/>
      <c r="AI415" s="24"/>
      <c r="AJ415" s="24" t="s">
        <v>438</v>
      </c>
      <c r="AK415" s="24" t="s">
        <v>438</v>
      </c>
      <c r="AL415" s="345" t="e">
        <f t="shared" si="12"/>
        <v>#VALUE!</v>
      </c>
      <c r="AM415" s="34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1">
        <v>45757.754166666673</v>
      </c>
      <c r="Y416" s="24"/>
      <c r="Z416" s="24">
        <v>0.6</v>
      </c>
      <c r="AA416" s="24"/>
      <c r="AB416" s="24" t="s">
        <v>436</v>
      </c>
      <c r="AC416" s="26" t="s">
        <v>2391</v>
      </c>
      <c r="AD416" s="24" t="s">
        <v>438</v>
      </c>
      <c r="AE416" s="24"/>
      <c r="AF416" s="24"/>
      <c r="AG416" s="24"/>
      <c r="AH416" s="24"/>
      <c r="AI416" s="24"/>
      <c r="AJ416" s="24" t="s">
        <v>438</v>
      </c>
      <c r="AK416" s="24" t="s">
        <v>438</v>
      </c>
      <c r="AL416" s="345" t="e">
        <f t="shared" si="12"/>
        <v>#VALUE!</v>
      </c>
      <c r="AM416" s="34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1">
        <v>45758.451388888891</v>
      </c>
      <c r="Y417" s="24"/>
      <c r="Z417" s="24">
        <v>0.8</v>
      </c>
      <c r="AA417" s="24"/>
      <c r="AB417" s="24" t="s">
        <v>436</v>
      </c>
      <c r="AC417" s="26" t="s">
        <v>2391</v>
      </c>
      <c r="AD417" s="24" t="s">
        <v>438</v>
      </c>
      <c r="AE417" s="24"/>
      <c r="AF417" s="24"/>
      <c r="AG417" s="24"/>
      <c r="AH417" s="24"/>
      <c r="AI417" s="24"/>
      <c r="AJ417" s="24" t="s">
        <v>438</v>
      </c>
      <c r="AK417" s="24"/>
      <c r="AL417" s="345" t="e">
        <f t="shared" si="12"/>
        <v>#VALUE!</v>
      </c>
      <c r="AM417" s="34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1">
        <v>45758.493055555547</v>
      </c>
      <c r="Y418" s="24"/>
      <c r="Z418" s="24">
        <v>0.8</v>
      </c>
      <c r="AA418" s="24"/>
      <c r="AB418" s="24" t="s">
        <v>436</v>
      </c>
      <c r="AC418" s="26" t="s">
        <v>2391</v>
      </c>
      <c r="AD418" s="24" t="s">
        <v>438</v>
      </c>
      <c r="AE418" s="24"/>
      <c r="AF418" s="24"/>
      <c r="AG418" s="24"/>
      <c r="AH418" s="24"/>
      <c r="AI418" s="24"/>
      <c r="AJ418" s="24" t="s">
        <v>438</v>
      </c>
      <c r="AK418" s="24" t="s">
        <v>438</v>
      </c>
      <c r="AL418" s="345" t="e">
        <f t="shared" si="12"/>
        <v>#VALUE!</v>
      </c>
      <c r="AM418" s="34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1">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5" t="e">
        <f t="shared" si="12"/>
        <v>#VALUE!</v>
      </c>
      <c r="AM419" s="34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1">
        <v>45758.548611111109</v>
      </c>
      <c r="Y420" s="24"/>
      <c r="Z420" s="24">
        <v>1</v>
      </c>
      <c r="AA420" s="24"/>
      <c r="AB420" s="24" t="s">
        <v>436</v>
      </c>
      <c r="AC420" s="26" t="s">
        <v>2391</v>
      </c>
      <c r="AD420" s="24" t="s">
        <v>438</v>
      </c>
      <c r="AE420" s="24"/>
      <c r="AF420" s="24"/>
      <c r="AG420" s="24"/>
      <c r="AH420" s="24"/>
      <c r="AI420" s="24"/>
      <c r="AJ420" s="24" t="s">
        <v>438</v>
      </c>
      <c r="AK420" s="24" t="s">
        <v>438</v>
      </c>
      <c r="AL420" s="345" t="e">
        <f t="shared" si="12"/>
        <v>#VALUE!</v>
      </c>
      <c r="AM420" s="34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1">
        <v>45758.645833333343</v>
      </c>
      <c r="Y421" s="24"/>
      <c r="Z421" s="24">
        <v>0.8</v>
      </c>
      <c r="AA421" s="24"/>
      <c r="AB421" s="24" t="s">
        <v>436</v>
      </c>
      <c r="AC421" s="26" t="s">
        <v>2391</v>
      </c>
      <c r="AD421" s="24" t="s">
        <v>438</v>
      </c>
      <c r="AE421" s="24"/>
      <c r="AF421" s="24"/>
      <c r="AG421" s="24"/>
      <c r="AH421" s="24"/>
      <c r="AI421" s="24"/>
      <c r="AJ421" s="24" t="s">
        <v>438</v>
      </c>
      <c r="AK421" s="24" t="s">
        <v>438</v>
      </c>
      <c r="AL421" s="345" t="e">
        <f t="shared" si="12"/>
        <v>#VALUE!</v>
      </c>
      <c r="AM421" s="34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1">
        <v>45758.659722222219</v>
      </c>
      <c r="Y422" s="24"/>
      <c r="Z422" s="24">
        <v>0.3</v>
      </c>
      <c r="AA422" s="24"/>
      <c r="AB422" s="24" t="s">
        <v>436</v>
      </c>
      <c r="AC422" s="26" t="s">
        <v>2455</v>
      </c>
      <c r="AD422" s="24" t="s">
        <v>438</v>
      </c>
      <c r="AE422" s="24"/>
      <c r="AF422" s="24"/>
      <c r="AG422" s="24"/>
      <c r="AH422" s="24"/>
      <c r="AI422" s="24"/>
      <c r="AJ422" s="24" t="s">
        <v>438</v>
      </c>
      <c r="AK422" s="24" t="s">
        <v>438</v>
      </c>
      <c r="AL422" s="345" t="e">
        <f t="shared" si="12"/>
        <v>#VALUE!</v>
      </c>
      <c r="AM422" s="34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1">
        <v>45761.604166666657</v>
      </c>
      <c r="Y423" s="24" t="s">
        <v>2539</v>
      </c>
      <c r="Z423" s="24">
        <v>0.5</v>
      </c>
      <c r="AA423" s="24"/>
      <c r="AB423" s="24" t="s">
        <v>436</v>
      </c>
      <c r="AC423" s="26" t="s">
        <v>2540</v>
      </c>
      <c r="AD423" s="24"/>
      <c r="AE423" s="24"/>
      <c r="AF423" s="24"/>
      <c r="AG423" s="24"/>
      <c r="AH423" s="24"/>
      <c r="AI423" s="24"/>
      <c r="AJ423" s="24"/>
      <c r="AK423" s="24" t="s">
        <v>438</v>
      </c>
      <c r="AL423" s="345">
        <f t="shared" si="12"/>
        <v>45760</v>
      </c>
      <c r="AM423" s="34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1">
        <v>45761.479166666657</v>
      </c>
      <c r="Y424" s="24"/>
      <c r="Z424" s="24">
        <v>1</v>
      </c>
      <c r="AA424" s="24"/>
      <c r="AB424" s="24" t="s">
        <v>436</v>
      </c>
      <c r="AC424" s="26" t="s">
        <v>2460</v>
      </c>
      <c r="AD424" s="24" t="s">
        <v>438</v>
      </c>
      <c r="AE424" s="24"/>
      <c r="AF424" s="24"/>
      <c r="AG424" s="24"/>
      <c r="AH424" s="24"/>
      <c r="AI424" s="24"/>
      <c r="AJ424" s="24" t="s">
        <v>438</v>
      </c>
      <c r="AK424" s="24" t="s">
        <v>438</v>
      </c>
      <c r="AL424" s="345" t="e">
        <f t="shared" si="12"/>
        <v>#VALUE!</v>
      </c>
      <c r="AM424" s="34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1">
        <v>45761.48333333333</v>
      </c>
      <c r="Y425" s="24"/>
      <c r="Z425" s="24">
        <v>1.1000000000000001</v>
      </c>
      <c r="AA425" s="24"/>
      <c r="AB425" s="24" t="s">
        <v>436</v>
      </c>
      <c r="AC425" s="26" t="s">
        <v>2391</v>
      </c>
      <c r="AD425" s="24" t="s">
        <v>438</v>
      </c>
      <c r="AE425" s="24"/>
      <c r="AF425" s="24"/>
      <c r="AG425" s="24"/>
      <c r="AH425" s="24"/>
      <c r="AI425" s="24"/>
      <c r="AJ425" s="24" t="s">
        <v>438</v>
      </c>
      <c r="AK425" s="24" t="s">
        <v>438</v>
      </c>
      <c r="AL425" s="345" t="e">
        <f t="shared" si="12"/>
        <v>#VALUE!</v>
      </c>
      <c r="AM425" s="34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1">
        <v>45762.480555555558</v>
      </c>
      <c r="Y426" s="24" t="s">
        <v>2548</v>
      </c>
      <c r="Z426" s="24">
        <v>1</v>
      </c>
      <c r="AA426" s="24"/>
      <c r="AB426" s="24" t="s">
        <v>436</v>
      </c>
      <c r="AC426" s="26" t="s">
        <v>2549</v>
      </c>
      <c r="AD426" s="24"/>
      <c r="AE426" s="24"/>
      <c r="AF426" s="24"/>
      <c r="AG426" s="24"/>
      <c r="AH426" s="24"/>
      <c r="AI426" s="24"/>
      <c r="AJ426" s="24"/>
      <c r="AK426" s="24" t="s">
        <v>438</v>
      </c>
      <c r="AL426" s="345">
        <f t="shared" si="12"/>
        <v>45761</v>
      </c>
      <c r="AM426" s="34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1">
        <v>45761.527083333327</v>
      </c>
      <c r="Y427" s="24"/>
      <c r="Z427" s="24">
        <v>1</v>
      </c>
      <c r="AA427" s="24"/>
      <c r="AB427" s="24" t="s">
        <v>436</v>
      </c>
      <c r="AC427" s="26" t="s">
        <v>2391</v>
      </c>
      <c r="AD427" s="24" t="s">
        <v>438</v>
      </c>
      <c r="AE427" s="24"/>
      <c r="AF427" s="24"/>
      <c r="AG427" s="24"/>
      <c r="AH427" s="24"/>
      <c r="AI427" s="24"/>
      <c r="AJ427" s="24" t="s">
        <v>438</v>
      </c>
      <c r="AK427" s="24" t="s">
        <v>438</v>
      </c>
      <c r="AL427" s="345" t="e">
        <f t="shared" si="12"/>
        <v>#VALUE!</v>
      </c>
      <c r="AM427" s="34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1">
        <v>45761.618055555547</v>
      </c>
      <c r="Y428" s="24"/>
      <c r="Z428" s="24">
        <v>0.3</v>
      </c>
      <c r="AA428" s="24"/>
      <c r="AB428" s="24" t="s">
        <v>436</v>
      </c>
      <c r="AC428" s="26" t="s">
        <v>2455</v>
      </c>
      <c r="AD428" s="24" t="s">
        <v>438</v>
      </c>
      <c r="AE428" s="24"/>
      <c r="AF428" s="24"/>
      <c r="AG428" s="24"/>
      <c r="AH428" s="24"/>
      <c r="AI428" s="24"/>
      <c r="AJ428" s="24" t="s">
        <v>438</v>
      </c>
      <c r="AK428" s="24" t="s">
        <v>438</v>
      </c>
      <c r="AL428" s="345" t="e">
        <f t="shared" si="12"/>
        <v>#VALUE!</v>
      </c>
      <c r="AM428" s="34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1">
        <v>45761.645833333343</v>
      </c>
      <c r="Y429" s="24"/>
      <c r="Z429" s="24">
        <v>0.5</v>
      </c>
      <c r="AA429" s="24"/>
      <c r="AB429" s="24" t="s">
        <v>436</v>
      </c>
      <c r="AC429" s="26" t="s">
        <v>2460</v>
      </c>
      <c r="AD429" s="24" t="s">
        <v>438</v>
      </c>
      <c r="AE429" s="24"/>
      <c r="AF429" s="24"/>
      <c r="AG429" s="24"/>
      <c r="AH429" s="24"/>
      <c r="AI429" s="24"/>
      <c r="AJ429" s="24" t="s">
        <v>438</v>
      </c>
      <c r="AK429" s="24" t="s">
        <v>438</v>
      </c>
      <c r="AL429" s="345" t="e">
        <f t="shared" si="12"/>
        <v>#VALUE!</v>
      </c>
      <c r="AM429" s="34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1">
        <v>45762.621527777781</v>
      </c>
      <c r="Y430" s="24" t="s">
        <v>2561</v>
      </c>
      <c r="Z430" s="24">
        <v>1</v>
      </c>
      <c r="AA430" s="24"/>
      <c r="AB430" s="24" t="s">
        <v>436</v>
      </c>
      <c r="AC430" s="26" t="s">
        <v>2562</v>
      </c>
      <c r="AD430" s="24"/>
      <c r="AE430" s="24"/>
      <c r="AF430" s="24"/>
      <c r="AG430" s="24"/>
      <c r="AH430" s="24"/>
      <c r="AI430" s="24"/>
      <c r="AJ430" s="24"/>
      <c r="AK430" s="24" t="s">
        <v>438</v>
      </c>
      <c r="AL430" s="345">
        <f t="shared" si="12"/>
        <v>45761</v>
      </c>
      <c r="AM430" s="34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1">
        <v>45761.645833333343</v>
      </c>
      <c r="Y431" s="24"/>
      <c r="Z431" s="24">
        <v>0.5</v>
      </c>
      <c r="AA431" s="24"/>
      <c r="AB431" s="24" t="s">
        <v>436</v>
      </c>
      <c r="AC431" s="26" t="s">
        <v>2391</v>
      </c>
      <c r="AD431" s="24" t="s">
        <v>438</v>
      </c>
      <c r="AE431" s="24"/>
      <c r="AF431" s="24"/>
      <c r="AG431" s="24"/>
      <c r="AH431" s="24"/>
      <c r="AI431" s="24"/>
      <c r="AJ431" s="24" t="s">
        <v>438</v>
      </c>
      <c r="AK431" s="24" t="s">
        <v>438</v>
      </c>
      <c r="AL431" s="345" t="e">
        <f t="shared" si="12"/>
        <v>#VALUE!</v>
      </c>
      <c r="AM431" s="34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1">
        <v>45761.479166666657</v>
      </c>
      <c r="Y432" s="24"/>
      <c r="Z432" s="24">
        <v>1</v>
      </c>
      <c r="AA432" s="24"/>
      <c r="AB432" s="24" t="s">
        <v>436</v>
      </c>
      <c r="AC432" s="26" t="s">
        <v>2391</v>
      </c>
      <c r="AD432" s="24" t="s">
        <v>438</v>
      </c>
      <c r="AE432" s="24"/>
      <c r="AF432" s="24"/>
      <c r="AG432" s="24"/>
      <c r="AH432" s="24"/>
      <c r="AI432" s="24"/>
      <c r="AJ432" s="24" t="s">
        <v>438</v>
      </c>
      <c r="AK432" s="24" t="s">
        <v>438</v>
      </c>
      <c r="AL432" s="345" t="e">
        <f t="shared" si="12"/>
        <v>#VALUE!</v>
      </c>
      <c r="AM432" s="34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1">
        <v>45762.490972222222</v>
      </c>
      <c r="Y433" s="24"/>
      <c r="Z433" s="24">
        <v>1</v>
      </c>
      <c r="AA433" s="24"/>
      <c r="AB433" s="24" t="s">
        <v>436</v>
      </c>
      <c r="AC433" s="26" t="s">
        <v>2391</v>
      </c>
      <c r="AD433" s="24" t="s">
        <v>438</v>
      </c>
      <c r="AE433" s="24"/>
      <c r="AF433" s="24"/>
      <c r="AG433" s="24"/>
      <c r="AH433" s="24"/>
      <c r="AI433" s="24"/>
      <c r="AJ433" s="24" t="s">
        <v>438</v>
      </c>
      <c r="AK433" s="24" t="s">
        <v>438</v>
      </c>
      <c r="AL433" s="345" t="e">
        <f t="shared" si="12"/>
        <v>#VALUE!</v>
      </c>
      <c r="AM433" s="34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1">
        <v>45762.541666666657</v>
      </c>
      <c r="Y434" s="24"/>
      <c r="Z434" s="24">
        <v>0.5</v>
      </c>
      <c r="AA434" s="24"/>
      <c r="AB434" s="24" t="s">
        <v>436</v>
      </c>
      <c r="AC434" s="26" t="s">
        <v>2391</v>
      </c>
      <c r="AD434" s="24" t="s">
        <v>438</v>
      </c>
      <c r="AE434" s="24"/>
      <c r="AF434" s="24"/>
      <c r="AG434" s="24"/>
      <c r="AH434" s="24"/>
      <c r="AI434" s="24"/>
      <c r="AJ434" s="24" t="s">
        <v>438</v>
      </c>
      <c r="AK434" s="24" t="s">
        <v>438</v>
      </c>
      <c r="AL434" s="345" t="e">
        <f t="shared" si="12"/>
        <v>#VALUE!</v>
      </c>
      <c r="AM434" s="34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1">
        <v>45762.557638888888</v>
      </c>
      <c r="Y435" s="24"/>
      <c r="Z435" s="24">
        <v>0.9</v>
      </c>
      <c r="AA435" s="24"/>
      <c r="AB435" s="24" t="s">
        <v>436</v>
      </c>
      <c r="AC435" s="26" t="s">
        <v>2391</v>
      </c>
      <c r="AD435" s="24" t="s">
        <v>438</v>
      </c>
      <c r="AE435" s="24"/>
      <c r="AF435" s="24"/>
      <c r="AG435" s="24"/>
      <c r="AH435" s="24"/>
      <c r="AI435" s="24"/>
      <c r="AJ435" s="24" t="s">
        <v>438</v>
      </c>
      <c r="AK435" s="24" t="s">
        <v>438</v>
      </c>
      <c r="AL435" s="345" t="e">
        <f t="shared" si="12"/>
        <v>#VALUE!</v>
      </c>
      <c r="AM435" s="34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1">
        <v>45762.576388888891</v>
      </c>
      <c r="Y436" s="24"/>
      <c r="Z436" s="24">
        <v>0.7</v>
      </c>
      <c r="AA436" s="24"/>
      <c r="AB436" s="24" t="s">
        <v>436</v>
      </c>
      <c r="AC436" s="26" t="s">
        <v>2391</v>
      </c>
      <c r="AD436" s="24" t="s">
        <v>438</v>
      </c>
      <c r="AE436" s="24"/>
      <c r="AF436" s="24"/>
      <c r="AG436" s="24"/>
      <c r="AH436" s="24"/>
      <c r="AI436" s="24"/>
      <c r="AJ436" s="24" t="s">
        <v>438</v>
      </c>
      <c r="AK436" s="24" t="s">
        <v>438</v>
      </c>
      <c r="AL436" s="345" t="e">
        <f t="shared" si="12"/>
        <v>#VALUE!</v>
      </c>
      <c r="AM436" s="34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1">
        <v>45762.583333333343</v>
      </c>
      <c r="Y437" s="24"/>
      <c r="Z437" s="24">
        <v>0.2</v>
      </c>
      <c r="AA437" s="24"/>
      <c r="AB437" s="24" t="s">
        <v>436</v>
      </c>
      <c r="AC437" s="26" t="s">
        <v>1</v>
      </c>
      <c r="AD437" s="24" t="s">
        <v>438</v>
      </c>
      <c r="AE437" s="24"/>
      <c r="AF437" s="24"/>
      <c r="AG437" s="24"/>
      <c r="AH437" s="24"/>
      <c r="AI437" s="24"/>
      <c r="AJ437" s="24"/>
      <c r="AK437" s="24" t="s">
        <v>438</v>
      </c>
      <c r="AL437" s="345" t="e">
        <f t="shared" si="12"/>
        <v>#VALUE!</v>
      </c>
      <c r="AM437" s="34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1">
        <v>45762.621527777781</v>
      </c>
      <c r="Y438" s="24"/>
      <c r="Z438" s="24">
        <v>1</v>
      </c>
      <c r="AA438" s="24"/>
      <c r="AB438" s="24" t="s">
        <v>436</v>
      </c>
      <c r="AC438" s="26" t="s">
        <v>2391</v>
      </c>
      <c r="AD438" s="24" t="s">
        <v>438</v>
      </c>
      <c r="AE438" s="24"/>
      <c r="AF438" s="24"/>
      <c r="AG438" s="24"/>
      <c r="AH438" s="24"/>
      <c r="AI438" s="24"/>
      <c r="AJ438" s="24" t="s">
        <v>438</v>
      </c>
      <c r="AK438" s="24" t="s">
        <v>438</v>
      </c>
      <c r="AL438" s="345" t="e">
        <f t="shared" si="12"/>
        <v>#VALUE!</v>
      </c>
      <c r="AM438" s="34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1">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5" t="e">
        <f t="shared" si="12"/>
        <v>#VALUE!</v>
      </c>
      <c r="AM439" s="34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1">
        <v>45762.65625</v>
      </c>
      <c r="Y440" s="24"/>
      <c r="Z440" s="24">
        <v>0.5</v>
      </c>
      <c r="AA440" s="24"/>
      <c r="AB440" s="24" t="s">
        <v>436</v>
      </c>
      <c r="AC440" s="26" t="s">
        <v>2579</v>
      </c>
      <c r="AD440" s="24" t="s">
        <v>438</v>
      </c>
      <c r="AE440" s="24"/>
      <c r="AF440" s="24"/>
      <c r="AG440" s="24"/>
      <c r="AH440" s="24"/>
      <c r="AI440" s="24"/>
      <c r="AJ440" s="24" t="s">
        <v>438</v>
      </c>
      <c r="AK440" s="24" t="s">
        <v>438</v>
      </c>
      <c r="AL440" s="345" t="e">
        <f t="shared" si="12"/>
        <v>#VALUE!</v>
      </c>
      <c r="AM440" s="34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1">
        <v>45764.444444444453</v>
      </c>
      <c r="Y441" s="24" t="s">
        <v>2585</v>
      </c>
      <c r="Z441" s="24">
        <v>0.7</v>
      </c>
      <c r="AA441" s="24"/>
      <c r="AB441" s="24" t="s">
        <v>436</v>
      </c>
      <c r="AC441" s="26" t="s">
        <v>2586</v>
      </c>
      <c r="AD441" s="24"/>
      <c r="AE441" s="24"/>
      <c r="AF441" s="24"/>
      <c r="AG441" s="24"/>
      <c r="AH441" s="24"/>
      <c r="AI441" s="24"/>
      <c r="AJ441" s="24"/>
      <c r="AK441" s="24" t="s">
        <v>438</v>
      </c>
      <c r="AL441" s="345">
        <f t="shared" si="12"/>
        <v>45763</v>
      </c>
      <c r="AM441" s="34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1">
        <v>45763.510416666657</v>
      </c>
      <c r="Y442" s="24" t="s">
        <v>2592</v>
      </c>
      <c r="Z442" s="24">
        <v>0.9</v>
      </c>
      <c r="AA442" s="24"/>
      <c r="AB442" s="24" t="s">
        <v>436</v>
      </c>
      <c r="AC442" s="26" t="s">
        <v>2593</v>
      </c>
      <c r="AD442" s="24"/>
      <c r="AE442" s="24"/>
      <c r="AF442" s="24"/>
      <c r="AG442" s="24"/>
      <c r="AH442" s="24"/>
      <c r="AI442" s="24"/>
      <c r="AJ442" s="24"/>
      <c r="AK442" s="24" t="s">
        <v>438</v>
      </c>
      <c r="AL442" s="345">
        <f t="shared" si="12"/>
        <v>45763</v>
      </c>
      <c r="AM442" s="34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1">
        <v>45763.510416666657</v>
      </c>
      <c r="Y443" s="24"/>
      <c r="Z443" s="24">
        <v>0.9</v>
      </c>
      <c r="AA443" s="24"/>
      <c r="AB443" s="24" t="s">
        <v>436</v>
      </c>
      <c r="AC443" s="26" t="s">
        <v>2391</v>
      </c>
      <c r="AD443" s="24" t="s">
        <v>438</v>
      </c>
      <c r="AE443" s="24"/>
      <c r="AF443" s="24"/>
      <c r="AG443" s="24"/>
      <c r="AH443" s="24"/>
      <c r="AI443" s="24"/>
      <c r="AJ443" s="24" t="s">
        <v>438</v>
      </c>
      <c r="AK443" s="24" t="s">
        <v>438</v>
      </c>
      <c r="AL443" s="345" t="e">
        <f t="shared" si="12"/>
        <v>#VALUE!</v>
      </c>
      <c r="AM443" s="34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1">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5" t="e">
        <f t="shared" si="12"/>
        <v>#VALUE!</v>
      </c>
      <c r="AM444" s="34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1">
        <v>45763.681250000001</v>
      </c>
      <c r="Y445" s="24"/>
      <c r="Z445" s="24">
        <v>1</v>
      </c>
      <c r="AA445" s="24"/>
      <c r="AB445" s="24" t="s">
        <v>436</v>
      </c>
      <c r="AC445" s="26" t="s">
        <v>2391</v>
      </c>
      <c r="AD445" s="24" t="s">
        <v>438</v>
      </c>
      <c r="AE445" s="24"/>
      <c r="AF445" s="24"/>
      <c r="AG445" s="24"/>
      <c r="AH445" s="24"/>
      <c r="AI445" s="24"/>
      <c r="AJ445" s="24" t="s">
        <v>438</v>
      </c>
      <c r="AK445" s="24" t="s">
        <v>438</v>
      </c>
      <c r="AL445" s="345" t="e">
        <f t="shared" si="12"/>
        <v>#VALUE!</v>
      </c>
      <c r="AM445" s="34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1">
        <v>45764.495833333327</v>
      </c>
      <c r="Y446" s="24"/>
      <c r="Z446" s="24">
        <v>1.2</v>
      </c>
      <c r="AA446" s="24"/>
      <c r="AB446" s="24" t="s">
        <v>436</v>
      </c>
      <c r="AC446" s="26" t="s">
        <v>2391</v>
      </c>
      <c r="AD446" s="24" t="s">
        <v>438</v>
      </c>
      <c r="AE446" s="24"/>
      <c r="AF446" s="24"/>
      <c r="AG446" s="24"/>
      <c r="AH446" s="24"/>
      <c r="AI446" s="24"/>
      <c r="AJ446" s="24" t="s">
        <v>438</v>
      </c>
      <c r="AK446" s="24" t="s">
        <v>438</v>
      </c>
      <c r="AL446" s="345" t="e">
        <f t="shared" si="12"/>
        <v>#VALUE!</v>
      </c>
      <c r="AM446" s="34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1">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5" t="e">
        <f t="shared" si="12"/>
        <v>#VALUE!</v>
      </c>
      <c r="AM447" s="34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1">
        <v>45765.642361111109</v>
      </c>
      <c r="Y448" s="24" t="s">
        <v>2609</v>
      </c>
      <c r="Z448" s="24">
        <v>0.3</v>
      </c>
      <c r="AA448" s="24"/>
      <c r="AB448" s="24" t="s">
        <v>436</v>
      </c>
      <c r="AC448" s="26" t="s">
        <v>2610</v>
      </c>
      <c r="AD448" s="24"/>
      <c r="AE448" s="24"/>
      <c r="AF448" s="24"/>
      <c r="AG448" s="24"/>
      <c r="AH448" s="24"/>
      <c r="AI448" s="24"/>
      <c r="AJ448" s="24"/>
      <c r="AK448" s="24" t="s">
        <v>438</v>
      </c>
      <c r="AL448" s="345">
        <f t="shared" si="12"/>
        <v>45764</v>
      </c>
      <c r="AM448" s="34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1">
        <v>45765.604166666657</v>
      </c>
      <c r="Y449" s="24" t="s">
        <v>2616</v>
      </c>
      <c r="Z449" s="24">
        <v>1</v>
      </c>
      <c r="AA449" s="24"/>
      <c r="AB449" s="24" t="s">
        <v>436</v>
      </c>
      <c r="AC449" s="26" t="s">
        <v>2617</v>
      </c>
      <c r="AD449" s="24"/>
      <c r="AE449" s="24"/>
      <c r="AF449" s="24"/>
      <c r="AG449" s="24"/>
      <c r="AH449" s="24"/>
      <c r="AI449" s="24"/>
      <c r="AJ449" s="24"/>
      <c r="AK449" s="24" t="s">
        <v>438</v>
      </c>
      <c r="AL449" s="345">
        <f t="shared" si="12"/>
        <v>45765</v>
      </c>
      <c r="AM449" s="34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1">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5" t="e">
        <f t="shared" ref="AL450:AL513" si="14">DATEVALUE(TEXT(I450, "yyyy/mm/dd"))</f>
        <v>#VALUE!</v>
      </c>
      <c r="AM450" s="34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1">
        <v>45765.504166666673</v>
      </c>
      <c r="Y451" s="24"/>
      <c r="Z451" s="24">
        <v>0.9</v>
      </c>
      <c r="AA451" s="24"/>
      <c r="AB451" s="24" t="s">
        <v>436</v>
      </c>
      <c r="AC451" s="26" t="s">
        <v>2391</v>
      </c>
      <c r="AD451" s="24" t="s">
        <v>438</v>
      </c>
      <c r="AE451" s="24"/>
      <c r="AF451" s="24"/>
      <c r="AG451" s="24"/>
      <c r="AH451" s="24"/>
      <c r="AI451" s="24"/>
      <c r="AJ451" s="24" t="s">
        <v>438</v>
      </c>
      <c r="AK451" s="24" t="s">
        <v>438</v>
      </c>
      <c r="AL451" s="345" t="e">
        <f t="shared" si="14"/>
        <v>#VALUE!</v>
      </c>
      <c r="AM451" s="34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1">
        <v>45765.645833333343</v>
      </c>
      <c r="Y452" s="24"/>
      <c r="Z452" s="24">
        <v>1</v>
      </c>
      <c r="AA452" s="24"/>
      <c r="AB452" s="24" t="s">
        <v>436</v>
      </c>
      <c r="AC452" s="26" t="s">
        <v>2391</v>
      </c>
      <c r="AD452" s="24" t="s">
        <v>438</v>
      </c>
      <c r="AE452" s="24"/>
      <c r="AF452" s="24"/>
      <c r="AG452" s="24"/>
      <c r="AH452" s="24"/>
      <c r="AI452" s="24"/>
      <c r="AJ452" s="24" t="s">
        <v>438</v>
      </c>
      <c r="AK452" s="24" t="s">
        <v>438</v>
      </c>
      <c r="AL452" s="345" t="e">
        <f t="shared" si="14"/>
        <v>#VALUE!</v>
      </c>
      <c r="AM452" s="34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1">
        <v>45765.642361111109</v>
      </c>
      <c r="Y453" s="24"/>
      <c r="Z453" s="24">
        <v>0.3</v>
      </c>
      <c r="AA453" s="24"/>
      <c r="AB453" s="24" t="s">
        <v>436</v>
      </c>
      <c r="AC453" s="26" t="s">
        <v>2455</v>
      </c>
      <c r="AD453" s="24" t="s">
        <v>438</v>
      </c>
      <c r="AE453" s="24"/>
      <c r="AF453" s="24"/>
      <c r="AG453" s="24"/>
      <c r="AH453" s="24"/>
      <c r="AI453" s="24"/>
      <c r="AJ453" s="24" t="s">
        <v>438</v>
      </c>
      <c r="AK453" s="24" t="s">
        <v>438</v>
      </c>
      <c r="AL453" s="345" t="e">
        <f t="shared" si="14"/>
        <v>#VALUE!</v>
      </c>
      <c r="AM453" s="34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1">
        <v>45765.677083333343</v>
      </c>
      <c r="Y454" s="24"/>
      <c r="Z454" s="24">
        <v>0.8</v>
      </c>
      <c r="AA454" s="24"/>
      <c r="AB454" s="24" t="s">
        <v>436</v>
      </c>
      <c r="AC454" s="26" t="s">
        <v>2391</v>
      </c>
      <c r="AD454" s="24" t="s">
        <v>438</v>
      </c>
      <c r="AE454" s="24"/>
      <c r="AF454" s="24"/>
      <c r="AG454" s="24"/>
      <c r="AH454" s="24"/>
      <c r="AI454" s="24"/>
      <c r="AJ454" s="24" t="s">
        <v>438</v>
      </c>
      <c r="AK454" s="24" t="s">
        <v>438</v>
      </c>
      <c r="AL454" s="345" t="e">
        <f t="shared" si="14"/>
        <v>#VALUE!</v>
      </c>
      <c r="AM454" s="34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1">
        <v>45765.677083333343</v>
      </c>
      <c r="Y455" s="24"/>
      <c r="Z455" s="24">
        <v>0.7</v>
      </c>
      <c r="AA455" s="24"/>
      <c r="AB455" s="24" t="s">
        <v>436</v>
      </c>
      <c r="AC455" s="26" t="s">
        <v>2391</v>
      </c>
      <c r="AD455" s="24" t="s">
        <v>438</v>
      </c>
      <c r="AE455" s="24"/>
      <c r="AF455" s="24"/>
      <c r="AG455" s="24"/>
      <c r="AH455" s="24"/>
      <c r="AI455" s="24"/>
      <c r="AJ455" s="24" t="s">
        <v>438</v>
      </c>
      <c r="AK455" s="24" t="s">
        <v>438</v>
      </c>
      <c r="AL455" s="345" t="e">
        <f t="shared" si="14"/>
        <v>#VALUE!</v>
      </c>
      <c r="AM455" s="34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1">
        <v>45769.500694444447</v>
      </c>
      <c r="Y456" s="24" t="s">
        <v>2634</v>
      </c>
      <c r="Z456" s="24">
        <v>0.5</v>
      </c>
      <c r="AA456" s="24"/>
      <c r="AB456" s="24" t="s">
        <v>436</v>
      </c>
      <c r="AC456" s="26" t="s">
        <v>2635</v>
      </c>
      <c r="AD456" s="24"/>
      <c r="AE456" s="24"/>
      <c r="AF456" s="24"/>
      <c r="AG456" s="24"/>
      <c r="AH456" s="24"/>
      <c r="AI456" s="24"/>
      <c r="AJ456" s="24"/>
      <c r="AK456" s="24" t="s">
        <v>438</v>
      </c>
      <c r="AL456" s="345">
        <f t="shared" si="14"/>
        <v>45766</v>
      </c>
      <c r="AM456" s="34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1">
        <v>45769.472222222219</v>
      </c>
      <c r="Y457" s="24" t="s">
        <v>2634</v>
      </c>
      <c r="Z457" s="24">
        <v>0.1</v>
      </c>
      <c r="AA457" s="24"/>
      <c r="AB457" s="24" t="s">
        <v>436</v>
      </c>
      <c r="AC457" s="26" t="s">
        <v>2641</v>
      </c>
      <c r="AD457" s="24"/>
      <c r="AE457" s="24"/>
      <c r="AF457" s="24"/>
      <c r="AG457" s="24"/>
      <c r="AH457" s="24"/>
      <c r="AI457" s="24"/>
      <c r="AJ457" s="24"/>
      <c r="AK457" s="24" t="s">
        <v>438</v>
      </c>
      <c r="AL457" s="345">
        <f t="shared" si="14"/>
        <v>45766</v>
      </c>
      <c r="AM457" s="34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1">
        <v>45769.44027777778</v>
      </c>
      <c r="Y458" s="24" t="s">
        <v>2647</v>
      </c>
      <c r="Z458" s="24">
        <v>0.5</v>
      </c>
      <c r="AA458" s="24"/>
      <c r="AB458" s="24" t="s">
        <v>436</v>
      </c>
      <c r="AC458" s="26" t="s">
        <v>2648</v>
      </c>
      <c r="AD458" s="24"/>
      <c r="AE458" s="24"/>
      <c r="AF458" s="24"/>
      <c r="AG458" s="24"/>
      <c r="AH458" s="24"/>
      <c r="AI458" s="24"/>
      <c r="AJ458" s="24"/>
      <c r="AK458" s="24" t="s">
        <v>438</v>
      </c>
      <c r="AL458" s="345">
        <f t="shared" si="14"/>
        <v>45768</v>
      </c>
      <c r="AM458" s="34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1">
        <v>45769.570138888892</v>
      </c>
      <c r="Y459" s="24" t="s">
        <v>2654</v>
      </c>
      <c r="Z459" s="24">
        <v>1.9</v>
      </c>
      <c r="AA459" s="24"/>
      <c r="AB459" s="24" t="s">
        <v>436</v>
      </c>
      <c r="AC459" s="26" t="s">
        <v>2655</v>
      </c>
      <c r="AD459" s="24"/>
      <c r="AE459" s="24"/>
      <c r="AF459" s="24"/>
      <c r="AG459" s="24"/>
      <c r="AH459" s="24"/>
      <c r="AI459" s="24"/>
      <c r="AJ459" s="24"/>
      <c r="AK459" s="24" t="s">
        <v>438</v>
      </c>
      <c r="AL459" s="345">
        <f t="shared" si="14"/>
        <v>45768</v>
      </c>
      <c r="AM459" s="34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1">
        <v>45768.708333333343</v>
      </c>
      <c r="Y460" s="24"/>
      <c r="Z460" s="24">
        <v>0.5</v>
      </c>
      <c r="AA460" s="24"/>
      <c r="AB460" s="24" t="s">
        <v>436</v>
      </c>
      <c r="AC460" s="26" t="s">
        <v>2391</v>
      </c>
      <c r="AD460" s="24" t="s">
        <v>438</v>
      </c>
      <c r="AE460" s="24"/>
      <c r="AF460" s="24"/>
      <c r="AG460" s="24"/>
      <c r="AH460" s="24"/>
      <c r="AI460" s="24"/>
      <c r="AJ460" s="24" t="s">
        <v>438</v>
      </c>
      <c r="AK460" s="24" t="s">
        <v>438</v>
      </c>
      <c r="AL460" s="345" t="e">
        <f t="shared" si="14"/>
        <v>#VALUE!</v>
      </c>
      <c r="AM460" s="34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1">
        <v>45768.701388888891</v>
      </c>
      <c r="Y461" s="24"/>
      <c r="Z461" s="24">
        <v>0.7</v>
      </c>
      <c r="AA461" s="24"/>
      <c r="AB461" s="24" t="s">
        <v>436</v>
      </c>
      <c r="AC461" s="26" t="s">
        <v>2660</v>
      </c>
      <c r="AD461" s="24"/>
      <c r="AE461" s="24"/>
      <c r="AF461" s="24"/>
      <c r="AG461" s="24"/>
      <c r="AH461" s="24"/>
      <c r="AI461" s="24"/>
      <c r="AJ461" s="24" t="s">
        <v>438</v>
      </c>
      <c r="AK461" s="24" t="s">
        <v>438</v>
      </c>
      <c r="AL461" s="345" t="e">
        <f t="shared" si="14"/>
        <v>#VALUE!</v>
      </c>
      <c r="AM461" s="34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1">
        <v>45768.625</v>
      </c>
      <c r="Y462" s="24"/>
      <c r="Z462" s="24">
        <v>5.5</v>
      </c>
      <c r="AA462" s="24"/>
      <c r="AB462" s="24" t="s">
        <v>436</v>
      </c>
      <c r="AC462" s="26" t="s">
        <v>2665</v>
      </c>
      <c r="AD462" s="24"/>
      <c r="AE462" s="24"/>
      <c r="AF462" s="24"/>
      <c r="AG462" s="24"/>
      <c r="AH462" s="24"/>
      <c r="AI462" s="24"/>
      <c r="AJ462" s="24" t="s">
        <v>438</v>
      </c>
      <c r="AK462" s="24" t="s">
        <v>438</v>
      </c>
      <c r="AL462" s="345" t="e">
        <f t="shared" si="14"/>
        <v>#VALUE!</v>
      </c>
      <c r="AM462" s="34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1">
        <v>45768.82916666667</v>
      </c>
      <c r="Y463" s="24"/>
      <c r="Z463" s="24">
        <v>8.9</v>
      </c>
      <c r="AA463" s="24"/>
      <c r="AB463" s="24" t="s">
        <v>436</v>
      </c>
      <c r="AC463" s="26" t="s">
        <v>2668</v>
      </c>
      <c r="AD463" s="24"/>
      <c r="AE463" s="24" t="s">
        <v>438</v>
      </c>
      <c r="AF463" s="24"/>
      <c r="AG463" s="24"/>
      <c r="AH463" s="24"/>
      <c r="AI463" s="24"/>
      <c r="AJ463" s="24"/>
      <c r="AK463" s="24" t="s">
        <v>438</v>
      </c>
      <c r="AL463" s="345" t="e">
        <f t="shared" si="14"/>
        <v>#VALUE!</v>
      </c>
      <c r="AM463" s="34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1">
        <v>45769.695138888892</v>
      </c>
      <c r="Y464" s="24" t="s">
        <v>2674</v>
      </c>
      <c r="Z464" s="24">
        <v>0.4</v>
      </c>
      <c r="AA464" s="24"/>
      <c r="AB464" s="24" t="s">
        <v>436</v>
      </c>
      <c r="AC464" s="26" t="s">
        <v>2675</v>
      </c>
      <c r="AD464" s="24"/>
      <c r="AE464" s="24"/>
      <c r="AF464" s="24"/>
      <c r="AG464" s="24"/>
      <c r="AH464" s="24"/>
      <c r="AI464" s="24"/>
      <c r="AJ464" s="24"/>
      <c r="AK464" s="24" t="s">
        <v>438</v>
      </c>
      <c r="AL464" s="345">
        <f t="shared" si="14"/>
        <v>45769</v>
      </c>
      <c r="AM464" s="34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1">
        <v>45769.416666666657</v>
      </c>
      <c r="Y465" s="24"/>
      <c r="Z465" s="24">
        <v>1</v>
      </c>
      <c r="AA465" s="24"/>
      <c r="AB465" s="24" t="s">
        <v>436</v>
      </c>
      <c r="AC465" s="26" t="s">
        <v>2391</v>
      </c>
      <c r="AD465" s="24" t="s">
        <v>438</v>
      </c>
      <c r="AE465" s="24"/>
      <c r="AF465" s="24"/>
      <c r="AG465" s="24"/>
      <c r="AH465" s="24"/>
      <c r="AI465" s="24"/>
      <c r="AJ465" s="24" t="s">
        <v>438</v>
      </c>
      <c r="AK465" s="24" t="s">
        <v>438</v>
      </c>
      <c r="AL465" s="345" t="e">
        <f t="shared" si="14"/>
        <v>#VALUE!</v>
      </c>
      <c r="AM465" s="34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1">
        <v>45769.51458333333</v>
      </c>
      <c r="Y466" s="24" t="s">
        <v>2683</v>
      </c>
      <c r="Z466" s="24">
        <v>0.5</v>
      </c>
      <c r="AA466" s="24"/>
      <c r="AB466" s="24" t="s">
        <v>825</v>
      </c>
      <c r="AC466" s="26" t="s">
        <v>602</v>
      </c>
      <c r="AD466" s="24"/>
      <c r="AE466" s="24"/>
      <c r="AF466" s="24"/>
      <c r="AG466" s="24"/>
      <c r="AH466" s="24"/>
      <c r="AI466" s="24"/>
      <c r="AJ466" s="24"/>
      <c r="AK466" s="24" t="s">
        <v>438</v>
      </c>
      <c r="AL466" s="345">
        <f t="shared" si="14"/>
        <v>45769</v>
      </c>
      <c r="AM466" s="34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1">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5" t="e">
        <f t="shared" si="14"/>
        <v>#VALUE!</v>
      </c>
      <c r="AM467" s="34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1">
        <v>45769.570138888892</v>
      </c>
      <c r="Y468" s="24"/>
      <c r="Z468" s="24">
        <v>1.9</v>
      </c>
      <c r="AA468" s="24"/>
      <c r="AB468" s="24" t="s">
        <v>436</v>
      </c>
      <c r="AC468" s="26" t="s">
        <v>2455</v>
      </c>
      <c r="AD468" s="24" t="s">
        <v>438</v>
      </c>
      <c r="AE468" s="24"/>
      <c r="AF468" s="24"/>
      <c r="AG468" s="24"/>
      <c r="AH468" s="24"/>
      <c r="AI468" s="24"/>
      <c r="AJ468" s="24" t="s">
        <v>438</v>
      </c>
      <c r="AK468" s="24" t="s">
        <v>438</v>
      </c>
      <c r="AL468" s="345" t="e">
        <f t="shared" si="14"/>
        <v>#VALUE!</v>
      </c>
      <c r="AM468" s="34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1">
        <v>45769.73333333333</v>
      </c>
      <c r="Y469" s="24" t="s">
        <v>2692</v>
      </c>
      <c r="Z469" s="24">
        <v>0.5</v>
      </c>
      <c r="AA469" s="24"/>
      <c r="AB469" s="24" t="s">
        <v>436</v>
      </c>
      <c r="AC469" s="26" t="s">
        <v>2693</v>
      </c>
      <c r="AD469" s="24"/>
      <c r="AE469" s="24"/>
      <c r="AF469" s="24"/>
      <c r="AG469" s="24"/>
      <c r="AH469" s="24"/>
      <c r="AI469" s="24"/>
      <c r="AJ469" s="24"/>
      <c r="AK469" s="24" t="s">
        <v>438</v>
      </c>
      <c r="AL469" s="345">
        <f t="shared" si="14"/>
        <v>45769</v>
      </c>
      <c r="AM469" s="34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1">
        <v>45769.684027777781</v>
      </c>
      <c r="Y470" s="24" t="s">
        <v>2699</v>
      </c>
      <c r="Z470" s="24">
        <v>0.6</v>
      </c>
      <c r="AA470" s="24"/>
      <c r="AB470" s="24" t="s">
        <v>436</v>
      </c>
      <c r="AC470" s="26" t="s">
        <v>2700</v>
      </c>
      <c r="AD470" s="24"/>
      <c r="AE470" s="24"/>
      <c r="AF470" s="24"/>
      <c r="AG470" s="24"/>
      <c r="AH470" s="24"/>
      <c r="AI470" s="24"/>
      <c r="AJ470" s="24"/>
      <c r="AK470" s="24" t="s">
        <v>438</v>
      </c>
      <c r="AL470" s="345">
        <f t="shared" si="14"/>
        <v>45769</v>
      </c>
      <c r="AM470" s="34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1">
        <v>45770.570833333331</v>
      </c>
      <c r="Y471" s="24" t="s">
        <v>2706</v>
      </c>
      <c r="Z471" s="24">
        <v>2.7</v>
      </c>
      <c r="AA471" s="24"/>
      <c r="AB471" s="24" t="s">
        <v>436</v>
      </c>
      <c r="AC471" s="26" t="s">
        <v>2707</v>
      </c>
      <c r="AD471" s="24"/>
      <c r="AE471" s="24"/>
      <c r="AF471" s="24"/>
      <c r="AG471" s="24"/>
      <c r="AH471" s="24"/>
      <c r="AI471" s="24"/>
      <c r="AJ471" s="24"/>
      <c r="AK471" s="24" t="s">
        <v>438</v>
      </c>
      <c r="AL471" s="345">
        <f t="shared" si="14"/>
        <v>45770</v>
      </c>
      <c r="AM471" s="34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1">
        <v>45770.583333333343</v>
      </c>
      <c r="Y472" s="24" t="s">
        <v>2713</v>
      </c>
      <c r="Z472" s="24">
        <v>0.5</v>
      </c>
      <c r="AA472" s="24"/>
      <c r="AB472" s="24" t="s">
        <v>436</v>
      </c>
      <c r="AC472" s="26" t="s">
        <v>2714</v>
      </c>
      <c r="AD472" s="24"/>
      <c r="AE472" s="24"/>
      <c r="AF472" s="24"/>
      <c r="AG472" s="24"/>
      <c r="AH472" s="24"/>
      <c r="AI472" s="24"/>
      <c r="AJ472" s="24"/>
      <c r="AK472" s="24" t="s">
        <v>438</v>
      </c>
      <c r="AL472" s="345">
        <f t="shared" si="14"/>
        <v>45770</v>
      </c>
      <c r="AM472" s="34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1">
        <v>45770.666666666657</v>
      </c>
      <c r="Y473" s="24"/>
      <c r="Z473" s="24">
        <v>0.3</v>
      </c>
      <c r="AA473" s="24"/>
      <c r="AB473" s="24" t="s">
        <v>436</v>
      </c>
      <c r="AC473" s="26" t="s">
        <v>2455</v>
      </c>
      <c r="AD473" s="24" t="s">
        <v>438</v>
      </c>
      <c r="AE473" s="24"/>
      <c r="AF473" s="24"/>
      <c r="AG473" s="24"/>
      <c r="AH473" s="24"/>
      <c r="AI473" s="24"/>
      <c r="AJ473" s="24"/>
      <c r="AK473" s="24" t="s">
        <v>438</v>
      </c>
      <c r="AL473" s="345" t="e">
        <f t="shared" si="14"/>
        <v>#VALUE!</v>
      </c>
      <c r="AM473" s="34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1">
        <v>45772.566666666673</v>
      </c>
      <c r="Y474" s="24" t="s">
        <v>2722</v>
      </c>
      <c r="Z474" s="24">
        <v>0.5</v>
      </c>
      <c r="AA474" s="24"/>
      <c r="AB474" s="24" t="s">
        <v>436</v>
      </c>
      <c r="AC474" s="26" t="s">
        <v>2723</v>
      </c>
      <c r="AD474" s="24"/>
      <c r="AE474" s="24"/>
      <c r="AF474" s="24"/>
      <c r="AG474" s="24"/>
      <c r="AH474" s="24"/>
      <c r="AI474" s="24"/>
      <c r="AJ474" s="24"/>
      <c r="AK474" s="24" t="s">
        <v>438</v>
      </c>
      <c r="AL474" s="345">
        <f t="shared" si="14"/>
        <v>45771</v>
      </c>
      <c r="AM474" s="34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1">
        <v>45771.614583333343</v>
      </c>
      <c r="Y475" s="24"/>
      <c r="Z475" s="24">
        <v>1</v>
      </c>
      <c r="AA475" s="24"/>
      <c r="AB475" s="24" t="s">
        <v>436</v>
      </c>
      <c r="AC475" s="26" t="s">
        <v>2391</v>
      </c>
      <c r="AD475" s="24" t="s">
        <v>438</v>
      </c>
      <c r="AE475" s="24"/>
      <c r="AF475" s="24"/>
      <c r="AG475" s="24"/>
      <c r="AH475" s="24"/>
      <c r="AI475" s="24"/>
      <c r="AJ475" s="24" t="s">
        <v>438</v>
      </c>
      <c r="AK475" s="24" t="s">
        <v>438</v>
      </c>
      <c r="AL475" s="345" t="e">
        <f t="shared" si="14"/>
        <v>#VALUE!</v>
      </c>
      <c r="AM475" s="34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1">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5" t="e">
        <f t="shared" si="14"/>
        <v>#VALUE!</v>
      </c>
      <c r="AM476" s="34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1">
        <v>45775.611111111109</v>
      </c>
      <c r="Y477" s="24" t="s">
        <v>2733</v>
      </c>
      <c r="Z477" s="24">
        <v>1.2</v>
      </c>
      <c r="AA477" s="24"/>
      <c r="AB477" s="24" t="s">
        <v>436</v>
      </c>
      <c r="AC477" s="26" t="s">
        <v>2734</v>
      </c>
      <c r="AD477" s="24"/>
      <c r="AE477" s="24"/>
      <c r="AF477" s="24"/>
      <c r="AG477" s="24"/>
      <c r="AH477" s="24"/>
      <c r="AI477" s="24"/>
      <c r="AJ477" s="24"/>
      <c r="AK477" s="24" t="s">
        <v>438</v>
      </c>
      <c r="AL477" s="345">
        <f t="shared" si="14"/>
        <v>45772</v>
      </c>
      <c r="AM477" s="34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1">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5" t="e">
        <f t="shared" si="14"/>
        <v>#VALUE!</v>
      </c>
      <c r="AM478" s="34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1">
        <v>45774.640972222223</v>
      </c>
      <c r="Y479" s="24" t="s">
        <v>2742</v>
      </c>
      <c r="Z479" s="24">
        <v>0.6</v>
      </c>
      <c r="AA479" s="24"/>
      <c r="AB479" s="24" t="s">
        <v>436</v>
      </c>
      <c r="AC479" s="26" t="s">
        <v>2743</v>
      </c>
      <c r="AD479" s="24"/>
      <c r="AE479" s="24"/>
      <c r="AF479" s="24"/>
      <c r="AG479" s="24"/>
      <c r="AH479" s="24"/>
      <c r="AI479" s="24"/>
      <c r="AJ479" s="24"/>
      <c r="AK479" s="24" t="s">
        <v>438</v>
      </c>
      <c r="AL479" s="345">
        <f t="shared" si="14"/>
        <v>45774</v>
      </c>
      <c r="AM479" s="34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1">
        <v>45774.63958333333</v>
      </c>
      <c r="Y480" s="24" t="s">
        <v>2748</v>
      </c>
      <c r="Z480" s="24">
        <v>0.6</v>
      </c>
      <c r="AA480" s="24"/>
      <c r="AB480" s="24" t="s">
        <v>436</v>
      </c>
      <c r="AC480" s="26" t="s">
        <v>2743</v>
      </c>
      <c r="AD480" s="24"/>
      <c r="AE480" s="24"/>
      <c r="AF480" s="24"/>
      <c r="AG480" s="24"/>
      <c r="AH480" s="24"/>
      <c r="AI480" s="24"/>
      <c r="AJ480" s="24"/>
      <c r="AK480" s="24" t="s">
        <v>438</v>
      </c>
      <c r="AL480" s="345">
        <f t="shared" si="14"/>
        <v>45774</v>
      </c>
      <c r="AM480" s="34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1">
        <v>45776.48541666667</v>
      </c>
      <c r="Y481" s="24" t="s">
        <v>2754</v>
      </c>
      <c r="Z481" s="24">
        <v>1</v>
      </c>
      <c r="AA481" s="24"/>
      <c r="AB481" s="24" t="s">
        <v>436</v>
      </c>
      <c r="AC481" s="26" t="s">
        <v>2755</v>
      </c>
      <c r="AD481" s="24"/>
      <c r="AE481" s="24"/>
      <c r="AF481" s="24"/>
      <c r="AG481" s="24"/>
      <c r="AH481" s="24"/>
      <c r="AI481" s="24"/>
      <c r="AJ481" s="24"/>
      <c r="AK481" s="24" t="s">
        <v>438</v>
      </c>
      <c r="AL481" s="345">
        <f t="shared" si="14"/>
        <v>45775</v>
      </c>
      <c r="AM481" s="34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1">
        <v>45775.545138888891</v>
      </c>
      <c r="Y482" s="24"/>
      <c r="Z482" s="24">
        <v>2.6</v>
      </c>
      <c r="AA482" s="24"/>
      <c r="AB482" s="24" t="s">
        <v>436</v>
      </c>
      <c r="AC482" s="26" t="s">
        <v>2760</v>
      </c>
      <c r="AD482" s="24"/>
      <c r="AE482" s="24" t="s">
        <v>438</v>
      </c>
      <c r="AF482" s="24"/>
      <c r="AG482" s="24"/>
      <c r="AH482" s="24"/>
      <c r="AI482" s="24"/>
      <c r="AJ482" s="24"/>
      <c r="AK482" s="24" t="s">
        <v>438</v>
      </c>
      <c r="AL482" s="345" t="e">
        <f t="shared" si="14"/>
        <v>#VALUE!</v>
      </c>
      <c r="AM482" s="34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1">
        <v>45775.563888888893</v>
      </c>
      <c r="Y483" s="24"/>
      <c r="Z483" s="24">
        <v>3</v>
      </c>
      <c r="AA483" s="24"/>
      <c r="AB483" s="24" t="s">
        <v>436</v>
      </c>
      <c r="AC483" s="26" t="s">
        <v>2668</v>
      </c>
      <c r="AD483" s="24"/>
      <c r="AE483" s="24" t="s">
        <v>438</v>
      </c>
      <c r="AF483" s="24"/>
      <c r="AG483" s="24"/>
      <c r="AH483" s="24"/>
      <c r="AI483" s="24"/>
      <c r="AJ483" s="24"/>
      <c r="AK483" s="24"/>
      <c r="AL483" s="345" t="e">
        <f t="shared" si="14"/>
        <v>#VALUE!</v>
      </c>
      <c r="AM483" s="34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1">
        <v>45776.427083333343</v>
      </c>
      <c r="Y484" s="24" t="s">
        <v>2767</v>
      </c>
      <c r="Z484" s="24">
        <v>0.5</v>
      </c>
      <c r="AA484" s="24"/>
      <c r="AB484" s="24" t="s">
        <v>436</v>
      </c>
      <c r="AC484" s="26" t="s">
        <v>2768</v>
      </c>
      <c r="AD484" s="24"/>
      <c r="AE484" s="24"/>
      <c r="AF484" s="24"/>
      <c r="AG484" s="24"/>
      <c r="AH484" s="24"/>
      <c r="AI484" s="24"/>
      <c r="AJ484" s="24"/>
      <c r="AK484" s="24" t="s">
        <v>438</v>
      </c>
      <c r="AL484" s="345">
        <f t="shared" si="14"/>
        <v>45776</v>
      </c>
      <c r="AM484" s="34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1">
        <v>45776.4375</v>
      </c>
      <c r="Y485" s="24"/>
      <c r="Z485" s="24">
        <v>0.3</v>
      </c>
      <c r="AA485" s="24"/>
      <c r="AB485" s="24" t="s">
        <v>436</v>
      </c>
      <c r="AC485" s="26" t="s">
        <v>2455</v>
      </c>
      <c r="AD485" s="24" t="s">
        <v>438</v>
      </c>
      <c r="AE485" s="24"/>
      <c r="AF485" s="24"/>
      <c r="AG485" s="24"/>
      <c r="AH485" s="24"/>
      <c r="AI485" s="24"/>
      <c r="AJ485" s="24" t="s">
        <v>438</v>
      </c>
      <c r="AK485" s="24" t="s">
        <v>438</v>
      </c>
      <c r="AL485" s="345" t="e">
        <f t="shared" si="14"/>
        <v>#VALUE!</v>
      </c>
      <c r="AM485" s="34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1">
        <v>45776.5</v>
      </c>
      <c r="Y486" s="24"/>
      <c r="Z486" s="24">
        <v>1</v>
      </c>
      <c r="AA486" s="24"/>
      <c r="AB486" s="24" t="s">
        <v>436</v>
      </c>
      <c r="AC486" s="26" t="s">
        <v>2773</v>
      </c>
      <c r="AD486" s="24"/>
      <c r="AE486" s="24"/>
      <c r="AF486" s="24"/>
      <c r="AG486" s="24"/>
      <c r="AH486" s="24"/>
      <c r="AI486" s="24"/>
      <c r="AJ486" s="24" t="s">
        <v>438</v>
      </c>
      <c r="AK486" s="24" t="s">
        <v>438</v>
      </c>
      <c r="AL486" s="345" t="e">
        <f t="shared" si="14"/>
        <v>#VALUE!</v>
      </c>
      <c r="AM486" s="34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1">
        <v>45776.679861111108</v>
      </c>
      <c r="Y487" s="24" t="s">
        <v>2782</v>
      </c>
      <c r="Z487" s="24">
        <v>0.6</v>
      </c>
      <c r="AA487" s="24"/>
      <c r="AB487" s="24" t="s">
        <v>436</v>
      </c>
      <c r="AC487" s="26" t="s">
        <v>2783</v>
      </c>
      <c r="AD487" s="24"/>
      <c r="AE487" s="24"/>
      <c r="AF487" s="24"/>
      <c r="AG487" s="24"/>
      <c r="AH487" s="24"/>
      <c r="AI487" s="24"/>
      <c r="AJ487" s="24"/>
      <c r="AK487" s="24" t="s">
        <v>438</v>
      </c>
      <c r="AL487" s="345">
        <f t="shared" si="14"/>
        <v>45776</v>
      </c>
      <c r="AM487" s="34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1">
        <v>45776.625</v>
      </c>
      <c r="Y488" s="24"/>
      <c r="Z488" s="24">
        <v>1</v>
      </c>
      <c r="AA488" s="24"/>
      <c r="AB488" s="24" t="s">
        <v>436</v>
      </c>
      <c r="AC488" s="26" t="s">
        <v>2391</v>
      </c>
      <c r="AD488" s="24" t="s">
        <v>438</v>
      </c>
      <c r="AE488" s="24"/>
      <c r="AF488" s="24"/>
      <c r="AG488" s="24"/>
      <c r="AH488" s="24"/>
      <c r="AI488" s="24"/>
      <c r="AJ488" s="24" t="s">
        <v>438</v>
      </c>
      <c r="AK488" s="24" t="s">
        <v>438</v>
      </c>
      <c r="AL488" s="345" t="e">
        <f t="shared" si="14"/>
        <v>#VALUE!</v>
      </c>
      <c r="AM488" s="34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1">
        <v>45777.59375</v>
      </c>
      <c r="Y489" s="24"/>
      <c r="Z489" s="24">
        <v>1</v>
      </c>
      <c r="AA489" s="24"/>
      <c r="AB489" s="24" t="s">
        <v>436</v>
      </c>
      <c r="AC489" s="26" t="s">
        <v>2391</v>
      </c>
      <c r="AD489" s="24" t="s">
        <v>438</v>
      </c>
      <c r="AE489" s="24"/>
      <c r="AF489" s="24"/>
      <c r="AG489" s="24"/>
      <c r="AH489" s="24"/>
      <c r="AI489" s="24"/>
      <c r="AJ489" s="24" t="s">
        <v>438</v>
      </c>
      <c r="AK489" s="24" t="s">
        <v>438</v>
      </c>
      <c r="AL489" s="345" t="e">
        <f t="shared" si="14"/>
        <v>#VALUE!</v>
      </c>
      <c r="AM489" s="34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1">
        <v>45777.645833333343</v>
      </c>
      <c r="Y490" s="24"/>
      <c r="Z490" s="24">
        <v>1.5</v>
      </c>
      <c r="AA490" s="24"/>
      <c r="AB490" s="24" t="s">
        <v>436</v>
      </c>
      <c r="AC490" s="26" t="s">
        <v>2790</v>
      </c>
      <c r="AD490" s="24"/>
      <c r="AE490" s="24"/>
      <c r="AF490" s="24"/>
      <c r="AG490" s="24"/>
      <c r="AH490" s="24"/>
      <c r="AI490" s="24"/>
      <c r="AJ490" s="24" t="s">
        <v>438</v>
      </c>
      <c r="AK490" s="24" t="s">
        <v>438</v>
      </c>
      <c r="AL490" s="345" t="e">
        <f t="shared" si="14"/>
        <v>#VALUE!</v>
      </c>
      <c r="AM490" s="34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1">
        <v>45777.647222222222</v>
      </c>
      <c r="Y491" s="24"/>
      <c r="Z491" s="24">
        <v>0.8</v>
      </c>
      <c r="AA491" s="24"/>
      <c r="AB491" s="24" t="s">
        <v>436</v>
      </c>
      <c r="AC491" s="26" t="s">
        <v>2391</v>
      </c>
      <c r="AD491" s="24" t="s">
        <v>438</v>
      </c>
      <c r="AE491" s="24"/>
      <c r="AF491" s="24"/>
      <c r="AG491" s="24"/>
      <c r="AH491" s="24"/>
      <c r="AI491" s="24"/>
      <c r="AJ491" s="24" t="s">
        <v>438</v>
      </c>
      <c r="AK491" s="24" t="s">
        <v>438</v>
      </c>
      <c r="AL491" s="345" t="e">
        <f t="shared" si="14"/>
        <v>#VALUE!</v>
      </c>
      <c r="AM491" s="34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1">
        <v>45779.527777777781</v>
      </c>
      <c r="Y492" s="24" t="s">
        <v>2798</v>
      </c>
      <c r="Z492" s="24">
        <v>0.8</v>
      </c>
      <c r="AA492" s="24"/>
      <c r="AB492" s="24" t="s">
        <v>436</v>
      </c>
      <c r="AC492" s="26" t="s">
        <v>2799</v>
      </c>
      <c r="AD492" s="24"/>
      <c r="AE492" s="24"/>
      <c r="AF492" s="24"/>
      <c r="AG492" s="24"/>
      <c r="AH492" s="24"/>
      <c r="AI492" s="24"/>
      <c r="AJ492" s="24"/>
      <c r="AK492" s="24" t="s">
        <v>438</v>
      </c>
      <c r="AL492" s="345">
        <f t="shared" si="14"/>
        <v>45777</v>
      </c>
      <c r="AM492" s="34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1">
        <v>45779.583333333343</v>
      </c>
      <c r="Y493" s="24" t="s">
        <v>2805</v>
      </c>
      <c r="Z493" s="24">
        <v>0.5</v>
      </c>
      <c r="AA493" s="24"/>
      <c r="AB493" s="24" t="s">
        <v>436</v>
      </c>
      <c r="AC493" s="26" t="s">
        <v>2806</v>
      </c>
      <c r="AD493" s="24"/>
      <c r="AE493" s="24"/>
      <c r="AF493" s="24"/>
      <c r="AG493" s="24"/>
      <c r="AH493" s="24"/>
      <c r="AI493" s="24"/>
      <c r="AJ493" s="24"/>
      <c r="AK493" s="24" t="s">
        <v>438</v>
      </c>
      <c r="AL493" s="345">
        <f t="shared" si="14"/>
        <v>45777</v>
      </c>
      <c r="AM493" s="34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1">
        <v>45779.5625</v>
      </c>
      <c r="Y494" s="24" t="s">
        <v>2805</v>
      </c>
      <c r="Z494" s="24">
        <v>0.5</v>
      </c>
      <c r="AA494" s="24"/>
      <c r="AB494" s="24" t="s">
        <v>436</v>
      </c>
      <c r="AC494" s="26" t="s">
        <v>2812</v>
      </c>
      <c r="AD494" s="24"/>
      <c r="AE494" s="24"/>
      <c r="AF494" s="24"/>
      <c r="AG494" s="24"/>
      <c r="AH494" s="24"/>
      <c r="AI494" s="24"/>
      <c r="AJ494" s="24"/>
      <c r="AK494" s="24" t="s">
        <v>438</v>
      </c>
      <c r="AL494" s="345">
        <f t="shared" si="14"/>
        <v>45777</v>
      </c>
      <c r="AM494" s="34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1">
        <v>45779.5625</v>
      </c>
      <c r="Y495" s="24" t="s">
        <v>2805</v>
      </c>
      <c r="Z495" s="24">
        <v>0.5</v>
      </c>
      <c r="AA495" s="24"/>
      <c r="AB495" s="24" t="s">
        <v>436</v>
      </c>
      <c r="AC495" s="26" t="s">
        <v>2812</v>
      </c>
      <c r="AD495" s="24"/>
      <c r="AE495" s="24"/>
      <c r="AF495" s="24"/>
      <c r="AG495" s="24"/>
      <c r="AH495" s="24"/>
      <c r="AI495" s="24"/>
      <c r="AJ495" s="24"/>
      <c r="AK495" s="24" t="s">
        <v>438</v>
      </c>
      <c r="AL495" s="345">
        <f t="shared" si="14"/>
        <v>45777</v>
      </c>
      <c r="AM495" s="34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1">
        <v>45779.441666666673</v>
      </c>
      <c r="Y496" s="24" t="s">
        <v>2818</v>
      </c>
      <c r="Z496" s="24">
        <v>0.6</v>
      </c>
      <c r="AA496" s="24"/>
      <c r="AB496" s="24" t="s">
        <v>436</v>
      </c>
      <c r="AC496" s="26" t="s">
        <v>2819</v>
      </c>
      <c r="AD496" s="24"/>
      <c r="AE496" s="24"/>
      <c r="AF496" s="24"/>
      <c r="AG496" s="24"/>
      <c r="AH496" s="24"/>
      <c r="AI496" s="24"/>
      <c r="AJ496" s="24"/>
      <c r="AK496" s="24" t="s">
        <v>438</v>
      </c>
      <c r="AL496" s="345">
        <f t="shared" si="14"/>
        <v>45777</v>
      </c>
      <c r="AM496" s="34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1">
        <v>45779.442361111112</v>
      </c>
      <c r="Y497" s="24" t="s">
        <v>2824</v>
      </c>
      <c r="Z497" s="24">
        <v>0.6</v>
      </c>
      <c r="AA497" s="24"/>
      <c r="AB497" s="24" t="s">
        <v>436</v>
      </c>
      <c r="AC497" s="26" t="s">
        <v>2825</v>
      </c>
      <c r="AD497" s="24"/>
      <c r="AE497" s="24"/>
      <c r="AF497" s="24"/>
      <c r="AG497" s="24"/>
      <c r="AH497" s="24"/>
      <c r="AI497" s="24"/>
      <c r="AJ497" s="24"/>
      <c r="AK497" s="24" t="s">
        <v>438</v>
      </c>
      <c r="AL497" s="345">
        <f t="shared" si="14"/>
        <v>45778</v>
      </c>
      <c r="AM497" s="34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1">
        <v>45779.451388888891</v>
      </c>
      <c r="Y498" s="24" t="s">
        <v>2824</v>
      </c>
      <c r="Z498" s="24">
        <v>0.3</v>
      </c>
      <c r="AA498" s="24"/>
      <c r="AB498" s="24" t="s">
        <v>436</v>
      </c>
      <c r="AC498" s="26" t="s">
        <v>2831</v>
      </c>
      <c r="AD498" s="24"/>
      <c r="AE498" s="24"/>
      <c r="AF498" s="24"/>
      <c r="AG498" s="24"/>
      <c r="AH498" s="24"/>
      <c r="AI498" s="24"/>
      <c r="AJ498" s="24"/>
      <c r="AK498" s="24" t="s">
        <v>438</v>
      </c>
      <c r="AL498" s="345">
        <f t="shared" si="14"/>
        <v>45778</v>
      </c>
      <c r="AM498" s="34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1">
        <v>45779.763888888891</v>
      </c>
      <c r="Y499" s="24" t="s">
        <v>2837</v>
      </c>
      <c r="Z499" s="24">
        <v>0.5</v>
      </c>
      <c r="AA499" s="24"/>
      <c r="AB499" s="24" t="s">
        <v>436</v>
      </c>
      <c r="AC499" s="26" t="s">
        <v>2838</v>
      </c>
      <c r="AD499" s="24"/>
      <c r="AE499" s="24"/>
      <c r="AF499" s="24"/>
      <c r="AG499" s="24"/>
      <c r="AH499" s="24"/>
      <c r="AI499" s="24"/>
      <c r="AJ499" s="24"/>
      <c r="AK499" s="24" t="s">
        <v>438</v>
      </c>
      <c r="AL499" s="345">
        <f t="shared" si="14"/>
        <v>45779</v>
      </c>
      <c r="AM499" s="34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1">
        <v>45779.527777777781</v>
      </c>
      <c r="Y500" s="24"/>
      <c r="Z500" s="24">
        <v>0.8</v>
      </c>
      <c r="AA500" s="24"/>
      <c r="AB500" s="24" t="s">
        <v>436</v>
      </c>
      <c r="AC500" s="26" t="s">
        <v>2455</v>
      </c>
      <c r="AD500" s="24" t="s">
        <v>438</v>
      </c>
      <c r="AE500" s="24"/>
      <c r="AF500" s="24"/>
      <c r="AG500" s="24"/>
      <c r="AH500" s="24"/>
      <c r="AI500" s="24"/>
      <c r="AJ500" s="24" t="s">
        <v>438</v>
      </c>
      <c r="AK500" s="24" t="s">
        <v>438</v>
      </c>
      <c r="AL500" s="345" t="e">
        <f t="shared" si="14"/>
        <v>#VALUE!</v>
      </c>
      <c r="AM500" s="34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1">
        <v>45779.59375</v>
      </c>
      <c r="Y501" s="24" t="s">
        <v>2845</v>
      </c>
      <c r="Z501" s="24">
        <v>0.3</v>
      </c>
      <c r="AA501" s="24"/>
      <c r="AB501" s="24" t="s">
        <v>436</v>
      </c>
      <c r="AC501" s="26" t="s">
        <v>2846</v>
      </c>
      <c r="AD501" s="24"/>
      <c r="AE501" s="24"/>
      <c r="AF501" s="24"/>
      <c r="AG501" s="24"/>
      <c r="AH501" s="24"/>
      <c r="AI501" s="24"/>
      <c r="AJ501" s="24"/>
      <c r="AK501" s="24" t="s">
        <v>438</v>
      </c>
      <c r="AL501" s="345">
        <f t="shared" si="14"/>
        <v>45779</v>
      </c>
      <c r="AM501" s="34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1">
        <v>45779.604166666657</v>
      </c>
      <c r="Y502" s="24"/>
      <c r="Z502" s="24">
        <v>0.3</v>
      </c>
      <c r="AA502" s="24"/>
      <c r="AB502" s="24" t="s">
        <v>436</v>
      </c>
      <c r="AC502" s="26" t="s">
        <v>2455</v>
      </c>
      <c r="AD502" s="24" t="s">
        <v>438</v>
      </c>
      <c r="AE502" s="24"/>
      <c r="AF502" s="24"/>
      <c r="AG502" s="24"/>
      <c r="AH502" s="24"/>
      <c r="AI502" s="24"/>
      <c r="AJ502" s="24" t="s">
        <v>438</v>
      </c>
      <c r="AK502" s="24" t="s">
        <v>438</v>
      </c>
      <c r="AL502" s="345" t="e">
        <f t="shared" si="14"/>
        <v>#VALUE!</v>
      </c>
      <c r="AM502" s="34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1">
        <v>45779.628472222219</v>
      </c>
      <c r="Y503" s="24"/>
      <c r="Z503" s="24">
        <v>0.6</v>
      </c>
      <c r="AA503" s="24"/>
      <c r="AB503" s="24" t="s">
        <v>436</v>
      </c>
      <c r="AC503" s="26" t="s">
        <v>2391</v>
      </c>
      <c r="AD503" s="24" t="s">
        <v>438</v>
      </c>
      <c r="AE503" s="24"/>
      <c r="AF503" s="24"/>
      <c r="AG503" s="24"/>
      <c r="AH503" s="24"/>
      <c r="AI503" s="24"/>
      <c r="AJ503" s="24" t="s">
        <v>438</v>
      </c>
      <c r="AK503" s="24" t="s">
        <v>438</v>
      </c>
      <c r="AL503" s="345" t="e">
        <f t="shared" si="14"/>
        <v>#VALUE!</v>
      </c>
      <c r="AM503" s="34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1">
        <v>45782.65347222222</v>
      </c>
      <c r="Y504" s="24" t="s">
        <v>2856</v>
      </c>
      <c r="Z504" s="24">
        <v>0.8</v>
      </c>
      <c r="AA504" s="24"/>
      <c r="AB504" s="24" t="s">
        <v>436</v>
      </c>
      <c r="AC504" s="26" t="s">
        <v>2857</v>
      </c>
      <c r="AD504" s="24"/>
      <c r="AE504" s="24"/>
      <c r="AF504" s="24"/>
      <c r="AG504" s="24"/>
      <c r="AH504" s="24"/>
      <c r="AI504" s="24"/>
      <c r="AJ504" s="24"/>
      <c r="AK504" s="24" t="s">
        <v>438</v>
      </c>
      <c r="AL504" s="345">
        <f t="shared" si="14"/>
        <v>45779</v>
      </c>
      <c r="AM504" s="34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1">
        <v>45779.662499999999</v>
      </c>
      <c r="Y505" s="24"/>
      <c r="Z505" s="24">
        <v>0.4</v>
      </c>
      <c r="AA505" s="24"/>
      <c r="AB505" s="24" t="s">
        <v>436</v>
      </c>
      <c r="AC505" s="26" t="s">
        <v>2455</v>
      </c>
      <c r="AD505" s="24" t="s">
        <v>438</v>
      </c>
      <c r="AE505" s="24"/>
      <c r="AF505" s="24"/>
      <c r="AG505" s="24"/>
      <c r="AH505" s="24"/>
      <c r="AI505" s="24"/>
      <c r="AJ505" s="24" t="s">
        <v>438</v>
      </c>
      <c r="AK505" s="24" t="s">
        <v>438</v>
      </c>
      <c r="AL505" s="345" t="e">
        <f t="shared" si="14"/>
        <v>#VALUE!</v>
      </c>
      <c r="AM505" s="34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1">
        <v>45782.479166666657</v>
      </c>
      <c r="Y506" s="24" t="s">
        <v>2865</v>
      </c>
      <c r="Z506" s="24">
        <v>0.5</v>
      </c>
      <c r="AA506" s="24"/>
      <c r="AB506" s="24" t="s">
        <v>436</v>
      </c>
      <c r="AC506" s="26" t="s">
        <v>2866</v>
      </c>
      <c r="AD506" s="24"/>
      <c r="AE506" s="24"/>
      <c r="AF506" s="24"/>
      <c r="AG506" s="24"/>
      <c r="AH506" s="24"/>
      <c r="AI506" s="24"/>
      <c r="AJ506" s="24"/>
      <c r="AK506" s="24" t="s">
        <v>438</v>
      </c>
      <c r="AL506" s="345">
        <f t="shared" si="14"/>
        <v>45779</v>
      </c>
      <c r="AM506" s="34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1">
        <v>45782.5</v>
      </c>
      <c r="Y507" s="24" t="s">
        <v>2872</v>
      </c>
      <c r="Z507" s="24">
        <v>0.5</v>
      </c>
      <c r="AA507" s="24"/>
      <c r="AB507" s="24" t="s">
        <v>436</v>
      </c>
      <c r="AC507" s="26" t="s">
        <v>2873</v>
      </c>
      <c r="AD507" s="24"/>
      <c r="AE507" s="24"/>
      <c r="AF507" s="24"/>
      <c r="AG507" s="24"/>
      <c r="AH507" s="24"/>
      <c r="AI507" s="24"/>
      <c r="AJ507" s="24"/>
      <c r="AK507" s="24" t="s">
        <v>438</v>
      </c>
      <c r="AL507" s="345">
        <f t="shared" si="14"/>
        <v>45779</v>
      </c>
      <c r="AM507" s="34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1">
        <v>45779.697222222218</v>
      </c>
      <c r="Y508" s="24"/>
      <c r="Z508" s="24">
        <v>0.4</v>
      </c>
      <c r="AA508" s="24"/>
      <c r="AB508" s="24" t="s">
        <v>436</v>
      </c>
      <c r="AC508" s="26" t="s">
        <v>2455</v>
      </c>
      <c r="AD508" s="24" t="s">
        <v>438</v>
      </c>
      <c r="AE508" s="24"/>
      <c r="AF508" s="24"/>
      <c r="AG508" s="24"/>
      <c r="AH508" s="24"/>
      <c r="AI508" s="24"/>
      <c r="AJ508" s="24" t="s">
        <v>438</v>
      </c>
      <c r="AK508" s="24" t="s">
        <v>438</v>
      </c>
      <c r="AL508" s="345" t="e">
        <f t="shared" si="14"/>
        <v>#VALUE!</v>
      </c>
      <c r="AM508" s="34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1">
        <v>45783.416666666657</v>
      </c>
      <c r="Y509" s="24" t="s">
        <v>2881</v>
      </c>
      <c r="Z509" s="24">
        <v>0.5</v>
      </c>
      <c r="AA509" s="24"/>
      <c r="AB509" s="24" t="s">
        <v>436</v>
      </c>
      <c r="AC509" s="26" t="s">
        <v>2882</v>
      </c>
      <c r="AD509" s="24"/>
      <c r="AE509" s="24"/>
      <c r="AF509" s="24"/>
      <c r="AG509" s="24"/>
      <c r="AH509" s="24"/>
      <c r="AI509" s="24"/>
      <c r="AJ509" s="24"/>
      <c r="AK509" s="24" t="s">
        <v>438</v>
      </c>
      <c r="AL509" s="345">
        <f t="shared" si="14"/>
        <v>45780</v>
      </c>
      <c r="AM509" s="34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1">
        <v>45782.46875</v>
      </c>
      <c r="Y510" s="24" t="s">
        <v>2881</v>
      </c>
      <c r="Z510" s="24">
        <v>0.5</v>
      </c>
      <c r="AA510" s="24"/>
      <c r="AB510" s="24" t="s">
        <v>436</v>
      </c>
      <c r="AC510" s="26" t="s">
        <v>2888</v>
      </c>
      <c r="AD510" s="24"/>
      <c r="AE510" s="24"/>
      <c r="AF510" s="24"/>
      <c r="AG510" s="24"/>
      <c r="AH510" s="24"/>
      <c r="AI510" s="24"/>
      <c r="AJ510" s="24"/>
      <c r="AK510" s="24" t="s">
        <v>438</v>
      </c>
      <c r="AL510" s="345">
        <f t="shared" si="14"/>
        <v>45780</v>
      </c>
      <c r="AM510" s="34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1">
        <v>45782.410416666673</v>
      </c>
      <c r="Y511" s="24" t="s">
        <v>2881</v>
      </c>
      <c r="Z511" s="24">
        <v>0.5</v>
      </c>
      <c r="AA511" s="24"/>
      <c r="AB511" s="24" t="s">
        <v>436</v>
      </c>
      <c r="AC511" s="26" t="s">
        <v>2894</v>
      </c>
      <c r="AD511" s="24"/>
      <c r="AE511" s="24"/>
      <c r="AF511" s="24"/>
      <c r="AG511" s="24"/>
      <c r="AH511" s="24"/>
      <c r="AI511" s="24"/>
      <c r="AJ511" s="24"/>
      <c r="AK511" s="24" t="s">
        <v>438</v>
      </c>
      <c r="AL511" s="345">
        <f t="shared" si="14"/>
        <v>45780</v>
      </c>
      <c r="AM511" s="34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1">
        <v>45782.470138888893</v>
      </c>
      <c r="Y512" s="24"/>
      <c r="Z512" s="24">
        <v>0.5</v>
      </c>
      <c r="AA512" s="24"/>
      <c r="AB512" s="24" t="s">
        <v>436</v>
      </c>
      <c r="AC512" s="26" t="s">
        <v>2455</v>
      </c>
      <c r="AD512" s="24" t="s">
        <v>438</v>
      </c>
      <c r="AE512" s="24"/>
      <c r="AF512" s="24"/>
      <c r="AG512" s="24"/>
      <c r="AH512" s="24"/>
      <c r="AI512" s="24"/>
      <c r="AJ512" s="24" t="s">
        <v>438</v>
      </c>
      <c r="AK512" s="24" t="s">
        <v>438</v>
      </c>
      <c r="AL512" s="345" t="e">
        <f t="shared" si="14"/>
        <v>#VALUE!</v>
      </c>
      <c r="AM512" s="34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1">
        <v>45783.577777777777</v>
      </c>
      <c r="Y513" s="24" t="s">
        <v>2901</v>
      </c>
      <c r="Z513" s="24">
        <v>2.4</v>
      </c>
      <c r="AA513" s="24"/>
      <c r="AB513" s="24" t="s">
        <v>436</v>
      </c>
      <c r="AC513" s="26" t="s">
        <v>2902</v>
      </c>
      <c r="AD513" s="24"/>
      <c r="AE513" s="24"/>
      <c r="AF513" s="24"/>
      <c r="AG513" s="24"/>
      <c r="AH513" s="24"/>
      <c r="AI513" s="24"/>
      <c r="AJ513" s="24"/>
      <c r="AK513" s="24" t="s">
        <v>438</v>
      </c>
      <c r="AL513" s="345">
        <f t="shared" si="14"/>
        <v>45782</v>
      </c>
      <c r="AM513" s="34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1">
        <v>45783.417361111111</v>
      </c>
      <c r="Y514" s="24" t="s">
        <v>2908</v>
      </c>
      <c r="Z514" s="24">
        <v>0.5</v>
      </c>
      <c r="AA514" s="24"/>
      <c r="AB514" s="24" t="s">
        <v>436</v>
      </c>
      <c r="AC514" s="26" t="s">
        <v>2445</v>
      </c>
      <c r="AD514" s="24"/>
      <c r="AE514" s="24"/>
      <c r="AF514" s="24"/>
      <c r="AG514" s="24"/>
      <c r="AH514" s="24"/>
      <c r="AI514" s="24"/>
      <c r="AJ514" s="24"/>
      <c r="AK514" s="24" t="s">
        <v>438</v>
      </c>
      <c r="AL514" s="345">
        <f t="shared" ref="AL514:AL577" si="16">DATEVALUE(TEXT(I514, "yyyy/mm/dd"))</f>
        <v>45782</v>
      </c>
      <c r="AM514" s="34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1">
        <v>45783.495833333327</v>
      </c>
      <c r="Y515" s="24" t="s">
        <v>2913</v>
      </c>
      <c r="Z515" s="24">
        <v>0.4</v>
      </c>
      <c r="AA515" s="24"/>
      <c r="AB515" s="24" t="s">
        <v>436</v>
      </c>
      <c r="AC515" s="26" t="s">
        <v>2914</v>
      </c>
      <c r="AD515" s="24"/>
      <c r="AE515" s="24"/>
      <c r="AF515" s="24"/>
      <c r="AG515" s="24"/>
      <c r="AH515" s="24"/>
      <c r="AI515" s="24"/>
      <c r="AJ515" s="24"/>
      <c r="AK515" s="24" t="s">
        <v>438</v>
      </c>
      <c r="AL515" s="345">
        <f t="shared" si="16"/>
        <v>45782</v>
      </c>
      <c r="AM515" s="34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1">
        <v>45783.49722222222</v>
      </c>
      <c r="Y516" s="24" t="s">
        <v>2919</v>
      </c>
      <c r="Z516" s="24">
        <v>0.4</v>
      </c>
      <c r="AA516" s="24"/>
      <c r="AB516" s="24" t="s">
        <v>436</v>
      </c>
      <c r="AC516" s="26" t="s">
        <v>2920</v>
      </c>
      <c r="AD516" s="24"/>
      <c r="AE516" s="24"/>
      <c r="AF516" s="24"/>
      <c r="AG516" s="24"/>
      <c r="AH516" s="24"/>
      <c r="AI516" s="24"/>
      <c r="AJ516" s="24"/>
      <c r="AK516" s="24" t="s">
        <v>438</v>
      </c>
      <c r="AL516" s="345">
        <f t="shared" si="16"/>
        <v>45782</v>
      </c>
      <c r="AM516" s="34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1">
        <v>45783.5625</v>
      </c>
      <c r="Y517" s="24" t="s">
        <v>2925</v>
      </c>
      <c r="Z517" s="24">
        <v>0.5</v>
      </c>
      <c r="AA517" s="24"/>
      <c r="AB517" s="24" t="s">
        <v>436</v>
      </c>
      <c r="AC517" s="26" t="s">
        <v>2926</v>
      </c>
      <c r="AD517" s="24"/>
      <c r="AE517" s="24"/>
      <c r="AF517" s="24"/>
      <c r="AG517" s="24"/>
      <c r="AH517" s="24"/>
      <c r="AI517" s="24"/>
      <c r="AJ517" s="24"/>
      <c r="AK517" s="24" t="s">
        <v>438</v>
      </c>
      <c r="AL517" s="345">
        <f t="shared" si="16"/>
        <v>45783</v>
      </c>
      <c r="AM517" s="34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1">
        <v>45783.4375</v>
      </c>
      <c r="Y518" s="24"/>
      <c r="Z518" s="24">
        <v>0.5</v>
      </c>
      <c r="AA518" s="24"/>
      <c r="AB518" s="24" t="s">
        <v>436</v>
      </c>
      <c r="AC518" s="26" t="s">
        <v>2455</v>
      </c>
      <c r="AD518" s="24" t="s">
        <v>438</v>
      </c>
      <c r="AE518" s="24"/>
      <c r="AF518" s="24"/>
      <c r="AG518" s="24"/>
      <c r="AH518" s="24"/>
      <c r="AI518" s="24"/>
      <c r="AJ518" s="24" t="s">
        <v>438</v>
      </c>
      <c r="AK518" s="24" t="s">
        <v>438</v>
      </c>
      <c r="AL518" s="345" t="e">
        <f t="shared" si="16"/>
        <v>#VALUE!</v>
      </c>
      <c r="AM518" s="34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1">
        <v>45783.489583333343</v>
      </c>
      <c r="Y519" s="24"/>
      <c r="Z519" s="24">
        <v>0.5</v>
      </c>
      <c r="AA519" s="24"/>
      <c r="AB519" s="24" t="s">
        <v>436</v>
      </c>
      <c r="AC519" s="26" t="s">
        <v>2455</v>
      </c>
      <c r="AD519" s="24" t="s">
        <v>438</v>
      </c>
      <c r="AE519" s="24"/>
      <c r="AF519" s="24"/>
      <c r="AG519" s="24"/>
      <c r="AH519" s="24"/>
      <c r="AI519" s="24"/>
      <c r="AJ519" s="24" t="s">
        <v>438</v>
      </c>
      <c r="AK519" s="24" t="s">
        <v>438</v>
      </c>
      <c r="AL519" s="345" t="e">
        <f t="shared" si="16"/>
        <v>#VALUE!</v>
      </c>
      <c r="AM519" s="34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1">
        <v>45783.572916666657</v>
      </c>
      <c r="Y520" s="24"/>
      <c r="Z520" s="24">
        <v>0.3</v>
      </c>
      <c r="AA520" s="24"/>
      <c r="AB520" s="24" t="s">
        <v>436</v>
      </c>
      <c r="AC520" s="26" t="s">
        <v>2455</v>
      </c>
      <c r="AD520" s="24" t="s">
        <v>438</v>
      </c>
      <c r="AE520" s="24"/>
      <c r="AF520" s="24"/>
      <c r="AG520" s="24"/>
      <c r="AH520" s="24"/>
      <c r="AI520" s="24"/>
      <c r="AJ520" s="24" t="s">
        <v>438</v>
      </c>
      <c r="AK520" s="24" t="s">
        <v>438</v>
      </c>
      <c r="AL520" s="345" t="e">
        <f t="shared" si="16"/>
        <v>#VALUE!</v>
      </c>
      <c r="AM520" s="34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1">
        <v>45783.57916666667</v>
      </c>
      <c r="Y521" s="24"/>
      <c r="Z521" s="24">
        <v>0.6</v>
      </c>
      <c r="AA521" s="24"/>
      <c r="AB521" s="24" t="s">
        <v>436</v>
      </c>
      <c r="AC521" s="26" t="s">
        <v>2455</v>
      </c>
      <c r="AD521" s="24" t="s">
        <v>438</v>
      </c>
      <c r="AE521" s="24"/>
      <c r="AF521" s="24"/>
      <c r="AG521" s="24"/>
      <c r="AH521" s="24"/>
      <c r="AI521" s="24"/>
      <c r="AJ521" s="24"/>
      <c r="AK521" s="24" t="s">
        <v>438</v>
      </c>
      <c r="AL521" s="345" t="e">
        <f t="shared" si="16"/>
        <v>#VALUE!</v>
      </c>
      <c r="AM521" s="34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1">
        <v>45783.604166666657</v>
      </c>
      <c r="Y522" s="24"/>
      <c r="Z522" s="24">
        <v>0.5</v>
      </c>
      <c r="AA522" s="24"/>
      <c r="AB522" s="24" t="s">
        <v>436</v>
      </c>
      <c r="AC522" s="26" t="s">
        <v>2455</v>
      </c>
      <c r="AD522" s="24" t="s">
        <v>438</v>
      </c>
      <c r="AE522" s="24"/>
      <c r="AF522" s="24"/>
      <c r="AG522" s="24"/>
      <c r="AH522" s="24"/>
      <c r="AI522" s="24"/>
      <c r="AJ522" s="24" t="s">
        <v>438</v>
      </c>
      <c r="AK522" s="24" t="s">
        <v>438</v>
      </c>
      <c r="AL522" s="345" t="e">
        <f t="shared" si="16"/>
        <v>#VALUE!</v>
      </c>
      <c r="AM522" s="34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1">
        <v>45783.611805555563</v>
      </c>
      <c r="Y523" s="24"/>
      <c r="Z523" s="24">
        <v>0.4</v>
      </c>
      <c r="AA523" s="24"/>
      <c r="AB523" s="24" t="s">
        <v>436</v>
      </c>
      <c r="AC523" s="26" t="s">
        <v>2455</v>
      </c>
      <c r="AD523" s="24" t="s">
        <v>438</v>
      </c>
      <c r="AE523" s="24"/>
      <c r="AF523" s="24"/>
      <c r="AG523" s="24"/>
      <c r="AH523" s="24"/>
      <c r="AI523" s="24"/>
      <c r="AJ523" s="24"/>
      <c r="AK523" s="24" t="s">
        <v>438</v>
      </c>
      <c r="AL523" s="345" t="e">
        <f t="shared" si="16"/>
        <v>#VALUE!</v>
      </c>
      <c r="AM523" s="34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1">
        <v>45783.632638888892</v>
      </c>
      <c r="Y524" s="24"/>
      <c r="Z524" s="24">
        <v>0.4</v>
      </c>
      <c r="AA524" s="24"/>
      <c r="AB524" s="24" t="s">
        <v>436</v>
      </c>
      <c r="AC524" s="26" t="s">
        <v>2455</v>
      </c>
      <c r="AD524" s="24" t="s">
        <v>438</v>
      </c>
      <c r="AE524" s="24"/>
      <c r="AF524" s="24"/>
      <c r="AG524" s="24"/>
      <c r="AH524" s="24"/>
      <c r="AI524" s="24"/>
      <c r="AJ524" s="24"/>
      <c r="AK524" s="24" t="s">
        <v>438</v>
      </c>
      <c r="AL524" s="345" t="e">
        <f t="shared" si="16"/>
        <v>#VALUE!</v>
      </c>
      <c r="AM524" s="34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1">
        <v>45783.635416666657</v>
      </c>
      <c r="Y525" s="24"/>
      <c r="Z525" s="24">
        <v>0.5</v>
      </c>
      <c r="AA525" s="24"/>
      <c r="AB525" s="24" t="s">
        <v>436</v>
      </c>
      <c r="AC525" s="26" t="s">
        <v>2455</v>
      </c>
      <c r="AD525" s="24" t="s">
        <v>438</v>
      </c>
      <c r="AE525" s="24"/>
      <c r="AF525" s="24"/>
      <c r="AG525" s="24"/>
      <c r="AH525" s="24"/>
      <c r="AI525" s="24"/>
      <c r="AJ525" s="24" t="s">
        <v>438</v>
      </c>
      <c r="AK525" s="24" t="s">
        <v>438</v>
      </c>
      <c r="AL525" s="345" t="e">
        <f t="shared" si="16"/>
        <v>#VALUE!</v>
      </c>
      <c r="AM525" s="34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1">
        <v>45783.698611111111</v>
      </c>
      <c r="Y526" s="24" t="s">
        <v>2948</v>
      </c>
      <c r="Z526" s="24">
        <v>0.5</v>
      </c>
      <c r="AA526" s="24"/>
      <c r="AB526" s="24" t="s">
        <v>436</v>
      </c>
      <c r="AC526" s="26" t="s">
        <v>2949</v>
      </c>
      <c r="AD526" s="24"/>
      <c r="AE526" s="24"/>
      <c r="AF526" s="24"/>
      <c r="AG526" s="24"/>
      <c r="AH526" s="24"/>
      <c r="AI526" s="24"/>
      <c r="AJ526" s="24"/>
      <c r="AK526" s="24" t="s">
        <v>438</v>
      </c>
      <c r="AL526" s="345">
        <f t="shared" si="16"/>
        <v>45783</v>
      </c>
      <c r="AM526" s="34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1">
        <v>45783.678472222222</v>
      </c>
      <c r="Y527" s="24"/>
      <c r="Z527" s="24">
        <v>0.5</v>
      </c>
      <c r="AA527" s="24"/>
      <c r="AB527" s="24" t="s">
        <v>436</v>
      </c>
      <c r="AC527" s="26" t="s">
        <v>2455</v>
      </c>
      <c r="AD527" s="24" t="s">
        <v>438</v>
      </c>
      <c r="AE527" s="24"/>
      <c r="AF527" s="24"/>
      <c r="AG527" s="24"/>
      <c r="AH527" s="24"/>
      <c r="AI527" s="24"/>
      <c r="AJ527" s="24"/>
      <c r="AK527" s="24" t="s">
        <v>438</v>
      </c>
      <c r="AL527" s="345" t="e">
        <f t="shared" si="16"/>
        <v>#VALUE!</v>
      </c>
      <c r="AM527" s="34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1">
        <v>45783.678472222222</v>
      </c>
      <c r="Y528" s="24"/>
      <c r="Z528" s="24">
        <v>0.5</v>
      </c>
      <c r="AA528" s="24"/>
      <c r="AB528" s="24" t="s">
        <v>436</v>
      </c>
      <c r="AC528" s="26" t="s">
        <v>2455</v>
      </c>
      <c r="AD528" s="24" t="s">
        <v>438</v>
      </c>
      <c r="AE528" s="24"/>
      <c r="AF528" s="24"/>
      <c r="AG528" s="24"/>
      <c r="AH528" s="24"/>
      <c r="AI528" s="24"/>
      <c r="AJ528" s="24"/>
      <c r="AK528" s="24" t="s">
        <v>438</v>
      </c>
      <c r="AL528" s="345" t="e">
        <f t="shared" si="16"/>
        <v>#VALUE!</v>
      </c>
      <c r="AM528" s="34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1">
        <v>45784.458333333343</v>
      </c>
      <c r="Y529" s="24"/>
      <c r="Z529" s="24">
        <v>0.3</v>
      </c>
      <c r="AA529" s="24"/>
      <c r="AB529" s="24" t="s">
        <v>436</v>
      </c>
      <c r="AC529" s="26" t="s">
        <v>2455</v>
      </c>
      <c r="AD529" s="24" t="s">
        <v>438</v>
      </c>
      <c r="AE529" s="24"/>
      <c r="AF529" s="24"/>
      <c r="AG529" s="24"/>
      <c r="AH529" s="24"/>
      <c r="AI529" s="24"/>
      <c r="AJ529" s="24"/>
      <c r="AK529" s="24" t="s">
        <v>438</v>
      </c>
      <c r="AL529" s="345" t="e">
        <f t="shared" si="16"/>
        <v>#VALUE!</v>
      </c>
      <c r="AM529" s="34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1">
        <v>45785.436805555553</v>
      </c>
      <c r="Y530" s="24" t="s">
        <v>2960</v>
      </c>
      <c r="Z530" s="24">
        <v>0.5</v>
      </c>
      <c r="AA530" s="24"/>
      <c r="AB530" s="24" t="s">
        <v>436</v>
      </c>
      <c r="AC530" s="26" t="s">
        <v>2445</v>
      </c>
      <c r="AD530" s="24"/>
      <c r="AE530" s="24"/>
      <c r="AF530" s="24"/>
      <c r="AG530" s="24"/>
      <c r="AH530" s="24"/>
      <c r="AI530" s="24"/>
      <c r="AJ530" s="24"/>
      <c r="AK530" s="24" t="s">
        <v>438</v>
      </c>
      <c r="AL530" s="345">
        <f t="shared" si="16"/>
        <v>45784</v>
      </c>
      <c r="AM530" s="34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1">
        <v>45784.496527777781</v>
      </c>
      <c r="Y531" s="24"/>
      <c r="Z531" s="24">
        <v>0.4</v>
      </c>
      <c r="AA531" s="24"/>
      <c r="AB531" s="24" t="s">
        <v>436</v>
      </c>
      <c r="AC531" s="26" t="s">
        <v>2455</v>
      </c>
      <c r="AD531" s="24" t="s">
        <v>438</v>
      </c>
      <c r="AE531" s="24"/>
      <c r="AF531" s="24"/>
      <c r="AG531" s="24"/>
      <c r="AH531" s="24"/>
      <c r="AI531" s="24"/>
      <c r="AJ531" s="24"/>
      <c r="AK531" s="24" t="s">
        <v>438</v>
      </c>
      <c r="AL531" s="345" t="e">
        <f t="shared" si="16"/>
        <v>#VALUE!</v>
      </c>
      <c r="AM531" s="34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1">
        <v>45784.527777777781</v>
      </c>
      <c r="Y532" s="24"/>
      <c r="Z532" s="24">
        <v>0.4</v>
      </c>
      <c r="AA532" s="24"/>
      <c r="AB532" s="24" t="s">
        <v>436</v>
      </c>
      <c r="AC532" s="26" t="s">
        <v>2455</v>
      </c>
      <c r="AD532" s="24" t="s">
        <v>438</v>
      </c>
      <c r="AE532" s="24"/>
      <c r="AF532" s="24"/>
      <c r="AG532" s="24"/>
      <c r="AH532" s="24"/>
      <c r="AI532" s="24"/>
      <c r="AJ532" s="24"/>
      <c r="AK532" s="24" t="s">
        <v>438</v>
      </c>
      <c r="AL532" s="345" t="e">
        <f t="shared" si="16"/>
        <v>#VALUE!</v>
      </c>
      <c r="AM532" s="34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1">
        <v>45784.618055555547</v>
      </c>
      <c r="Y533" s="24"/>
      <c r="Z533" s="24">
        <v>0.5</v>
      </c>
      <c r="AA533" s="24"/>
      <c r="AB533" s="24" t="s">
        <v>436</v>
      </c>
      <c r="AC533" s="26" t="s">
        <v>2455</v>
      </c>
      <c r="AD533" s="24" t="s">
        <v>438</v>
      </c>
      <c r="AE533" s="24"/>
      <c r="AF533" s="24"/>
      <c r="AG533" s="24"/>
      <c r="AH533" s="24"/>
      <c r="AI533" s="24"/>
      <c r="AJ533" s="24"/>
      <c r="AK533" s="24" t="s">
        <v>438</v>
      </c>
      <c r="AL533" s="345" t="e">
        <f t="shared" si="16"/>
        <v>#VALUE!</v>
      </c>
      <c r="AM533" s="34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1">
        <v>45784.63958333333</v>
      </c>
      <c r="Y534" s="24"/>
      <c r="Z534" s="24">
        <v>0.4</v>
      </c>
      <c r="AA534" s="24"/>
      <c r="AB534" s="24" t="s">
        <v>436</v>
      </c>
      <c r="AC534" s="26" t="s">
        <v>2455</v>
      </c>
      <c r="AD534" s="24" t="s">
        <v>438</v>
      </c>
      <c r="AE534" s="24"/>
      <c r="AF534" s="24"/>
      <c r="AG534" s="24"/>
      <c r="AH534" s="24"/>
      <c r="AI534" s="24"/>
      <c r="AJ534" s="24"/>
      <c r="AK534" s="24" t="s">
        <v>438</v>
      </c>
      <c r="AL534" s="345" t="e">
        <f t="shared" si="16"/>
        <v>#VALUE!</v>
      </c>
      <c r="AM534" s="34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1">
        <v>45785.459722222222</v>
      </c>
      <c r="Y535" s="24"/>
      <c r="Z535" s="24">
        <v>0.3</v>
      </c>
      <c r="AA535" s="24"/>
      <c r="AB535" s="24" t="s">
        <v>436</v>
      </c>
      <c r="AC535" s="26" t="s">
        <v>2455</v>
      </c>
      <c r="AD535" s="24" t="s">
        <v>438</v>
      </c>
      <c r="AE535" s="24"/>
      <c r="AF535" s="24"/>
      <c r="AG535" s="24"/>
      <c r="AH535" s="24"/>
      <c r="AI535" s="24"/>
      <c r="AJ535" s="24"/>
      <c r="AK535" s="24" t="s">
        <v>438</v>
      </c>
      <c r="AL535" s="345" t="e">
        <f t="shared" si="16"/>
        <v>#VALUE!</v>
      </c>
      <c r="AM535" s="34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1">
        <v>45785.497916666667</v>
      </c>
      <c r="Y536" s="24"/>
      <c r="Z536" s="24">
        <v>0.3</v>
      </c>
      <c r="AA536" s="24"/>
      <c r="AB536" s="24" t="s">
        <v>436</v>
      </c>
      <c r="AC536" s="26" t="s">
        <v>1</v>
      </c>
      <c r="AD536" s="24" t="s">
        <v>438</v>
      </c>
      <c r="AE536" s="24"/>
      <c r="AF536" s="24"/>
      <c r="AG536" s="24"/>
      <c r="AH536" s="24"/>
      <c r="AI536" s="24"/>
      <c r="AJ536" s="24"/>
      <c r="AK536" s="24" t="s">
        <v>438</v>
      </c>
      <c r="AL536" s="345" t="e">
        <f t="shared" si="16"/>
        <v>#VALUE!</v>
      </c>
      <c r="AM536" s="34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1">
        <v>45785.518750000003</v>
      </c>
      <c r="Y537" s="24"/>
      <c r="Z537" s="24">
        <v>0.3</v>
      </c>
      <c r="AA537" s="24"/>
      <c r="AB537" s="24" t="s">
        <v>436</v>
      </c>
      <c r="AC537" s="26" t="s">
        <v>2455</v>
      </c>
      <c r="AD537" s="24" t="s">
        <v>438</v>
      </c>
      <c r="AE537" s="24"/>
      <c r="AF537" s="24"/>
      <c r="AG537" s="24"/>
      <c r="AH537" s="24"/>
      <c r="AI537" s="24"/>
      <c r="AJ537" s="24"/>
      <c r="AK537" s="24" t="s">
        <v>438</v>
      </c>
      <c r="AL537" s="345" t="e">
        <f t="shared" si="16"/>
        <v>#VALUE!</v>
      </c>
      <c r="AM537" s="34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1">
        <v>45785.534722222219</v>
      </c>
      <c r="Y538" s="24"/>
      <c r="Z538" s="24">
        <v>0.3</v>
      </c>
      <c r="AA538" s="24"/>
      <c r="AB538" s="24" t="s">
        <v>436</v>
      </c>
      <c r="AC538" s="26" t="s">
        <v>2455</v>
      </c>
      <c r="AD538" s="24" t="s">
        <v>438</v>
      </c>
      <c r="AE538" s="24"/>
      <c r="AF538" s="24"/>
      <c r="AG538" s="24"/>
      <c r="AH538" s="24"/>
      <c r="AI538" s="24"/>
      <c r="AJ538" s="24"/>
      <c r="AK538" s="24" t="s">
        <v>438</v>
      </c>
      <c r="AL538" s="345" t="e">
        <f t="shared" si="16"/>
        <v>#VALUE!</v>
      </c>
      <c r="AM538" s="34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1">
        <v>45785.598611111112</v>
      </c>
      <c r="Y539" s="24"/>
      <c r="Z539" s="24">
        <v>0.4</v>
      </c>
      <c r="AA539" s="24"/>
      <c r="AB539" s="24" t="s">
        <v>436</v>
      </c>
      <c r="AC539" s="26" t="s">
        <v>2455</v>
      </c>
      <c r="AD539" s="24" t="s">
        <v>438</v>
      </c>
      <c r="AE539" s="24"/>
      <c r="AF539" s="24"/>
      <c r="AG539" s="24"/>
      <c r="AH539" s="24"/>
      <c r="AI539" s="24"/>
      <c r="AJ539" s="24"/>
      <c r="AK539" s="24" t="s">
        <v>438</v>
      </c>
      <c r="AL539" s="345" t="e">
        <f t="shared" si="16"/>
        <v>#VALUE!</v>
      </c>
      <c r="AM539" s="34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1">
        <v>45786.517361111109</v>
      </c>
      <c r="Y540" s="24" t="s">
        <v>2984</v>
      </c>
      <c r="Z540" s="24">
        <v>0.5</v>
      </c>
      <c r="AA540" s="24"/>
      <c r="AB540" s="24" t="s">
        <v>436</v>
      </c>
      <c r="AC540" s="347" t="s">
        <v>2985</v>
      </c>
      <c r="AD540" s="24"/>
      <c r="AE540" s="24"/>
      <c r="AF540" s="24"/>
      <c r="AG540" s="24"/>
      <c r="AH540" s="24"/>
      <c r="AI540" s="24"/>
      <c r="AJ540" s="24"/>
      <c r="AK540" s="24" t="s">
        <v>438</v>
      </c>
      <c r="AL540" s="345">
        <f t="shared" si="16"/>
        <v>45786</v>
      </c>
      <c r="AM540" s="34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1">
        <v>45786.604166666657</v>
      </c>
      <c r="Y541" s="24"/>
      <c r="Z541" s="24">
        <v>0.5</v>
      </c>
      <c r="AA541" s="24"/>
      <c r="AB541" s="24" t="s">
        <v>436</v>
      </c>
      <c r="AC541" s="26" t="s">
        <v>2455</v>
      </c>
      <c r="AD541" s="24" t="s">
        <v>438</v>
      </c>
      <c r="AE541" s="24"/>
      <c r="AF541" s="24"/>
      <c r="AG541" s="24"/>
      <c r="AH541" s="24"/>
      <c r="AI541" s="24"/>
      <c r="AJ541" s="24"/>
      <c r="AK541" s="24" t="s">
        <v>438</v>
      </c>
      <c r="AL541" s="345" t="e">
        <f t="shared" si="16"/>
        <v>#VALUE!</v>
      </c>
      <c r="AM541" s="34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1">
        <v>45786.625</v>
      </c>
      <c r="Y542" s="24"/>
      <c r="Z542" s="24">
        <v>0.3</v>
      </c>
      <c r="AA542" s="24"/>
      <c r="AB542" s="24" t="s">
        <v>436</v>
      </c>
      <c r="AC542" s="26" t="s">
        <v>2455</v>
      </c>
      <c r="AD542" s="24" t="s">
        <v>438</v>
      </c>
      <c r="AE542" s="24"/>
      <c r="AF542" s="24"/>
      <c r="AG542" s="24"/>
      <c r="AH542" s="24"/>
      <c r="AI542" s="24"/>
      <c r="AJ542" s="24"/>
      <c r="AK542" s="24" t="s">
        <v>438</v>
      </c>
      <c r="AL542" s="345" t="e">
        <f t="shared" si="16"/>
        <v>#VALUE!</v>
      </c>
      <c r="AM542" s="34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1">
        <v>45786.638888888891</v>
      </c>
      <c r="Y543" s="24"/>
      <c r="Z543" s="24">
        <v>0.5</v>
      </c>
      <c r="AA543" s="24"/>
      <c r="AB543" s="24" t="s">
        <v>436</v>
      </c>
      <c r="AC543" s="26" t="s">
        <v>2455</v>
      </c>
      <c r="AD543" s="24" t="s">
        <v>438</v>
      </c>
      <c r="AE543" s="24"/>
      <c r="AF543" s="24"/>
      <c r="AG543" s="24"/>
      <c r="AH543" s="24"/>
      <c r="AI543" s="24"/>
      <c r="AJ543" s="24" t="s">
        <v>438</v>
      </c>
      <c r="AK543" s="24" t="s">
        <v>438</v>
      </c>
      <c r="AL543" s="345" t="e">
        <f t="shared" si="16"/>
        <v>#VALUE!</v>
      </c>
      <c r="AM543" s="34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1">
        <v>45786.652777777781</v>
      </c>
      <c r="Y544" s="24"/>
      <c r="Z544" s="24">
        <v>0.3</v>
      </c>
      <c r="AA544" s="24"/>
      <c r="AB544" s="24" t="s">
        <v>436</v>
      </c>
      <c r="AC544" s="26" t="s">
        <v>2455</v>
      </c>
      <c r="AD544" s="24" t="s">
        <v>438</v>
      </c>
      <c r="AE544" s="24"/>
      <c r="AF544" s="24"/>
      <c r="AG544" s="24"/>
      <c r="AH544" s="24"/>
      <c r="AI544" s="24"/>
      <c r="AJ544" s="24" t="s">
        <v>438</v>
      </c>
      <c r="AK544" s="24" t="s">
        <v>438</v>
      </c>
      <c r="AL544" s="345" t="e">
        <f t="shared" si="16"/>
        <v>#VALUE!</v>
      </c>
      <c r="AM544" s="34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1">
        <v>45786.65625</v>
      </c>
      <c r="Y545" s="24"/>
      <c r="Z545" s="24">
        <v>0.4</v>
      </c>
      <c r="AA545" s="24"/>
      <c r="AB545" s="24" t="s">
        <v>436</v>
      </c>
      <c r="AC545" s="26" t="s">
        <v>2455</v>
      </c>
      <c r="AD545" s="24" t="s">
        <v>438</v>
      </c>
      <c r="AE545" s="24"/>
      <c r="AF545" s="24"/>
      <c r="AG545" s="24"/>
      <c r="AH545" s="24"/>
      <c r="AI545" s="24"/>
      <c r="AJ545" s="24"/>
      <c r="AK545" s="24" t="s">
        <v>438</v>
      </c>
      <c r="AL545" s="345" t="e">
        <f t="shared" si="16"/>
        <v>#VALUE!</v>
      </c>
      <c r="AM545" s="34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1">
        <v>45786.679861111108</v>
      </c>
      <c r="Y546" s="24"/>
      <c r="Z546" s="24">
        <v>0.3</v>
      </c>
      <c r="AA546" s="24"/>
      <c r="AB546" s="24" t="s">
        <v>436</v>
      </c>
      <c r="AC546" s="26" t="s">
        <v>2455</v>
      </c>
      <c r="AD546" s="24" t="s">
        <v>438</v>
      </c>
      <c r="AE546" s="24"/>
      <c r="AF546" s="24"/>
      <c r="AG546" s="24"/>
      <c r="AH546" s="24"/>
      <c r="AI546" s="24"/>
      <c r="AJ546" s="24"/>
      <c r="AK546" s="24" t="s">
        <v>438</v>
      </c>
      <c r="AL546" s="345" t="e">
        <f t="shared" si="16"/>
        <v>#VALUE!</v>
      </c>
      <c r="AM546" s="34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1">
        <v>45786.666666666657</v>
      </c>
      <c r="Y547" s="24"/>
      <c r="Z547" s="24">
        <v>0.3</v>
      </c>
      <c r="AA547" s="24"/>
      <c r="AB547" s="24" t="s">
        <v>436</v>
      </c>
      <c r="AC547" s="26" t="s">
        <v>2455</v>
      </c>
      <c r="AD547" s="24" t="s">
        <v>438</v>
      </c>
      <c r="AE547" s="24"/>
      <c r="AF547" s="24"/>
      <c r="AG547" s="24"/>
      <c r="AH547" s="24"/>
      <c r="AI547" s="24"/>
      <c r="AJ547" s="24" t="s">
        <v>438</v>
      </c>
      <c r="AK547" s="24" t="s">
        <v>438</v>
      </c>
      <c r="AL547" s="345" t="e">
        <f t="shared" si="16"/>
        <v>#VALUE!</v>
      </c>
      <c r="AM547" s="34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1">
        <v>45789.4375</v>
      </c>
      <c r="Y548" s="24" t="s">
        <v>3004</v>
      </c>
      <c r="Z548" s="24">
        <v>0.5</v>
      </c>
      <c r="AA548" s="24"/>
      <c r="AB548" s="24" t="s">
        <v>436</v>
      </c>
      <c r="AC548" s="26" t="s">
        <v>3005</v>
      </c>
      <c r="AD548" s="24"/>
      <c r="AE548" s="24"/>
      <c r="AF548" s="24"/>
      <c r="AG548" s="24"/>
      <c r="AH548" s="24"/>
      <c r="AI548" s="24"/>
      <c r="AJ548" s="24"/>
      <c r="AK548" s="24" t="s">
        <v>438</v>
      </c>
      <c r="AL548" s="345">
        <f t="shared" si="16"/>
        <v>45787</v>
      </c>
      <c r="AM548" s="34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1">
        <v>45789.458333333343</v>
      </c>
      <c r="Y549" s="24" t="s">
        <v>3004</v>
      </c>
      <c r="Z549" s="24">
        <v>0.5</v>
      </c>
      <c r="AA549" s="24"/>
      <c r="AB549" s="24" t="s">
        <v>436</v>
      </c>
      <c r="AC549" s="26" t="s">
        <v>3011</v>
      </c>
      <c r="AD549" s="24"/>
      <c r="AE549" s="24"/>
      <c r="AF549" s="24"/>
      <c r="AG549" s="24"/>
      <c r="AH549" s="24"/>
      <c r="AI549" s="24"/>
      <c r="AJ549" s="24"/>
      <c r="AK549" s="24" t="s">
        <v>438</v>
      </c>
      <c r="AL549" s="345">
        <f t="shared" si="16"/>
        <v>45787</v>
      </c>
      <c r="AM549" s="34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1">
        <v>45790.5</v>
      </c>
      <c r="Y550" s="24" t="s">
        <v>3004</v>
      </c>
      <c r="Z550" s="24">
        <v>0.7</v>
      </c>
      <c r="AA550" s="24"/>
      <c r="AB550" s="24" t="s">
        <v>436</v>
      </c>
      <c r="AC550" s="26" t="s">
        <v>3017</v>
      </c>
      <c r="AD550" s="24"/>
      <c r="AE550" s="24"/>
      <c r="AF550" s="24"/>
      <c r="AG550" s="24"/>
      <c r="AH550" s="24"/>
      <c r="AI550" s="24"/>
      <c r="AJ550" s="24"/>
      <c r="AK550" s="24" t="s">
        <v>438</v>
      </c>
      <c r="AL550" s="345">
        <f t="shared" si="16"/>
        <v>45787</v>
      </c>
      <c r="AM550" s="34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1">
        <v>45789.306250000001</v>
      </c>
      <c r="Y551" s="24" t="s">
        <v>3025</v>
      </c>
      <c r="Z551" s="24">
        <v>0.5</v>
      </c>
      <c r="AA551" s="24"/>
      <c r="AB551" s="24" t="s">
        <v>825</v>
      </c>
      <c r="AC551" s="26" t="s">
        <v>602</v>
      </c>
      <c r="AD551" s="24"/>
      <c r="AE551" s="24"/>
      <c r="AF551" s="24"/>
      <c r="AG551" s="24"/>
      <c r="AH551" s="24"/>
      <c r="AI551" s="24"/>
      <c r="AJ551" s="24"/>
      <c r="AK551" s="24" t="s">
        <v>438</v>
      </c>
      <c r="AL551" s="345">
        <f t="shared" si="16"/>
        <v>45788</v>
      </c>
      <c r="AM551" s="34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1">
        <v>45789.472222222219</v>
      </c>
      <c r="Y552" s="24"/>
      <c r="Z552" s="24">
        <v>0.3</v>
      </c>
      <c r="AA552" s="24"/>
      <c r="AB552" s="24" t="s">
        <v>436</v>
      </c>
      <c r="AC552" s="26" t="s">
        <v>2455</v>
      </c>
      <c r="AD552" s="24" t="s">
        <v>438</v>
      </c>
      <c r="AE552" s="24"/>
      <c r="AF552" s="24"/>
      <c r="AG552" s="24"/>
      <c r="AH552" s="24"/>
      <c r="AI552" s="24"/>
      <c r="AJ552" s="24" t="s">
        <v>438</v>
      </c>
      <c r="AK552" s="24" t="s">
        <v>438</v>
      </c>
      <c r="AL552" s="345" t="e">
        <f t="shared" si="16"/>
        <v>#VALUE!</v>
      </c>
      <c r="AM552" s="34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1">
        <v>45789.555555555547</v>
      </c>
      <c r="Y553" s="24"/>
      <c r="Z553" s="24">
        <v>0.3</v>
      </c>
      <c r="AA553" s="24"/>
      <c r="AB553" s="24" t="s">
        <v>436</v>
      </c>
      <c r="AC553" s="26" t="s">
        <v>2455</v>
      </c>
      <c r="AD553" s="24" t="s">
        <v>438</v>
      </c>
      <c r="AE553" s="24"/>
      <c r="AF553" s="24"/>
      <c r="AG553" s="24"/>
      <c r="AH553" s="24"/>
      <c r="AI553" s="24"/>
      <c r="AJ553" s="24"/>
      <c r="AK553" s="24" t="s">
        <v>438</v>
      </c>
      <c r="AL553" s="345" t="e">
        <f t="shared" si="16"/>
        <v>#VALUE!</v>
      </c>
      <c r="AM553" s="34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1">
        <v>45789.583333333343</v>
      </c>
      <c r="Y554" s="24"/>
      <c r="Z554" s="24">
        <v>0.3</v>
      </c>
      <c r="AA554" s="24"/>
      <c r="AB554" s="24" t="s">
        <v>436</v>
      </c>
      <c r="AC554" s="26" t="s">
        <v>2455</v>
      </c>
      <c r="AD554" s="24" t="s">
        <v>438</v>
      </c>
      <c r="AE554" s="24"/>
      <c r="AF554" s="24"/>
      <c r="AG554" s="24"/>
      <c r="AH554" s="24"/>
      <c r="AI554" s="24"/>
      <c r="AJ554" s="24"/>
      <c r="AK554" s="24" t="s">
        <v>438</v>
      </c>
      <c r="AL554" s="345" t="e">
        <f t="shared" si="16"/>
        <v>#VALUE!</v>
      </c>
      <c r="AM554" s="34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1">
        <v>45789.604166666657</v>
      </c>
      <c r="Y555" s="24"/>
      <c r="Z555" s="24">
        <v>0.5</v>
      </c>
      <c r="AA555" s="24"/>
      <c r="AB555" s="24" t="s">
        <v>436</v>
      </c>
      <c r="AC555" s="26" t="s">
        <v>2455</v>
      </c>
      <c r="AD555" s="24" t="s">
        <v>438</v>
      </c>
      <c r="AE555" s="24"/>
      <c r="AF555" s="24"/>
      <c r="AG555" s="24"/>
      <c r="AH555" s="24"/>
      <c r="AI555" s="24"/>
      <c r="AJ555" s="24" t="s">
        <v>438</v>
      </c>
      <c r="AK555" s="24" t="s">
        <v>438</v>
      </c>
      <c r="AL555" s="345" t="e">
        <f t="shared" si="16"/>
        <v>#VALUE!</v>
      </c>
      <c r="AM555" s="34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1">
        <v>45789.621527777781</v>
      </c>
      <c r="Y556" s="24"/>
      <c r="Z556" s="24">
        <v>0.4</v>
      </c>
      <c r="AA556" s="24"/>
      <c r="AB556" s="24" t="s">
        <v>436</v>
      </c>
      <c r="AC556" s="26" t="s">
        <v>2455</v>
      </c>
      <c r="AD556" s="24" t="s">
        <v>438</v>
      </c>
      <c r="AE556" s="24"/>
      <c r="AF556" s="24"/>
      <c r="AG556" s="24"/>
      <c r="AH556" s="24"/>
      <c r="AI556" s="24"/>
      <c r="AJ556" s="24"/>
      <c r="AK556" s="24" t="s">
        <v>438</v>
      </c>
      <c r="AL556" s="345" t="e">
        <f t="shared" si="16"/>
        <v>#VALUE!</v>
      </c>
      <c r="AM556" s="34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1">
        <v>45789.625</v>
      </c>
      <c r="Y557" s="24"/>
      <c r="Z557" s="24">
        <v>0.5</v>
      </c>
      <c r="AA557" s="24"/>
      <c r="AB557" s="24" t="s">
        <v>436</v>
      </c>
      <c r="AC557" s="26" t="s">
        <v>2455</v>
      </c>
      <c r="AD557" s="24" t="s">
        <v>438</v>
      </c>
      <c r="AE557" s="24"/>
      <c r="AF557" s="24"/>
      <c r="AG557" s="24"/>
      <c r="AH557" s="24"/>
      <c r="AI557" s="24"/>
      <c r="AJ557" s="24" t="s">
        <v>438</v>
      </c>
      <c r="AK557" s="24" t="s">
        <v>438</v>
      </c>
      <c r="AL557" s="345" t="e">
        <f t="shared" si="16"/>
        <v>#VALUE!</v>
      </c>
      <c r="AM557" s="34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1">
        <v>45789.679166666669</v>
      </c>
      <c r="Y558" s="24"/>
      <c r="Z558" s="24">
        <v>0.3</v>
      </c>
      <c r="AA558" s="24"/>
      <c r="AB558" s="24" t="s">
        <v>436</v>
      </c>
      <c r="AC558" s="26" t="s">
        <v>2455</v>
      </c>
      <c r="AD558" s="24" t="s">
        <v>438</v>
      </c>
      <c r="AE558" s="24"/>
      <c r="AF558" s="24"/>
      <c r="AG558" s="24"/>
      <c r="AH558" s="24"/>
      <c r="AI558" s="24"/>
      <c r="AJ558" s="24"/>
      <c r="AK558" s="24" t="s">
        <v>438</v>
      </c>
      <c r="AL558" s="345" t="e">
        <f t="shared" si="16"/>
        <v>#VALUE!</v>
      </c>
      <c r="AM558" s="34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1">
        <v>45789.707638888889</v>
      </c>
      <c r="Y559" s="24"/>
      <c r="Z559" s="24">
        <v>0.5</v>
      </c>
      <c r="AA559" s="24"/>
      <c r="AB559" s="24" t="s">
        <v>436</v>
      </c>
      <c r="AC559" s="26" t="s">
        <v>2455</v>
      </c>
      <c r="AD559" s="24" t="s">
        <v>438</v>
      </c>
      <c r="AE559" s="24"/>
      <c r="AF559" s="24"/>
      <c r="AG559" s="24"/>
      <c r="AH559" s="24"/>
      <c r="AI559" s="24"/>
      <c r="AJ559" s="24"/>
      <c r="AK559" s="24" t="s">
        <v>438</v>
      </c>
      <c r="AL559" s="345" t="e">
        <f t="shared" si="16"/>
        <v>#VALUE!</v>
      </c>
      <c r="AM559" s="34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1">
        <v>45790.491666666669</v>
      </c>
      <c r="Y560" s="24" t="s">
        <v>3046</v>
      </c>
      <c r="Z560" s="24">
        <v>0.8</v>
      </c>
      <c r="AA560" s="24"/>
      <c r="AB560" s="24" t="s">
        <v>436</v>
      </c>
      <c r="AC560" s="26" t="s">
        <v>3047</v>
      </c>
      <c r="AD560" s="24"/>
      <c r="AE560" s="24"/>
      <c r="AF560" s="24"/>
      <c r="AG560" s="24"/>
      <c r="AH560" s="24"/>
      <c r="AI560" s="24"/>
      <c r="AJ560" s="24"/>
      <c r="AK560" s="24" t="s">
        <v>438</v>
      </c>
      <c r="AL560" s="345">
        <f t="shared" si="16"/>
        <v>45790</v>
      </c>
      <c r="AM560" s="34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1">
        <v>45790.420138888891</v>
      </c>
      <c r="Y561" s="24"/>
      <c r="Z561" s="24">
        <v>0.3</v>
      </c>
      <c r="AA561" s="24"/>
      <c r="AB561" s="24" t="s">
        <v>436</v>
      </c>
      <c r="AC561" s="26" t="s">
        <v>2455</v>
      </c>
      <c r="AD561" s="24" t="s">
        <v>438</v>
      </c>
      <c r="AE561" s="24"/>
      <c r="AF561" s="24"/>
      <c r="AG561" s="24"/>
      <c r="AH561" s="24"/>
      <c r="AI561" s="24"/>
      <c r="AJ561" s="24"/>
      <c r="AK561" s="24" t="s">
        <v>438</v>
      </c>
      <c r="AL561" s="345" t="e">
        <f t="shared" si="16"/>
        <v>#VALUE!</v>
      </c>
      <c r="AM561" s="34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1">
        <v>45790.719444444447</v>
      </c>
      <c r="Y562" s="24" t="s">
        <v>3055</v>
      </c>
      <c r="Z562" s="24">
        <v>0.5</v>
      </c>
      <c r="AA562" s="24"/>
      <c r="AB562" s="24" t="s">
        <v>436</v>
      </c>
      <c r="AC562" s="26" t="s">
        <v>3056</v>
      </c>
      <c r="AD562" s="24"/>
      <c r="AE562" s="24"/>
      <c r="AF562" s="24"/>
      <c r="AG562" s="24"/>
      <c r="AH562" s="24"/>
      <c r="AI562" s="24"/>
      <c r="AJ562" s="24"/>
      <c r="AK562" s="24" t="s">
        <v>438</v>
      </c>
      <c r="AL562" s="345">
        <f t="shared" si="16"/>
        <v>45790</v>
      </c>
      <c r="AM562" s="34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1">
        <v>45790.725694444453</v>
      </c>
      <c r="Y563" s="24" t="s">
        <v>3062</v>
      </c>
      <c r="Z563" s="24">
        <v>0.1</v>
      </c>
      <c r="AA563" s="24"/>
      <c r="AB563" s="24" t="s">
        <v>436</v>
      </c>
      <c r="AC563" s="26" t="s">
        <v>3063</v>
      </c>
      <c r="AD563" s="24"/>
      <c r="AE563" s="24"/>
      <c r="AF563" s="24"/>
      <c r="AG563" s="24"/>
      <c r="AH563" s="24"/>
      <c r="AI563" s="24"/>
      <c r="AJ563" s="24"/>
      <c r="AK563" s="24" t="s">
        <v>438</v>
      </c>
      <c r="AL563" s="345">
        <f t="shared" si="16"/>
        <v>45790</v>
      </c>
      <c r="AM563" s="34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1">
        <v>45791.533333333333</v>
      </c>
      <c r="Y564" s="24" t="s">
        <v>3069</v>
      </c>
      <c r="Z564" s="24">
        <v>1.8</v>
      </c>
      <c r="AA564" s="24"/>
      <c r="AB564" s="24" t="s">
        <v>436</v>
      </c>
      <c r="AC564" s="26" t="s">
        <v>3070</v>
      </c>
      <c r="AD564" s="24"/>
      <c r="AE564" s="24"/>
      <c r="AF564" s="24"/>
      <c r="AG564" s="24"/>
      <c r="AH564" s="24"/>
      <c r="AI564" s="24"/>
      <c r="AJ564" s="24"/>
      <c r="AK564" s="24" t="s">
        <v>438</v>
      </c>
      <c r="AL564" s="345">
        <f t="shared" si="16"/>
        <v>45791</v>
      </c>
      <c r="AM564" s="34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1">
        <v>45791.531944444447</v>
      </c>
      <c r="Y565" s="24" t="s">
        <v>3075</v>
      </c>
      <c r="Z565" s="24">
        <v>1.8</v>
      </c>
      <c r="AA565" s="24"/>
      <c r="AB565" s="24" t="s">
        <v>436</v>
      </c>
      <c r="AC565" s="26" t="s">
        <v>3070</v>
      </c>
      <c r="AD565" s="24"/>
      <c r="AE565" s="24"/>
      <c r="AF565" s="24"/>
      <c r="AG565" s="24"/>
      <c r="AH565" s="24"/>
      <c r="AI565" s="24"/>
      <c r="AJ565" s="24"/>
      <c r="AK565" s="24" t="s">
        <v>438</v>
      </c>
      <c r="AL565" s="345">
        <f t="shared" si="16"/>
        <v>45791</v>
      </c>
      <c r="AM565" s="34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1">
        <v>45792.430555555547</v>
      </c>
      <c r="Y566" s="24" t="s">
        <v>3081</v>
      </c>
      <c r="Z566" s="24">
        <v>0.3</v>
      </c>
      <c r="AA566" s="24"/>
      <c r="AB566" s="24" t="s">
        <v>436</v>
      </c>
      <c r="AC566" s="26" t="s">
        <v>3082</v>
      </c>
      <c r="AD566" s="24"/>
      <c r="AE566" s="24"/>
      <c r="AF566" s="24"/>
      <c r="AG566" s="24"/>
      <c r="AH566" s="24"/>
      <c r="AI566" s="24"/>
      <c r="AJ566" s="24"/>
      <c r="AK566" s="24" t="s">
        <v>438</v>
      </c>
      <c r="AL566" s="345">
        <f t="shared" si="16"/>
        <v>45791</v>
      </c>
      <c r="AM566" s="34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1">
        <v>45792.472222222219</v>
      </c>
      <c r="Y567" s="24" t="s">
        <v>3088</v>
      </c>
      <c r="Z567" s="24">
        <v>0.3</v>
      </c>
      <c r="AA567" s="24"/>
      <c r="AB567" s="24" t="s">
        <v>436</v>
      </c>
      <c r="AC567" s="26" t="s">
        <v>3089</v>
      </c>
      <c r="AD567" s="24"/>
      <c r="AE567" s="24"/>
      <c r="AF567" s="24"/>
      <c r="AG567" s="24"/>
      <c r="AH567" s="24"/>
      <c r="AI567" s="24"/>
      <c r="AJ567" s="24"/>
      <c r="AK567" s="24" t="s">
        <v>438</v>
      </c>
      <c r="AL567" s="345">
        <f t="shared" si="16"/>
        <v>45791</v>
      </c>
      <c r="AM567" s="34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1">
        <v>45791.570833333331</v>
      </c>
      <c r="Y568" s="24"/>
      <c r="Z568" s="24">
        <v>0.4</v>
      </c>
      <c r="AA568" s="24"/>
      <c r="AB568" s="24" t="s">
        <v>436</v>
      </c>
      <c r="AC568" s="26" t="s">
        <v>2455</v>
      </c>
      <c r="AD568" s="24" t="s">
        <v>438</v>
      </c>
      <c r="AE568" s="24"/>
      <c r="AF568" s="24"/>
      <c r="AG568" s="24"/>
      <c r="AH568" s="24"/>
      <c r="AI568" s="24"/>
      <c r="AJ568" s="24"/>
      <c r="AK568" s="24" t="s">
        <v>438</v>
      </c>
      <c r="AL568" s="345" t="e">
        <f t="shared" si="16"/>
        <v>#VALUE!</v>
      </c>
      <c r="AM568" s="34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1">
        <v>45791.570833333331</v>
      </c>
      <c r="Y569" s="24"/>
      <c r="Z569" s="24">
        <v>0.4</v>
      </c>
      <c r="AA569" s="24"/>
      <c r="AB569" s="24" t="s">
        <v>436</v>
      </c>
      <c r="AC569" s="26" t="s">
        <v>2455</v>
      </c>
      <c r="AD569" s="24" t="s">
        <v>438</v>
      </c>
      <c r="AE569" s="24"/>
      <c r="AF569" s="24"/>
      <c r="AG569" s="24"/>
      <c r="AH569" s="24"/>
      <c r="AI569" s="24"/>
      <c r="AJ569" s="24"/>
      <c r="AK569" s="24" t="s">
        <v>438</v>
      </c>
      <c r="AL569" s="345" t="e">
        <f t="shared" si="16"/>
        <v>#VALUE!</v>
      </c>
      <c r="AM569" s="34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1">
        <v>45791.595138888893</v>
      </c>
      <c r="Y570" s="24"/>
      <c r="Z570" s="24">
        <v>0.5</v>
      </c>
      <c r="AA570" s="24"/>
      <c r="AB570" s="24" t="s">
        <v>436</v>
      </c>
      <c r="AC570" s="26" t="s">
        <v>2455</v>
      </c>
      <c r="AD570" s="24" t="s">
        <v>438</v>
      </c>
      <c r="AE570" s="24"/>
      <c r="AF570" s="24"/>
      <c r="AG570" s="24"/>
      <c r="AH570" s="24"/>
      <c r="AI570" s="24"/>
      <c r="AJ570" s="24"/>
      <c r="AK570" s="24" t="s">
        <v>438</v>
      </c>
      <c r="AL570" s="345" t="e">
        <f t="shared" si="16"/>
        <v>#VALUE!</v>
      </c>
      <c r="AM570" s="34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1">
        <v>45791.613888888889</v>
      </c>
      <c r="Y571" s="24"/>
      <c r="Z571" s="24">
        <v>0.3</v>
      </c>
      <c r="AA571" s="24"/>
      <c r="AB571" s="24" t="s">
        <v>436</v>
      </c>
      <c r="AC571" s="26" t="s">
        <v>2455</v>
      </c>
      <c r="AD571" s="24" t="s">
        <v>438</v>
      </c>
      <c r="AE571" s="24"/>
      <c r="AF571" s="24"/>
      <c r="AG571" s="24"/>
      <c r="AH571" s="24"/>
      <c r="AI571" s="24"/>
      <c r="AJ571" s="24"/>
      <c r="AK571" s="24" t="s">
        <v>438</v>
      </c>
      <c r="AL571" s="345" t="e">
        <f t="shared" si="16"/>
        <v>#VALUE!</v>
      </c>
      <c r="AM571" s="34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1">
        <v>45791.634722222218</v>
      </c>
      <c r="Y572" s="24"/>
      <c r="Z572" s="24">
        <v>0.3</v>
      </c>
      <c r="AA572" s="24"/>
      <c r="AB572" s="24" t="s">
        <v>436</v>
      </c>
      <c r="AC572" s="26" t="s">
        <v>2455</v>
      </c>
      <c r="AD572" s="24" t="s">
        <v>438</v>
      </c>
      <c r="AE572" s="24"/>
      <c r="AF572" s="24"/>
      <c r="AG572" s="24"/>
      <c r="AH572" s="24"/>
      <c r="AI572" s="24"/>
      <c r="AJ572" s="24"/>
      <c r="AK572" s="24" t="s">
        <v>438</v>
      </c>
      <c r="AL572" s="345" t="e">
        <f t="shared" si="16"/>
        <v>#VALUE!</v>
      </c>
      <c r="AM572" s="34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1">
        <v>45792.520833333343</v>
      </c>
      <c r="Y573" s="24" t="s">
        <v>3104</v>
      </c>
      <c r="Z573" s="24">
        <v>1</v>
      </c>
      <c r="AA573" s="24"/>
      <c r="AB573" s="24" t="s">
        <v>436</v>
      </c>
      <c r="AC573" s="26" t="s">
        <v>3105</v>
      </c>
      <c r="AD573" s="24"/>
      <c r="AE573" s="24"/>
      <c r="AF573" s="24"/>
      <c r="AG573" s="24"/>
      <c r="AH573" s="24"/>
      <c r="AI573" s="24"/>
      <c r="AJ573" s="24"/>
      <c r="AK573" s="24" t="s">
        <v>438</v>
      </c>
      <c r="AL573" s="345">
        <f t="shared" si="16"/>
        <v>45791</v>
      </c>
      <c r="AM573" s="34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1">
        <v>45793.395833333343</v>
      </c>
      <c r="Y574" s="24" t="s">
        <v>3111</v>
      </c>
      <c r="Z574" s="24">
        <v>1</v>
      </c>
      <c r="AA574" s="24"/>
      <c r="AB574" s="24" t="s">
        <v>436</v>
      </c>
      <c r="AC574" s="26" t="s">
        <v>3112</v>
      </c>
      <c r="AD574" s="24"/>
      <c r="AE574" s="24"/>
      <c r="AF574" s="24"/>
      <c r="AG574" s="24"/>
      <c r="AH574" s="24"/>
      <c r="AI574" s="24"/>
      <c r="AJ574" s="24"/>
      <c r="AK574" s="24" t="s">
        <v>438</v>
      </c>
      <c r="AL574" s="345">
        <f t="shared" si="16"/>
        <v>45792</v>
      </c>
      <c r="AM574" s="34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1">
        <v>45792.576388888891</v>
      </c>
      <c r="Y575" s="24" t="s">
        <v>3118</v>
      </c>
      <c r="Z575" s="24">
        <v>0.5</v>
      </c>
      <c r="AA575" s="24"/>
      <c r="AB575" s="24" t="s">
        <v>436</v>
      </c>
      <c r="AC575" s="26" t="s">
        <v>3119</v>
      </c>
      <c r="AD575" s="24"/>
      <c r="AE575" s="24"/>
      <c r="AF575" s="24"/>
      <c r="AG575" s="24"/>
      <c r="AH575" s="24"/>
      <c r="AI575" s="24"/>
      <c r="AJ575" s="24"/>
      <c r="AK575" s="24" t="s">
        <v>438</v>
      </c>
      <c r="AL575" s="345">
        <f t="shared" si="16"/>
        <v>45792</v>
      </c>
      <c r="AM575" s="34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1">
        <v>45792.493750000001</v>
      </c>
      <c r="Y576" s="24"/>
      <c r="Z576" s="24">
        <v>0.5</v>
      </c>
      <c r="AA576" s="24"/>
      <c r="AB576" s="24" t="s">
        <v>436</v>
      </c>
      <c r="AC576" s="26" t="s">
        <v>2455</v>
      </c>
      <c r="AD576" s="24" t="s">
        <v>438</v>
      </c>
      <c r="AE576" s="24"/>
      <c r="AF576" s="24"/>
      <c r="AG576" s="24"/>
      <c r="AH576" s="24"/>
      <c r="AI576" s="24"/>
      <c r="AJ576" s="24"/>
      <c r="AK576" s="24" t="s">
        <v>438</v>
      </c>
      <c r="AL576" s="345" t="e">
        <f t="shared" si="16"/>
        <v>#VALUE!</v>
      </c>
      <c r="AM576" s="34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1">
        <v>45793.40625</v>
      </c>
      <c r="Y577" s="24" t="s">
        <v>3127</v>
      </c>
      <c r="Z577" s="24">
        <v>0.3</v>
      </c>
      <c r="AA577" s="24"/>
      <c r="AB577" s="24" t="s">
        <v>436</v>
      </c>
      <c r="AC577" s="26" t="s">
        <v>3128</v>
      </c>
      <c r="AD577" s="24"/>
      <c r="AE577" s="24"/>
      <c r="AF577" s="24"/>
      <c r="AG577" s="24"/>
      <c r="AH577" s="24"/>
      <c r="AI577" s="24"/>
      <c r="AJ577" s="24"/>
      <c r="AK577" s="24" t="s">
        <v>438</v>
      </c>
      <c r="AL577" s="345">
        <f t="shared" si="16"/>
        <v>45792</v>
      </c>
      <c r="AM577" s="34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1">
        <v>45792.577777777777</v>
      </c>
      <c r="Y578" s="24"/>
      <c r="Z578" s="24">
        <v>0.6</v>
      </c>
      <c r="AA578" s="24"/>
      <c r="AB578" s="24" t="s">
        <v>436</v>
      </c>
      <c r="AC578" s="26" t="s">
        <v>2455</v>
      </c>
      <c r="AD578" s="24" t="s">
        <v>438</v>
      </c>
      <c r="AE578" s="24"/>
      <c r="AF578" s="24"/>
      <c r="AG578" s="24"/>
      <c r="AH578" s="24"/>
      <c r="AI578" s="24"/>
      <c r="AJ578" s="24"/>
      <c r="AK578" s="24" t="s">
        <v>438</v>
      </c>
      <c r="AL578" s="345" t="e">
        <f t="shared" ref="AL578:AL641" si="18">DATEVALUE(TEXT(I578, "yyyy/mm/dd"))</f>
        <v>#VALUE!</v>
      </c>
      <c r="AM578" s="34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1">
        <v>45792.606249999997</v>
      </c>
      <c r="Y579" s="24"/>
      <c r="Z579" s="24">
        <v>0.4</v>
      </c>
      <c r="AA579" s="24"/>
      <c r="AB579" s="24" t="s">
        <v>436</v>
      </c>
      <c r="AC579" s="26" t="s">
        <v>2455</v>
      </c>
      <c r="AD579" s="24" t="s">
        <v>438</v>
      </c>
      <c r="AE579" s="24"/>
      <c r="AF579" s="24"/>
      <c r="AG579" s="24"/>
      <c r="AH579" s="24"/>
      <c r="AI579" s="24"/>
      <c r="AJ579" s="24"/>
      <c r="AK579" s="24" t="s">
        <v>438</v>
      </c>
      <c r="AL579" s="345" t="e">
        <f t="shared" si="18"/>
        <v>#VALUE!</v>
      </c>
      <c r="AM579" s="34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1">
        <v>45792.627083333333</v>
      </c>
      <c r="Y580" s="24"/>
      <c r="Z580" s="24">
        <v>0.4</v>
      </c>
      <c r="AA580" s="24"/>
      <c r="AB580" s="24" t="s">
        <v>436</v>
      </c>
      <c r="AC580" s="26" t="s">
        <v>2455</v>
      </c>
      <c r="AD580" s="24" t="s">
        <v>438</v>
      </c>
      <c r="AE580" s="24"/>
      <c r="AF580" s="24"/>
      <c r="AG580" s="24"/>
      <c r="AH580" s="24"/>
      <c r="AI580" s="24"/>
      <c r="AJ580" s="24"/>
      <c r="AK580" s="24" t="s">
        <v>438</v>
      </c>
      <c r="AL580" s="345" t="e">
        <f t="shared" si="18"/>
        <v>#VALUE!</v>
      </c>
      <c r="AM580" s="34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1">
        <v>45793.416666666657</v>
      </c>
      <c r="Y581" s="24"/>
      <c r="Z581" s="24">
        <v>0.5</v>
      </c>
      <c r="AA581" s="24"/>
      <c r="AB581" s="24" t="s">
        <v>436</v>
      </c>
      <c r="AC581" s="26" t="s">
        <v>2455</v>
      </c>
      <c r="AD581" s="24" t="s">
        <v>438</v>
      </c>
      <c r="AE581" s="24"/>
      <c r="AF581" s="24"/>
      <c r="AG581" s="24"/>
      <c r="AH581" s="24"/>
      <c r="AI581" s="24"/>
      <c r="AJ581" s="24" t="s">
        <v>438</v>
      </c>
      <c r="AK581" s="24" t="s">
        <v>438</v>
      </c>
      <c r="AL581" s="345" t="e">
        <f t="shared" si="18"/>
        <v>#VALUE!</v>
      </c>
      <c r="AM581" s="34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1">
        <v>45796.468055555553</v>
      </c>
      <c r="Y582" s="24" t="s">
        <v>3141</v>
      </c>
      <c r="Z582" s="24">
        <v>0.5</v>
      </c>
      <c r="AA582" s="24"/>
      <c r="AB582" s="24" t="s">
        <v>436</v>
      </c>
      <c r="AC582" s="26" t="s">
        <v>3142</v>
      </c>
      <c r="AD582" s="24"/>
      <c r="AE582" s="24"/>
      <c r="AF582" s="24"/>
      <c r="AG582" s="24"/>
      <c r="AH582" s="24"/>
      <c r="AI582" s="24"/>
      <c r="AJ582" s="24"/>
      <c r="AK582" s="24" t="s">
        <v>438</v>
      </c>
      <c r="AL582" s="345">
        <f t="shared" si="18"/>
        <v>45793</v>
      </c>
      <c r="AM582" s="34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1">
        <v>45797.430555555547</v>
      </c>
      <c r="Y583" s="24" t="s">
        <v>3148</v>
      </c>
      <c r="Z583" s="24">
        <v>1.4</v>
      </c>
      <c r="AA583" s="24"/>
      <c r="AB583" s="24" t="s">
        <v>436</v>
      </c>
      <c r="AC583" s="26" t="s">
        <v>3149</v>
      </c>
      <c r="AD583" s="24"/>
      <c r="AE583" s="24"/>
      <c r="AF583" s="24"/>
      <c r="AG583" s="24"/>
      <c r="AH583" s="24"/>
      <c r="AI583" s="24"/>
      <c r="AJ583" s="24"/>
      <c r="AK583" s="24" t="s">
        <v>438</v>
      </c>
      <c r="AL583" s="345">
        <f t="shared" si="18"/>
        <v>45796</v>
      </c>
      <c r="AM583" s="34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1">
        <v>45796.555555555547</v>
      </c>
      <c r="Y584" s="24"/>
      <c r="Z584" s="24">
        <v>0.3</v>
      </c>
      <c r="AA584" s="24"/>
      <c r="AB584" s="24" t="s">
        <v>436</v>
      </c>
      <c r="AC584" s="26" t="s">
        <v>3152</v>
      </c>
      <c r="AD584" s="24"/>
      <c r="AE584" s="24"/>
      <c r="AF584" s="24"/>
      <c r="AG584" s="24"/>
      <c r="AH584" s="24"/>
      <c r="AI584" s="24"/>
      <c r="AJ584" s="24" t="s">
        <v>438</v>
      </c>
      <c r="AK584" s="24" t="s">
        <v>438</v>
      </c>
      <c r="AL584" s="345" t="e">
        <f t="shared" si="18"/>
        <v>#VALUE!</v>
      </c>
      <c r="AM584" s="34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1">
        <v>45796.576388888891</v>
      </c>
      <c r="Y585" s="24"/>
      <c r="Z585" s="24">
        <v>0.5</v>
      </c>
      <c r="AA585" s="24"/>
      <c r="AB585" s="24" t="s">
        <v>436</v>
      </c>
      <c r="AC585" s="26" t="s">
        <v>2391</v>
      </c>
      <c r="AD585" s="24" t="s">
        <v>438</v>
      </c>
      <c r="AE585" s="24"/>
      <c r="AF585" s="24"/>
      <c r="AG585" s="24"/>
      <c r="AH585" s="24"/>
      <c r="AI585" s="24"/>
      <c r="AJ585" s="24" t="s">
        <v>438</v>
      </c>
      <c r="AK585" s="24" t="s">
        <v>438</v>
      </c>
      <c r="AL585" s="345" t="e">
        <f t="shared" si="18"/>
        <v>#VALUE!</v>
      </c>
      <c r="AM585" s="34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1">
        <v>45796.663194444453</v>
      </c>
      <c r="Y586" s="24"/>
      <c r="Z586" s="24">
        <v>0.8</v>
      </c>
      <c r="AA586" s="24"/>
      <c r="AB586" s="24" t="s">
        <v>436</v>
      </c>
      <c r="AC586" s="26" t="s">
        <v>2391</v>
      </c>
      <c r="AD586" s="24" t="s">
        <v>438</v>
      </c>
      <c r="AE586" s="24"/>
      <c r="AF586" s="24"/>
      <c r="AG586" s="24"/>
      <c r="AH586" s="24"/>
      <c r="AI586" s="24"/>
      <c r="AJ586" s="24" t="s">
        <v>438</v>
      </c>
      <c r="AK586" s="24" t="s">
        <v>438</v>
      </c>
      <c r="AL586" s="345" t="e">
        <f t="shared" si="18"/>
        <v>#VALUE!</v>
      </c>
      <c r="AM586" s="34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1">
        <v>45798.520833333343</v>
      </c>
      <c r="Y587" s="24" t="s">
        <v>3162</v>
      </c>
      <c r="Z587" s="24">
        <v>0.6</v>
      </c>
      <c r="AA587" s="24"/>
      <c r="AB587" s="24" t="s">
        <v>436</v>
      </c>
      <c r="AC587" s="26" t="s">
        <v>3163</v>
      </c>
      <c r="AD587" s="24"/>
      <c r="AE587" s="24"/>
      <c r="AF587" s="24"/>
      <c r="AG587" s="24"/>
      <c r="AH587" s="24"/>
      <c r="AI587" s="24"/>
      <c r="AJ587" s="24"/>
      <c r="AK587" s="24" t="s">
        <v>438</v>
      </c>
      <c r="AL587" s="345">
        <f t="shared" si="18"/>
        <v>45797</v>
      </c>
      <c r="AM587" s="34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1">
        <v>45798.486111111109</v>
      </c>
      <c r="Y588" s="24" t="s">
        <v>3169</v>
      </c>
      <c r="Z588" s="24">
        <v>0.5</v>
      </c>
      <c r="AA588" s="24"/>
      <c r="AB588" s="24" t="s">
        <v>436</v>
      </c>
      <c r="AC588" s="26" t="s">
        <v>3170</v>
      </c>
      <c r="AD588" s="24"/>
      <c r="AE588" s="24"/>
      <c r="AF588" s="24"/>
      <c r="AG588" s="24"/>
      <c r="AH588" s="24"/>
      <c r="AI588" s="24"/>
      <c r="AJ588" s="24"/>
      <c r="AK588" s="24" t="s">
        <v>438</v>
      </c>
      <c r="AL588" s="345">
        <f t="shared" si="18"/>
        <v>45797</v>
      </c>
      <c r="AM588" s="34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1">
        <v>45797.440972222219</v>
      </c>
      <c r="Y589" s="24" t="s">
        <v>3169</v>
      </c>
      <c r="Z589" s="24">
        <v>0.5</v>
      </c>
      <c r="AA589" s="24"/>
      <c r="AB589" s="24" t="s">
        <v>436</v>
      </c>
      <c r="AC589" s="26" t="s">
        <v>3176</v>
      </c>
      <c r="AD589" s="24"/>
      <c r="AE589" s="24"/>
      <c r="AF589" s="24"/>
      <c r="AG589" s="24"/>
      <c r="AH589" s="24"/>
      <c r="AI589" s="24"/>
      <c r="AJ589" s="24"/>
      <c r="AK589" s="24" t="s">
        <v>438</v>
      </c>
      <c r="AL589" s="345">
        <f t="shared" si="18"/>
        <v>45797</v>
      </c>
      <c r="AM589" s="34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1">
        <v>45797.651388888888</v>
      </c>
      <c r="Y590" s="24" t="s">
        <v>3182</v>
      </c>
      <c r="Z590" s="24">
        <v>0.5</v>
      </c>
      <c r="AA590" s="24"/>
      <c r="AB590" s="24" t="s">
        <v>436</v>
      </c>
      <c r="AC590" s="26" t="s">
        <v>3183</v>
      </c>
      <c r="AD590" s="24"/>
      <c r="AE590" s="24"/>
      <c r="AF590" s="24"/>
      <c r="AG590" s="24"/>
      <c r="AH590" s="24"/>
      <c r="AI590" s="24"/>
      <c r="AJ590" s="24"/>
      <c r="AK590" s="24" t="s">
        <v>438</v>
      </c>
      <c r="AL590" s="345">
        <f t="shared" si="18"/>
        <v>45797</v>
      </c>
      <c r="AM590" s="34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1">
        <v>45797.583333333343</v>
      </c>
      <c r="Y591" s="24" t="s">
        <v>3190</v>
      </c>
      <c r="Z591" s="24">
        <v>1</v>
      </c>
      <c r="AA591" s="24"/>
      <c r="AB591" s="24" t="s">
        <v>436</v>
      </c>
      <c r="AC591" s="26" t="s">
        <v>3191</v>
      </c>
      <c r="AD591" s="24"/>
      <c r="AE591" s="24"/>
      <c r="AF591" s="24"/>
      <c r="AG591" s="24"/>
      <c r="AH591" s="24"/>
      <c r="AI591" s="24"/>
      <c r="AJ591" s="24"/>
      <c r="AK591" s="24" t="s">
        <v>438</v>
      </c>
      <c r="AL591" s="345">
        <f t="shared" si="18"/>
        <v>45797</v>
      </c>
      <c r="AM591" s="34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1">
        <v>45797.510416666657</v>
      </c>
      <c r="Y592" s="24"/>
      <c r="Z592" s="24">
        <v>0.6</v>
      </c>
      <c r="AA592" s="24"/>
      <c r="AB592" s="24" t="s">
        <v>436</v>
      </c>
      <c r="AC592" s="26" t="s">
        <v>2391</v>
      </c>
      <c r="AD592" s="24" t="s">
        <v>438</v>
      </c>
      <c r="AE592" s="24"/>
      <c r="AF592" s="24"/>
      <c r="AG592" s="24"/>
      <c r="AH592" s="24"/>
      <c r="AI592" s="24"/>
      <c r="AJ592" s="24" t="s">
        <v>438</v>
      </c>
      <c r="AK592" s="24" t="s">
        <v>438</v>
      </c>
      <c r="AL592" s="345" t="e">
        <f t="shared" si="18"/>
        <v>#VALUE!</v>
      </c>
      <c r="AM592" s="34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1">
        <v>45797.625694444447</v>
      </c>
      <c r="Y593" s="24"/>
      <c r="Z593" s="24">
        <v>1</v>
      </c>
      <c r="AA593" s="24"/>
      <c r="AB593" s="24" t="s">
        <v>436</v>
      </c>
      <c r="AC593" s="26" t="s">
        <v>3197</v>
      </c>
      <c r="AD593" s="24"/>
      <c r="AE593" s="24" t="s">
        <v>438</v>
      </c>
      <c r="AF593" s="24"/>
      <c r="AG593" s="24"/>
      <c r="AH593" s="24"/>
      <c r="AI593" s="24"/>
      <c r="AJ593" s="24"/>
      <c r="AK593" s="24" t="s">
        <v>438</v>
      </c>
      <c r="AL593" s="345" t="e">
        <f t="shared" si="18"/>
        <v>#VALUE!</v>
      </c>
      <c r="AM593" s="34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1">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5" t="e">
        <f t="shared" si="18"/>
        <v>#VALUE!</v>
      </c>
      <c r="AM594" s="34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1">
        <v>45798.487500000003</v>
      </c>
      <c r="Y595" s="24"/>
      <c r="Z595" s="24">
        <v>0.9</v>
      </c>
      <c r="AA595" s="24"/>
      <c r="AB595" s="24"/>
      <c r="AC595" s="26" t="s">
        <v>2</v>
      </c>
      <c r="AD595" s="24"/>
      <c r="AE595" s="24"/>
      <c r="AF595" s="24"/>
      <c r="AG595" s="24"/>
      <c r="AH595" s="24"/>
      <c r="AI595" s="24"/>
      <c r="AJ595" s="24" t="s">
        <v>438</v>
      </c>
      <c r="AK595" s="24" t="s">
        <v>438</v>
      </c>
      <c r="AL595" s="345" t="e">
        <f t="shared" si="18"/>
        <v>#VALUE!</v>
      </c>
      <c r="AM595" s="34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1">
        <v>45798.5</v>
      </c>
      <c r="Y596" s="24"/>
      <c r="Z596" s="24">
        <v>1</v>
      </c>
      <c r="AA596" s="24"/>
      <c r="AB596" s="24" t="s">
        <v>436</v>
      </c>
      <c r="AC596" s="26" t="s">
        <v>2391</v>
      </c>
      <c r="AD596" s="24" t="s">
        <v>438</v>
      </c>
      <c r="AE596" s="24"/>
      <c r="AF596" s="24"/>
      <c r="AG596" s="24"/>
      <c r="AH596" s="24"/>
      <c r="AI596" s="24"/>
      <c r="AJ596" s="24" t="s">
        <v>438</v>
      </c>
      <c r="AK596" s="24" t="s">
        <v>438</v>
      </c>
      <c r="AL596" s="345" t="e">
        <f t="shared" si="18"/>
        <v>#VALUE!</v>
      </c>
      <c r="AM596" s="34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1">
        <v>45798.604166666657</v>
      </c>
      <c r="Y597" s="24"/>
      <c r="Z597" s="24">
        <v>1.5</v>
      </c>
      <c r="AA597" s="24"/>
      <c r="AB597" s="24" t="s">
        <v>436</v>
      </c>
      <c r="AC597" s="26" t="s">
        <v>3206</v>
      </c>
      <c r="AD597" s="24"/>
      <c r="AE597" s="24"/>
      <c r="AF597" s="24"/>
      <c r="AG597" s="24"/>
      <c r="AH597" s="24"/>
      <c r="AI597" s="24"/>
      <c r="AJ597" s="24" t="s">
        <v>438</v>
      </c>
      <c r="AK597" s="24" t="s">
        <v>438</v>
      </c>
      <c r="AL597" s="345" t="e">
        <f t="shared" si="18"/>
        <v>#VALUE!</v>
      </c>
      <c r="AM597" s="34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1">
        <v>45798.604166666657</v>
      </c>
      <c r="Y598" s="24"/>
      <c r="Z598" s="24">
        <v>0.5</v>
      </c>
      <c r="AA598" s="24"/>
      <c r="AB598" s="24" t="s">
        <v>436</v>
      </c>
      <c r="AC598" s="26" t="s">
        <v>2</v>
      </c>
      <c r="AD598" s="24"/>
      <c r="AE598" s="24"/>
      <c r="AF598" s="24"/>
      <c r="AG598" s="24"/>
      <c r="AH598" s="24"/>
      <c r="AI598" s="24"/>
      <c r="AJ598" s="24" t="s">
        <v>438</v>
      </c>
      <c r="AK598" s="24" t="s">
        <v>438</v>
      </c>
      <c r="AL598" s="345" t="e">
        <f t="shared" si="18"/>
        <v>#VALUE!</v>
      </c>
      <c r="AM598" s="34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1">
        <v>45798.618055555547</v>
      </c>
      <c r="Y599" s="24"/>
      <c r="Z599" s="24">
        <v>0.3</v>
      </c>
      <c r="AA599" s="24"/>
      <c r="AB599" s="24" t="s">
        <v>436</v>
      </c>
      <c r="AC599" s="26" t="s">
        <v>2455</v>
      </c>
      <c r="AD599" s="24" t="s">
        <v>438</v>
      </c>
      <c r="AE599" s="24"/>
      <c r="AF599" s="24"/>
      <c r="AG599" s="24"/>
      <c r="AH599" s="24"/>
      <c r="AI599" s="24"/>
      <c r="AJ599" s="24" t="s">
        <v>438</v>
      </c>
      <c r="AK599" s="24" t="s">
        <v>438</v>
      </c>
      <c r="AL599" s="345" t="e">
        <f t="shared" si="18"/>
        <v>#VALUE!</v>
      </c>
      <c r="AM599" s="34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1">
        <v>45798.635416666657</v>
      </c>
      <c r="Y600" s="24"/>
      <c r="Z600" s="24">
        <v>0.3</v>
      </c>
      <c r="AA600" s="24"/>
      <c r="AB600" s="24" t="s">
        <v>436</v>
      </c>
      <c r="AC600" s="26" t="s">
        <v>2455</v>
      </c>
      <c r="AD600" s="24" t="s">
        <v>438</v>
      </c>
      <c r="AE600" s="24"/>
      <c r="AF600" s="24"/>
      <c r="AG600" s="24"/>
      <c r="AH600" s="24"/>
      <c r="AI600" s="24"/>
      <c r="AJ600" s="24" t="s">
        <v>438</v>
      </c>
      <c r="AK600" s="24" t="s">
        <v>438</v>
      </c>
      <c r="AL600" s="345" t="e">
        <f t="shared" si="18"/>
        <v>#VALUE!</v>
      </c>
      <c r="AM600" s="34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1">
        <v>45798.665972222218</v>
      </c>
      <c r="Y601" s="24"/>
      <c r="Z601" s="24">
        <v>0.5</v>
      </c>
      <c r="AA601" s="24"/>
      <c r="AB601" s="24" t="s">
        <v>436</v>
      </c>
      <c r="AC601" s="26" t="s">
        <v>2455</v>
      </c>
      <c r="AD601" s="24" t="s">
        <v>438</v>
      </c>
      <c r="AE601" s="24"/>
      <c r="AF601" s="24"/>
      <c r="AG601" s="24"/>
      <c r="AH601" s="24"/>
      <c r="AI601" s="24"/>
      <c r="AJ601" s="24"/>
      <c r="AK601" s="24" t="s">
        <v>438</v>
      </c>
      <c r="AL601" s="345" t="e">
        <f t="shared" si="18"/>
        <v>#VALUE!</v>
      </c>
      <c r="AM601" s="34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1">
        <v>45798.70416666667</v>
      </c>
      <c r="Y602" s="24"/>
      <c r="Z602" s="24">
        <v>0.3</v>
      </c>
      <c r="AA602" s="24"/>
      <c r="AB602" s="24" t="s">
        <v>436</v>
      </c>
      <c r="AC602" s="26" t="s">
        <v>3217</v>
      </c>
      <c r="AD602" s="24" t="s">
        <v>438</v>
      </c>
      <c r="AE602" s="24"/>
      <c r="AF602" s="24"/>
      <c r="AG602" s="24"/>
      <c r="AH602" s="24"/>
      <c r="AI602" s="24"/>
      <c r="AJ602" s="24" t="s">
        <v>438</v>
      </c>
      <c r="AK602" s="24" t="s">
        <v>438</v>
      </c>
      <c r="AL602" s="345" t="e">
        <f t="shared" si="18"/>
        <v>#VALUE!</v>
      </c>
      <c r="AM602" s="34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1">
        <v>45799.493055555547</v>
      </c>
      <c r="Y603" s="24"/>
      <c r="Z603" s="24">
        <v>0.8</v>
      </c>
      <c r="AA603" s="24"/>
      <c r="AB603" s="24" t="s">
        <v>436</v>
      </c>
      <c r="AC603" s="26" t="s">
        <v>3220</v>
      </c>
      <c r="AD603" s="24"/>
      <c r="AE603" s="24"/>
      <c r="AF603" s="24"/>
      <c r="AG603" s="24"/>
      <c r="AH603" s="24"/>
      <c r="AI603" s="24"/>
      <c r="AJ603" s="24" t="s">
        <v>438</v>
      </c>
      <c r="AK603" s="24" t="s">
        <v>438</v>
      </c>
      <c r="AL603" s="345" t="e">
        <f t="shared" si="18"/>
        <v>#VALUE!</v>
      </c>
      <c r="AM603" s="34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1">
        <v>45800.493055555547</v>
      </c>
      <c r="Y604" s="24" t="s">
        <v>3226</v>
      </c>
      <c r="Z604" s="24">
        <v>1.3</v>
      </c>
      <c r="AA604" s="24"/>
      <c r="AB604" s="24" t="s">
        <v>436</v>
      </c>
      <c r="AC604" s="26" t="s">
        <v>3227</v>
      </c>
      <c r="AD604" s="24"/>
      <c r="AE604" s="24"/>
      <c r="AF604" s="24"/>
      <c r="AG604" s="24"/>
      <c r="AH604" s="24"/>
      <c r="AI604" s="24"/>
      <c r="AJ604" s="24"/>
      <c r="AK604" s="24" t="s">
        <v>438</v>
      </c>
      <c r="AL604" s="345">
        <f t="shared" si="18"/>
        <v>45799</v>
      </c>
      <c r="AM604" s="34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1">
        <v>45799.677777777782</v>
      </c>
      <c r="Y605" s="24" t="s">
        <v>3233</v>
      </c>
      <c r="Z605" s="24">
        <v>0.5</v>
      </c>
      <c r="AA605" s="24"/>
      <c r="AB605" s="24" t="s">
        <v>825</v>
      </c>
      <c r="AC605" s="26" t="s">
        <v>602</v>
      </c>
      <c r="AD605" s="24"/>
      <c r="AE605" s="24"/>
      <c r="AF605" s="24"/>
      <c r="AG605" s="24"/>
      <c r="AH605" s="24"/>
      <c r="AI605" s="24"/>
      <c r="AJ605" s="24"/>
      <c r="AK605" s="24" t="s">
        <v>438</v>
      </c>
      <c r="AL605" s="345">
        <f t="shared" si="18"/>
        <v>45799</v>
      </c>
      <c r="AM605" s="34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1">
        <v>45800.494444444441</v>
      </c>
      <c r="Y606" s="24"/>
      <c r="Z606" s="24">
        <v>1.4</v>
      </c>
      <c r="AA606" s="24"/>
      <c r="AB606" s="24" t="s">
        <v>436</v>
      </c>
      <c r="AC606" s="26" t="s">
        <v>2391</v>
      </c>
      <c r="AD606" s="24" t="s">
        <v>438</v>
      </c>
      <c r="AE606" s="24"/>
      <c r="AF606" s="24"/>
      <c r="AG606" s="24"/>
      <c r="AH606" s="24"/>
      <c r="AI606" s="24"/>
      <c r="AJ606" s="24" t="s">
        <v>438</v>
      </c>
      <c r="AK606" s="24" t="s">
        <v>438</v>
      </c>
      <c r="AL606" s="345" t="e">
        <f t="shared" si="18"/>
        <v>#VALUE!</v>
      </c>
      <c r="AM606" s="34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1">
        <v>45800.67083333333</v>
      </c>
      <c r="Y607" s="24"/>
      <c r="Z607" s="24">
        <v>1.1000000000000001</v>
      </c>
      <c r="AA607" s="24"/>
      <c r="AB607" s="24" t="s">
        <v>436</v>
      </c>
      <c r="AC607" s="26" t="s">
        <v>2391</v>
      </c>
      <c r="AD607" s="24" t="s">
        <v>438</v>
      </c>
      <c r="AE607" s="24"/>
      <c r="AF607" s="24"/>
      <c r="AG607" s="24"/>
      <c r="AH607" s="24"/>
      <c r="AI607" s="24"/>
      <c r="AJ607" s="24" t="s">
        <v>438</v>
      </c>
      <c r="AK607" s="24" t="s">
        <v>438</v>
      </c>
      <c r="AL607" s="345" t="e">
        <f t="shared" si="18"/>
        <v>#VALUE!</v>
      </c>
      <c r="AM607" s="34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1">
        <v>45801.600694444453</v>
      </c>
      <c r="Y608" s="24" t="s">
        <v>3242</v>
      </c>
      <c r="Z608" s="24">
        <v>1.9</v>
      </c>
      <c r="AA608" s="24"/>
      <c r="AB608" s="24" t="s">
        <v>436</v>
      </c>
      <c r="AC608" s="26" t="s">
        <v>3243</v>
      </c>
      <c r="AD608" s="24"/>
      <c r="AE608" s="24"/>
      <c r="AF608" s="24"/>
      <c r="AG608" s="24"/>
      <c r="AH608" s="24"/>
      <c r="AI608" s="24"/>
      <c r="AJ608" s="24"/>
      <c r="AK608" s="24" t="s">
        <v>438</v>
      </c>
      <c r="AL608" s="345">
        <f t="shared" si="18"/>
        <v>45801</v>
      </c>
      <c r="AM608" s="34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1">
        <v>45803.469444444447</v>
      </c>
      <c r="Y609" s="24" t="s">
        <v>3249</v>
      </c>
      <c r="Z609" s="24">
        <v>0.5</v>
      </c>
      <c r="AA609" s="24"/>
      <c r="AB609" s="24" t="s">
        <v>436</v>
      </c>
      <c r="AC609" s="26" t="s">
        <v>3250</v>
      </c>
      <c r="AD609" s="24"/>
      <c r="AE609" s="24"/>
      <c r="AF609" s="24"/>
      <c r="AG609" s="24"/>
      <c r="AH609" s="24"/>
      <c r="AI609" s="24"/>
      <c r="AJ609" s="24"/>
      <c r="AK609" s="24" t="s">
        <v>438</v>
      </c>
      <c r="AL609" s="345">
        <f t="shared" si="18"/>
        <v>45801</v>
      </c>
      <c r="AM609" s="34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1">
        <v>45803.5</v>
      </c>
      <c r="Y610" s="24"/>
      <c r="Z610" s="24">
        <v>1</v>
      </c>
      <c r="AA610" s="24"/>
      <c r="AB610" s="24" t="s">
        <v>436</v>
      </c>
      <c r="AC610" s="26" t="s">
        <v>2391</v>
      </c>
      <c r="AD610" s="24" t="s">
        <v>438</v>
      </c>
      <c r="AE610" s="24"/>
      <c r="AF610" s="24"/>
      <c r="AG610" s="24"/>
      <c r="AH610" s="24"/>
      <c r="AI610" s="24"/>
      <c r="AJ610" s="24" t="s">
        <v>438</v>
      </c>
      <c r="AK610" s="24" t="s">
        <v>438</v>
      </c>
      <c r="AL610" s="345" t="e">
        <f t="shared" si="18"/>
        <v>#VALUE!</v>
      </c>
      <c r="AM610" s="34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1">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5" t="e">
        <f t="shared" si="18"/>
        <v>#VALUE!</v>
      </c>
      <c r="AM611" s="34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1">
        <v>45803.555555555547</v>
      </c>
      <c r="Y612" s="24"/>
      <c r="Z612" s="24">
        <v>0.6</v>
      </c>
      <c r="AA612" s="24"/>
      <c r="AB612" s="24" t="s">
        <v>436</v>
      </c>
      <c r="AC612" s="26" t="s">
        <v>2391</v>
      </c>
      <c r="AD612" s="24" t="s">
        <v>438</v>
      </c>
      <c r="AE612" s="24"/>
      <c r="AF612" s="24"/>
      <c r="AG612" s="24"/>
      <c r="AH612" s="24"/>
      <c r="AI612" s="24"/>
      <c r="AJ612" s="24"/>
      <c r="AK612" s="24" t="s">
        <v>438</v>
      </c>
      <c r="AL612" s="345" t="e">
        <f t="shared" si="18"/>
        <v>#VALUE!</v>
      </c>
      <c r="AM612" s="34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1">
        <v>45803.5625</v>
      </c>
      <c r="Y613" s="24"/>
      <c r="Z613" s="24">
        <v>1</v>
      </c>
      <c r="AA613" s="24"/>
      <c r="AB613" s="24" t="s">
        <v>436</v>
      </c>
      <c r="AC613" s="26" t="s">
        <v>2391</v>
      </c>
      <c r="AD613" s="24" t="s">
        <v>438</v>
      </c>
      <c r="AE613" s="24"/>
      <c r="AF613" s="24"/>
      <c r="AG613" s="24"/>
      <c r="AH613" s="24"/>
      <c r="AI613" s="24"/>
      <c r="AJ613" s="24" t="s">
        <v>438</v>
      </c>
      <c r="AK613" s="24" t="s">
        <v>438</v>
      </c>
      <c r="AL613" s="345" t="e">
        <f t="shared" si="18"/>
        <v>#VALUE!</v>
      </c>
      <c r="AM613" s="34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1">
        <v>45804.52847222222</v>
      </c>
      <c r="Y614" s="24" t="s">
        <v>3264</v>
      </c>
      <c r="Z614" s="24">
        <v>1.7</v>
      </c>
      <c r="AA614" s="24"/>
      <c r="AB614" s="24" t="s">
        <v>436</v>
      </c>
      <c r="AC614" s="26" t="s">
        <v>3265</v>
      </c>
      <c r="AD614" s="24"/>
      <c r="AE614" s="24"/>
      <c r="AF614" s="24"/>
      <c r="AG614" s="24"/>
      <c r="AH614" s="24"/>
      <c r="AI614" s="24"/>
      <c r="AJ614" s="24"/>
      <c r="AK614" s="24" t="s">
        <v>438</v>
      </c>
      <c r="AL614" s="345">
        <f t="shared" si="18"/>
        <v>45803</v>
      </c>
      <c r="AM614" s="34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1">
        <v>45803.603472222218</v>
      </c>
      <c r="Y615" s="24"/>
      <c r="Z615" s="24">
        <v>0.8</v>
      </c>
      <c r="AA615" s="24"/>
      <c r="AB615" s="24" t="s">
        <v>436</v>
      </c>
      <c r="AC615" s="26" t="s">
        <v>2391</v>
      </c>
      <c r="AD615" s="24" t="s">
        <v>438</v>
      </c>
      <c r="AE615" s="24"/>
      <c r="AF615" s="24"/>
      <c r="AG615" s="24"/>
      <c r="AH615" s="24"/>
      <c r="AI615" s="24"/>
      <c r="AJ615" s="24" t="s">
        <v>438</v>
      </c>
      <c r="AK615" s="24" t="s">
        <v>438</v>
      </c>
      <c r="AL615" s="345" t="e">
        <f t="shared" si="18"/>
        <v>#VALUE!</v>
      </c>
      <c r="AM615" s="34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1">
        <v>45804.552083333343</v>
      </c>
      <c r="Y616" s="24" t="s">
        <v>3273</v>
      </c>
      <c r="Z616" s="24">
        <v>0.3</v>
      </c>
      <c r="AA616" s="24"/>
      <c r="AB616" s="24" t="s">
        <v>436</v>
      </c>
      <c r="AC616" s="26" t="s">
        <v>3274</v>
      </c>
      <c r="AD616" s="24"/>
      <c r="AE616" s="24"/>
      <c r="AF616" s="24"/>
      <c r="AG616" s="24"/>
      <c r="AH616" s="24"/>
      <c r="AI616" s="24"/>
      <c r="AJ616" s="24"/>
      <c r="AK616" s="24" t="s">
        <v>438</v>
      </c>
      <c r="AL616" s="345">
        <f t="shared" si="18"/>
        <v>45803</v>
      </c>
      <c r="AM616" s="34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1">
        <v>45803.660416666673</v>
      </c>
      <c r="Y617" s="24"/>
      <c r="Z617" s="24">
        <v>0.9</v>
      </c>
      <c r="AA617" s="24"/>
      <c r="AB617" s="24" t="s">
        <v>436</v>
      </c>
      <c r="AC617" s="26" t="s">
        <v>2391</v>
      </c>
      <c r="AD617" s="24" t="s">
        <v>438</v>
      </c>
      <c r="AE617" s="24"/>
      <c r="AF617" s="24"/>
      <c r="AG617" s="24"/>
      <c r="AH617" s="24"/>
      <c r="AI617" s="24"/>
      <c r="AJ617" s="24" t="s">
        <v>438</v>
      </c>
      <c r="AK617" s="24" t="s">
        <v>438</v>
      </c>
      <c r="AL617" s="345" t="e">
        <f t="shared" si="18"/>
        <v>#VALUE!</v>
      </c>
      <c r="AM617" s="34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1">
        <v>45803.708333333343</v>
      </c>
      <c r="Y618" s="24"/>
      <c r="Z618" s="24">
        <v>1</v>
      </c>
      <c r="AA618" s="24"/>
      <c r="AB618" s="24" t="s">
        <v>436</v>
      </c>
      <c r="AC618" s="26" t="s">
        <v>2391</v>
      </c>
      <c r="AD618" s="24" t="s">
        <v>438</v>
      </c>
      <c r="AE618" s="24"/>
      <c r="AF618" s="24"/>
      <c r="AG618" s="24"/>
      <c r="AH618" s="24"/>
      <c r="AI618" s="24"/>
      <c r="AJ618" s="24" t="s">
        <v>438</v>
      </c>
      <c r="AK618" s="24" t="s">
        <v>438</v>
      </c>
      <c r="AL618" s="345" t="e">
        <f t="shared" si="18"/>
        <v>#VALUE!</v>
      </c>
      <c r="AM618" s="34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1">
        <v>45803.756944444453</v>
      </c>
      <c r="Y619" s="24"/>
      <c r="Z619" s="24">
        <v>0.8</v>
      </c>
      <c r="AA619" s="24"/>
      <c r="AB619" s="24" t="s">
        <v>436</v>
      </c>
      <c r="AC619" s="26" t="s">
        <v>2391</v>
      </c>
      <c r="AD619" s="24" t="s">
        <v>438</v>
      </c>
      <c r="AE619" s="24"/>
      <c r="AF619" s="24"/>
      <c r="AG619" s="24"/>
      <c r="AH619" s="24"/>
      <c r="AI619" s="24"/>
      <c r="AJ619" s="24" t="s">
        <v>438</v>
      </c>
      <c r="AK619" s="24" t="s">
        <v>438</v>
      </c>
      <c r="AL619" s="345" t="e">
        <f t="shared" si="18"/>
        <v>#VALUE!</v>
      </c>
      <c r="AM619" s="34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1">
        <v>45804.555555555547</v>
      </c>
      <c r="Y620" s="24" t="s">
        <v>3285</v>
      </c>
      <c r="Z620" s="24">
        <v>0.3</v>
      </c>
      <c r="AA620" s="24"/>
      <c r="AB620" s="24" t="s">
        <v>436</v>
      </c>
      <c r="AC620" s="26" t="s">
        <v>3286</v>
      </c>
      <c r="AD620" s="24"/>
      <c r="AE620" s="24"/>
      <c r="AF620" s="24"/>
      <c r="AG620" s="24"/>
      <c r="AH620" s="24"/>
      <c r="AI620" s="24"/>
      <c r="AJ620" s="24"/>
      <c r="AK620" s="24" t="s">
        <v>438</v>
      </c>
      <c r="AL620" s="345">
        <f t="shared" si="18"/>
        <v>45803</v>
      </c>
      <c r="AM620" s="34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1">
        <v>45804.569444444453</v>
      </c>
      <c r="Y621" s="24" t="s">
        <v>3285</v>
      </c>
      <c r="Z621" s="24">
        <v>0.3</v>
      </c>
      <c r="AA621" s="24"/>
      <c r="AB621" s="24" t="s">
        <v>436</v>
      </c>
      <c r="AC621" s="26" t="s">
        <v>3292</v>
      </c>
      <c r="AD621" s="24"/>
      <c r="AE621" s="24"/>
      <c r="AF621" s="24"/>
      <c r="AG621" s="24"/>
      <c r="AH621" s="24"/>
      <c r="AI621" s="24"/>
      <c r="AJ621" s="24"/>
      <c r="AK621" s="24" t="s">
        <v>438</v>
      </c>
      <c r="AL621" s="345">
        <f t="shared" si="18"/>
        <v>45804</v>
      </c>
      <c r="AM621" s="34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1">
        <v>45804.583333333343</v>
      </c>
      <c r="Y622" s="24" t="s">
        <v>3298</v>
      </c>
      <c r="Z622" s="24">
        <v>0.3</v>
      </c>
      <c r="AA622" s="24"/>
      <c r="AB622" s="24" t="s">
        <v>436</v>
      </c>
      <c r="AC622" s="26" t="s">
        <v>3299</v>
      </c>
      <c r="AD622" s="24"/>
      <c r="AE622" s="24"/>
      <c r="AF622" s="24"/>
      <c r="AG622" s="24"/>
      <c r="AH622" s="24"/>
      <c r="AI622" s="24"/>
      <c r="AJ622" s="24"/>
      <c r="AK622" s="24" t="s">
        <v>438</v>
      </c>
      <c r="AL622" s="345">
        <f t="shared" si="18"/>
        <v>45803</v>
      </c>
      <c r="AM622" s="34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1">
        <v>45804.597222222219</v>
      </c>
      <c r="Y623" s="24" t="s">
        <v>3298</v>
      </c>
      <c r="Z623" s="24">
        <v>0.3</v>
      </c>
      <c r="AA623" s="24"/>
      <c r="AB623" s="24" t="s">
        <v>436</v>
      </c>
      <c r="AC623" s="26" t="s">
        <v>3305</v>
      </c>
      <c r="AD623" s="24"/>
      <c r="AE623" s="24"/>
      <c r="AF623" s="24"/>
      <c r="AG623" s="24"/>
      <c r="AH623" s="24"/>
      <c r="AI623" s="24"/>
      <c r="AJ623" s="24"/>
      <c r="AK623" s="24" t="s">
        <v>438</v>
      </c>
      <c r="AL623" s="345">
        <f t="shared" si="18"/>
        <v>45804</v>
      </c>
      <c r="AM623" s="34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1">
        <v>45804.479166666657</v>
      </c>
      <c r="Y624" s="24" t="s">
        <v>3310</v>
      </c>
      <c r="Z624" s="24">
        <v>0.5</v>
      </c>
      <c r="AA624" s="24"/>
      <c r="AB624" s="24" t="s">
        <v>436</v>
      </c>
      <c r="AC624" s="26" t="s">
        <v>3311</v>
      </c>
      <c r="AD624" s="24"/>
      <c r="AE624" s="24"/>
      <c r="AF624" s="24"/>
      <c r="AG624" s="24"/>
      <c r="AH624" s="24"/>
      <c r="AI624" s="24"/>
      <c r="AJ624" s="24"/>
      <c r="AK624" s="24" t="s">
        <v>438</v>
      </c>
      <c r="AL624" s="345">
        <f t="shared" si="18"/>
        <v>45803</v>
      </c>
      <c r="AM624" s="34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1">
        <v>45804.5</v>
      </c>
      <c r="Y625" s="24" t="s">
        <v>3317</v>
      </c>
      <c r="Z625" s="24">
        <v>0.5</v>
      </c>
      <c r="AA625" s="24"/>
      <c r="AB625" s="24" t="s">
        <v>436</v>
      </c>
      <c r="AC625" s="26" t="s">
        <v>3318</v>
      </c>
      <c r="AD625" s="24"/>
      <c r="AE625" s="24"/>
      <c r="AF625" s="24"/>
      <c r="AG625" s="24"/>
      <c r="AH625" s="24"/>
      <c r="AI625" s="24"/>
      <c r="AJ625" s="24"/>
      <c r="AK625" s="24" t="s">
        <v>438</v>
      </c>
      <c r="AL625" s="345">
        <f t="shared" si="18"/>
        <v>45803</v>
      </c>
      <c r="AM625" s="34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1">
        <v>45804.87222222222</v>
      </c>
      <c r="Y626" s="24" t="s">
        <v>3324</v>
      </c>
      <c r="Z626" s="24">
        <v>2.6</v>
      </c>
      <c r="AA626" s="24"/>
      <c r="AB626" s="24" t="s">
        <v>436</v>
      </c>
      <c r="AC626" s="26" t="s">
        <v>3325</v>
      </c>
      <c r="AD626" s="24"/>
      <c r="AE626" s="24"/>
      <c r="AF626" s="24"/>
      <c r="AG626" s="24"/>
      <c r="AH626" s="24"/>
      <c r="AI626" s="24"/>
      <c r="AJ626" s="24"/>
      <c r="AK626" s="24" t="s">
        <v>438</v>
      </c>
      <c r="AL626" s="345">
        <f t="shared" si="18"/>
        <v>45804</v>
      </c>
      <c r="AM626" s="34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1">
        <v>45804.544444444437</v>
      </c>
      <c r="Y627" s="24" t="s">
        <v>3331</v>
      </c>
      <c r="Z627" s="24">
        <v>0.5</v>
      </c>
      <c r="AA627" s="24"/>
      <c r="AB627" s="24" t="s">
        <v>436</v>
      </c>
      <c r="AC627" s="26" t="s">
        <v>3332</v>
      </c>
      <c r="AD627" s="24"/>
      <c r="AE627" s="24"/>
      <c r="AF627" s="24"/>
      <c r="AG627" s="24"/>
      <c r="AH627" s="24"/>
      <c r="AI627" s="24"/>
      <c r="AJ627" s="24"/>
      <c r="AK627" s="24" t="s">
        <v>438</v>
      </c>
      <c r="AL627" s="345">
        <f t="shared" si="18"/>
        <v>45804</v>
      </c>
      <c r="AM627" s="34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1">
        <v>45804.510416666657</v>
      </c>
      <c r="Y628" s="24"/>
      <c r="Z628" s="24">
        <v>0.3</v>
      </c>
      <c r="AA628" s="24"/>
      <c r="AB628" s="24" t="s">
        <v>436</v>
      </c>
      <c r="AC628" s="26" t="s">
        <v>2455</v>
      </c>
      <c r="AD628" s="24" t="s">
        <v>438</v>
      </c>
      <c r="AE628" s="24"/>
      <c r="AF628" s="24"/>
      <c r="AG628" s="24"/>
      <c r="AH628" s="24"/>
      <c r="AI628" s="24"/>
      <c r="AJ628" s="24" t="s">
        <v>438</v>
      </c>
      <c r="AK628" s="24" t="s">
        <v>438</v>
      </c>
      <c r="AL628" s="345" t="e">
        <f t="shared" si="18"/>
        <v>#VALUE!</v>
      </c>
      <c r="AM628" s="34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1">
        <v>45804.527777777781</v>
      </c>
      <c r="Y629" s="24"/>
      <c r="Z629" s="24">
        <v>1.7</v>
      </c>
      <c r="AA629" s="24"/>
      <c r="AB629" s="24" t="s">
        <v>436</v>
      </c>
      <c r="AC629" s="26" t="s">
        <v>2391</v>
      </c>
      <c r="AD629" s="24" t="s">
        <v>438</v>
      </c>
      <c r="AE629" s="24"/>
      <c r="AF629" s="24"/>
      <c r="AG629" s="24"/>
      <c r="AH629" s="24"/>
      <c r="AI629" s="24"/>
      <c r="AJ629" s="24" t="s">
        <v>438</v>
      </c>
      <c r="AK629" s="24" t="s">
        <v>438</v>
      </c>
      <c r="AL629" s="345" t="e">
        <f t="shared" si="18"/>
        <v>#VALUE!</v>
      </c>
      <c r="AM629" s="34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1">
        <v>45804.583333333343</v>
      </c>
      <c r="Y630" s="24"/>
      <c r="Z630" s="24">
        <v>0.4</v>
      </c>
      <c r="AA630" s="24"/>
      <c r="AB630" s="24" t="s">
        <v>436</v>
      </c>
      <c r="AC630" s="26" t="s">
        <v>2391</v>
      </c>
      <c r="AD630" s="24" t="s">
        <v>438</v>
      </c>
      <c r="AE630" s="24"/>
      <c r="AF630" s="24"/>
      <c r="AG630" s="24"/>
      <c r="AH630" s="24"/>
      <c r="AI630" s="24"/>
      <c r="AJ630" s="24" t="s">
        <v>438</v>
      </c>
      <c r="AK630" s="24" t="s">
        <v>438</v>
      </c>
      <c r="AL630" s="345" t="e">
        <f t="shared" si="18"/>
        <v>#VALUE!</v>
      </c>
      <c r="AM630" s="34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1">
        <v>45804.784722222219</v>
      </c>
      <c r="Y631" s="24" t="s">
        <v>3343</v>
      </c>
      <c r="Z631" s="24">
        <v>1</v>
      </c>
      <c r="AA631" s="24"/>
      <c r="AB631" s="24" t="s">
        <v>436</v>
      </c>
      <c r="AC631" s="26" t="s">
        <v>3344</v>
      </c>
      <c r="AD631" s="24"/>
      <c r="AE631" s="24"/>
      <c r="AF631" s="24"/>
      <c r="AG631" s="24"/>
      <c r="AH631" s="24"/>
      <c r="AI631" s="24"/>
      <c r="AJ631" s="24"/>
      <c r="AK631" s="24" t="s">
        <v>438</v>
      </c>
      <c r="AL631" s="345">
        <f t="shared" si="18"/>
        <v>45804</v>
      </c>
      <c r="AM631" s="34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1">
        <v>45805.451388888891</v>
      </c>
      <c r="Y632" s="24" t="s">
        <v>3350</v>
      </c>
      <c r="Z632" s="24">
        <v>0.3</v>
      </c>
      <c r="AA632" s="24"/>
      <c r="AB632" s="24" t="s">
        <v>436</v>
      </c>
      <c r="AC632" s="26" t="s">
        <v>3351</v>
      </c>
      <c r="AD632" s="24"/>
      <c r="AE632" s="24"/>
      <c r="AF632" s="24"/>
      <c r="AG632" s="24"/>
      <c r="AH632" s="24"/>
      <c r="AI632" s="24"/>
      <c r="AJ632" s="24"/>
      <c r="AK632" s="24" t="s">
        <v>438</v>
      </c>
      <c r="AL632" s="345">
        <f t="shared" si="18"/>
        <v>45804</v>
      </c>
      <c r="AM632" s="34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1">
        <v>45805.644444444442</v>
      </c>
      <c r="Y633" s="24" t="s">
        <v>3357</v>
      </c>
      <c r="Z633" s="24">
        <v>0.5</v>
      </c>
      <c r="AA633" s="24"/>
      <c r="AB633" s="24" t="s">
        <v>825</v>
      </c>
      <c r="AC633" s="26" t="s">
        <v>3358</v>
      </c>
      <c r="AD633" s="24"/>
      <c r="AE633" s="24"/>
      <c r="AF633" s="24"/>
      <c r="AG633" s="24"/>
      <c r="AH633" s="24"/>
      <c r="AI633" s="24"/>
      <c r="AJ633" s="24"/>
      <c r="AK633" s="24" t="s">
        <v>438</v>
      </c>
      <c r="AL633" s="345">
        <f t="shared" si="18"/>
        <v>45805</v>
      </c>
      <c r="AM633" s="34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1">
        <v>45805.675000000003</v>
      </c>
      <c r="Y634" s="24" t="s">
        <v>3364</v>
      </c>
      <c r="Z634" s="24">
        <v>0.5</v>
      </c>
      <c r="AA634" s="24"/>
      <c r="AB634" s="24" t="s">
        <v>436</v>
      </c>
      <c r="AC634" s="26" t="s">
        <v>3365</v>
      </c>
      <c r="AD634" s="24"/>
      <c r="AE634" s="24"/>
      <c r="AF634" s="24"/>
      <c r="AG634" s="24"/>
      <c r="AH634" s="24"/>
      <c r="AI634" s="24"/>
      <c r="AJ634" s="24"/>
      <c r="AK634" s="24" t="s">
        <v>438</v>
      </c>
      <c r="AL634" s="345">
        <f t="shared" si="18"/>
        <v>45805</v>
      </c>
      <c r="AM634" s="34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1">
        <v>45805.583333333343</v>
      </c>
      <c r="Y635" s="24"/>
      <c r="Z635" s="24">
        <v>1</v>
      </c>
      <c r="AA635" s="24"/>
      <c r="AB635" s="24" t="s">
        <v>436</v>
      </c>
      <c r="AC635" s="26" t="s">
        <v>2391</v>
      </c>
      <c r="AD635" s="24" t="s">
        <v>438</v>
      </c>
      <c r="AE635" s="24"/>
      <c r="AF635" s="24"/>
      <c r="AG635" s="24"/>
      <c r="AH635" s="24"/>
      <c r="AI635" s="24"/>
      <c r="AJ635" s="24" t="s">
        <v>438</v>
      </c>
      <c r="AK635" s="24" t="s">
        <v>438</v>
      </c>
      <c r="AL635" s="345" t="e">
        <f t="shared" si="18"/>
        <v>#VALUE!</v>
      </c>
      <c r="AM635" s="34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1">
        <v>45805.590277777781</v>
      </c>
      <c r="Y636" s="24"/>
      <c r="Z636" s="24">
        <v>0.2</v>
      </c>
      <c r="AA636" s="24"/>
      <c r="AB636" s="24" t="s">
        <v>436</v>
      </c>
      <c r="AC636" s="26" t="s">
        <v>3217</v>
      </c>
      <c r="AD636" s="24"/>
      <c r="AE636" s="24"/>
      <c r="AF636" s="24"/>
      <c r="AG636" s="24"/>
      <c r="AH636" s="24"/>
      <c r="AI636" s="24"/>
      <c r="AJ636" s="24" t="s">
        <v>438</v>
      </c>
      <c r="AK636" s="24" t="s">
        <v>438</v>
      </c>
      <c r="AL636" s="345" t="e">
        <f t="shared" si="18"/>
        <v>#VALUE!</v>
      </c>
      <c r="AM636" s="34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1">
        <v>45806.552083333343</v>
      </c>
      <c r="Y637" s="24" t="s">
        <v>3375</v>
      </c>
      <c r="Z637" s="24">
        <v>0.7</v>
      </c>
      <c r="AA637" s="24"/>
      <c r="AB637" s="24" t="s">
        <v>436</v>
      </c>
      <c r="AC637" s="26" t="s">
        <v>3376</v>
      </c>
      <c r="AD637" s="24"/>
      <c r="AE637" s="24"/>
      <c r="AF637" s="24"/>
      <c r="AG637" s="24"/>
      <c r="AH637" s="24"/>
      <c r="AI637" s="24"/>
      <c r="AJ637" s="24"/>
      <c r="AK637" s="24" t="s">
        <v>438</v>
      </c>
      <c r="AL637" s="345">
        <f t="shared" si="18"/>
        <v>45805</v>
      </c>
      <c r="AM637" s="34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1">
        <v>45806.552083333343</v>
      </c>
      <c r="Y638" s="24" t="s">
        <v>3381</v>
      </c>
      <c r="Z638" s="24">
        <v>0.7</v>
      </c>
      <c r="AA638" s="24"/>
      <c r="AB638" s="24" t="s">
        <v>436</v>
      </c>
      <c r="AC638" s="26" t="s">
        <v>3376</v>
      </c>
      <c r="AD638" s="24"/>
      <c r="AE638" s="24"/>
      <c r="AF638" s="24"/>
      <c r="AG638" s="24"/>
      <c r="AH638" s="24"/>
      <c r="AI638" s="24"/>
      <c r="AJ638" s="24"/>
      <c r="AK638" s="24" t="s">
        <v>438</v>
      </c>
      <c r="AL638" s="345">
        <f t="shared" si="18"/>
        <v>45805</v>
      </c>
      <c r="AM638" s="34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1">
        <v>45806.597222222219</v>
      </c>
      <c r="Y639" s="24" t="s">
        <v>3387</v>
      </c>
      <c r="Z639" s="24">
        <v>0.8</v>
      </c>
      <c r="AA639" s="24"/>
      <c r="AB639" s="24" t="s">
        <v>436</v>
      </c>
      <c r="AC639" s="26" t="s">
        <v>3388</v>
      </c>
      <c r="AD639" s="24"/>
      <c r="AE639" s="24"/>
      <c r="AF639" s="24"/>
      <c r="AG639" s="24"/>
      <c r="AH639" s="24"/>
      <c r="AI639" s="24"/>
      <c r="AJ639" s="24"/>
      <c r="AK639" s="24" t="s">
        <v>438</v>
      </c>
      <c r="AL639" s="345">
        <f t="shared" si="18"/>
        <v>45805</v>
      </c>
      <c r="AM639" s="34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1">
        <v>45805.76458333333</v>
      </c>
      <c r="Y640" s="24" t="s">
        <v>3394</v>
      </c>
      <c r="Z640" s="24">
        <v>0.5</v>
      </c>
      <c r="AA640" s="24"/>
      <c r="AB640" s="24" t="s">
        <v>825</v>
      </c>
      <c r="AC640" s="26" t="s">
        <v>602</v>
      </c>
      <c r="AD640" s="24"/>
      <c r="AE640" s="24"/>
      <c r="AF640" s="24"/>
      <c r="AG640" s="24"/>
      <c r="AH640" s="24"/>
      <c r="AI640" s="24"/>
      <c r="AJ640" s="24"/>
      <c r="AK640" s="24" t="s">
        <v>438</v>
      </c>
      <c r="AL640" s="345">
        <f t="shared" si="18"/>
        <v>45805</v>
      </c>
      <c r="AM640" s="34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1">
        <v>45806.551388888889</v>
      </c>
      <c r="Y641" s="24" t="s">
        <v>3399</v>
      </c>
      <c r="Z641" s="24">
        <v>0.6</v>
      </c>
      <c r="AA641" s="24"/>
      <c r="AB641" s="24" t="s">
        <v>436</v>
      </c>
      <c r="AC641" s="26" t="s">
        <v>3400</v>
      </c>
      <c r="AD641" s="24"/>
      <c r="AE641" s="24"/>
      <c r="AF641" s="24"/>
      <c r="AG641" s="24"/>
      <c r="AH641" s="24"/>
      <c r="AI641" s="24"/>
      <c r="AJ641" s="24"/>
      <c r="AK641" s="24" t="s">
        <v>438</v>
      </c>
      <c r="AL641" s="345">
        <f t="shared" si="18"/>
        <v>45806</v>
      </c>
      <c r="AM641" s="34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1">
        <v>45806.6</v>
      </c>
      <c r="Y642" s="24"/>
      <c r="Z642" s="24">
        <v>0.4</v>
      </c>
      <c r="AA642" s="24"/>
      <c r="AB642" s="24" t="s">
        <v>436</v>
      </c>
      <c r="AC642" s="26" t="s">
        <v>2455</v>
      </c>
      <c r="AD642" s="24" t="s">
        <v>438</v>
      </c>
      <c r="AE642" s="24"/>
      <c r="AF642" s="24"/>
      <c r="AG642" s="24"/>
      <c r="AH642" s="24"/>
      <c r="AI642" s="24"/>
      <c r="AJ642" s="24"/>
      <c r="AK642" s="24" t="s">
        <v>438</v>
      </c>
      <c r="AL642" s="345" t="e">
        <f t="shared" ref="AL642:AL680" si="20">DATEVALUE(TEXT(I642, "yyyy/mm/dd"))</f>
        <v>#VALUE!</v>
      </c>
      <c r="AM642" s="346">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1">
        <v>45806.597222222219</v>
      </c>
      <c r="Y643" s="24"/>
      <c r="Z643" s="24">
        <v>0.8</v>
      </c>
      <c r="AA643" s="24"/>
      <c r="AB643" s="24" t="s">
        <v>436</v>
      </c>
      <c r="AC643" s="26" t="s">
        <v>2391</v>
      </c>
      <c r="AD643" s="24" t="s">
        <v>438</v>
      </c>
      <c r="AE643" s="24"/>
      <c r="AF643" s="24"/>
      <c r="AG643" s="24"/>
      <c r="AH643" s="24"/>
      <c r="AI643" s="24"/>
      <c r="AJ643" s="24" t="s">
        <v>438</v>
      </c>
      <c r="AK643" s="24" t="s">
        <v>438</v>
      </c>
      <c r="AL643" s="345" t="e">
        <f t="shared" si="20"/>
        <v>#VALUE!</v>
      </c>
      <c r="AM643" s="34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1">
        <v>45806.695833333331</v>
      </c>
      <c r="Y644" s="24"/>
      <c r="Z644" s="24">
        <v>1</v>
      </c>
      <c r="AA644" s="24"/>
      <c r="AB644" s="24" t="s">
        <v>436</v>
      </c>
      <c r="AC644" s="26" t="s">
        <v>2455</v>
      </c>
      <c r="AD644" s="24" t="s">
        <v>438</v>
      </c>
      <c r="AE644" s="24"/>
      <c r="AF644" s="24"/>
      <c r="AG644" s="24"/>
      <c r="AH644" s="24"/>
      <c r="AI644" s="24"/>
      <c r="AJ644" s="24"/>
      <c r="AK644" s="24" t="s">
        <v>438</v>
      </c>
      <c r="AL644" s="345" t="e">
        <f t="shared" si="20"/>
        <v>#VALUE!</v>
      </c>
      <c r="AM644" s="34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1">
        <v>45810.45416666667</v>
      </c>
      <c r="Y645" s="24" t="s">
        <v>3411</v>
      </c>
      <c r="Z645" s="24">
        <v>0.7</v>
      </c>
      <c r="AA645" s="24"/>
      <c r="AB645" s="24" t="s">
        <v>436</v>
      </c>
      <c r="AC645" s="26" t="s">
        <v>3412</v>
      </c>
      <c r="AD645" s="24"/>
      <c r="AE645" s="24"/>
      <c r="AF645" s="24"/>
      <c r="AG645" s="24"/>
      <c r="AH645" s="24"/>
      <c r="AI645" s="24"/>
      <c r="AJ645" s="24"/>
      <c r="AK645" s="24" t="s">
        <v>438</v>
      </c>
      <c r="AL645" s="345">
        <f t="shared" si="20"/>
        <v>45806</v>
      </c>
      <c r="AM645" s="34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1">
        <v>45810.480555555558</v>
      </c>
      <c r="Y646" s="24" t="s">
        <v>3418</v>
      </c>
      <c r="Z646" s="24">
        <v>0.5</v>
      </c>
      <c r="AA646" s="24"/>
      <c r="AB646" s="24" t="s">
        <v>436</v>
      </c>
      <c r="AC646" s="26" t="s">
        <v>3419</v>
      </c>
      <c r="AD646" s="24"/>
      <c r="AE646" s="24"/>
      <c r="AF646" s="24"/>
      <c r="AG646" s="24"/>
      <c r="AH646" s="24"/>
      <c r="AI646" s="24"/>
      <c r="AJ646" s="24"/>
      <c r="AK646" s="24" t="s">
        <v>438</v>
      </c>
      <c r="AL646" s="345">
        <f t="shared" si="20"/>
        <v>45807</v>
      </c>
      <c r="AM646" s="34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1">
        <v>45810.500694444447</v>
      </c>
      <c r="Y647" s="24"/>
      <c r="Z647" s="24">
        <v>0.8</v>
      </c>
      <c r="AA647" s="24"/>
      <c r="AB647" s="24" t="s">
        <v>436</v>
      </c>
      <c r="AC647" s="26" t="s">
        <v>2391</v>
      </c>
      <c r="AD647" s="24" t="s">
        <v>438</v>
      </c>
      <c r="AE647" s="24"/>
      <c r="AF647" s="24"/>
      <c r="AG647" s="24"/>
      <c r="AH647" s="24"/>
      <c r="AI647" s="24"/>
      <c r="AJ647" s="24" t="s">
        <v>438</v>
      </c>
      <c r="AK647" s="24" t="s">
        <v>438</v>
      </c>
      <c r="AL647" s="345" t="e">
        <f t="shared" si="20"/>
        <v>#VALUE!</v>
      </c>
      <c r="AM647" s="34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1">
        <v>45810.620833333327</v>
      </c>
      <c r="Y648" s="24"/>
      <c r="Z648" s="24">
        <v>0.9</v>
      </c>
      <c r="AA648" s="24"/>
      <c r="AB648" s="24" t="s">
        <v>436</v>
      </c>
      <c r="AC648" s="26" t="s">
        <v>2391</v>
      </c>
      <c r="AD648" s="24" t="s">
        <v>438</v>
      </c>
      <c r="AE648" s="24"/>
      <c r="AF648" s="24"/>
      <c r="AG648" s="24"/>
      <c r="AH648" s="24"/>
      <c r="AI648" s="24"/>
      <c r="AJ648" s="24" t="s">
        <v>438</v>
      </c>
      <c r="AK648" s="24" t="s">
        <v>438</v>
      </c>
      <c r="AL648" s="345" t="e">
        <f t="shared" si="20"/>
        <v>#VALUE!</v>
      </c>
      <c r="AM648" s="34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1">
        <v>45810.645833333343</v>
      </c>
      <c r="Y649" s="24"/>
      <c r="Z649" s="24">
        <v>0.5</v>
      </c>
      <c r="AA649" s="24"/>
      <c r="AB649" s="24" t="s">
        <v>436</v>
      </c>
      <c r="AC649" s="26" t="s">
        <v>2391</v>
      </c>
      <c r="AD649" s="24" t="s">
        <v>438</v>
      </c>
      <c r="AE649" s="24"/>
      <c r="AF649" s="24"/>
      <c r="AG649" s="24"/>
      <c r="AH649" s="24"/>
      <c r="AI649" s="24"/>
      <c r="AJ649" s="24" t="s">
        <v>438</v>
      </c>
      <c r="AK649" s="24" t="s">
        <v>438</v>
      </c>
      <c r="AL649" s="345" t="e">
        <f t="shared" si="20"/>
        <v>#VALUE!</v>
      </c>
      <c r="AM649" s="34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1">
        <v>45810.65625</v>
      </c>
      <c r="Y650" s="24"/>
      <c r="Z650" s="24">
        <v>0.3</v>
      </c>
      <c r="AA650" s="24"/>
      <c r="AB650" s="24" t="s">
        <v>436</v>
      </c>
      <c r="AC650" s="26" t="s">
        <v>2455</v>
      </c>
      <c r="AD650" s="24" t="s">
        <v>438</v>
      </c>
      <c r="AE650" s="24"/>
      <c r="AF650" s="24"/>
      <c r="AG650" s="24"/>
      <c r="AH650" s="24"/>
      <c r="AI650" s="24"/>
      <c r="AJ650" s="24" t="s">
        <v>438</v>
      </c>
      <c r="AK650" s="24" t="s">
        <v>438</v>
      </c>
      <c r="AL650" s="345" t="e">
        <f t="shared" si="20"/>
        <v>#VALUE!</v>
      </c>
      <c r="AM650" s="34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1">
        <v>45810.67083333333</v>
      </c>
      <c r="Y651" s="24"/>
      <c r="Z651" s="24">
        <v>0.9</v>
      </c>
      <c r="AA651" s="24"/>
      <c r="AB651" s="24" t="s">
        <v>436</v>
      </c>
      <c r="AC651" s="26" t="s">
        <v>2391</v>
      </c>
      <c r="AD651" s="24" t="s">
        <v>438</v>
      </c>
      <c r="AE651" s="24"/>
      <c r="AF651" s="24"/>
      <c r="AG651" s="24"/>
      <c r="AH651" s="24"/>
      <c r="AI651" s="24"/>
      <c r="AJ651" s="24" t="s">
        <v>438</v>
      </c>
      <c r="AK651" s="24" t="s">
        <v>438</v>
      </c>
      <c r="AL651" s="345" t="e">
        <f t="shared" si="20"/>
        <v>#VALUE!</v>
      </c>
      <c r="AM651" s="34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1">
        <v>45810.690972222219</v>
      </c>
      <c r="Y652" s="24"/>
      <c r="Z652" s="24">
        <v>0.6</v>
      </c>
      <c r="AA652" s="24"/>
      <c r="AB652" s="24" t="s">
        <v>436</v>
      </c>
      <c r="AC652" s="26" t="s">
        <v>2391</v>
      </c>
      <c r="AD652" s="24" t="s">
        <v>438</v>
      </c>
      <c r="AE652" s="24"/>
      <c r="AF652" s="24"/>
      <c r="AG652" s="24"/>
      <c r="AH652" s="24"/>
      <c r="AI652" s="24"/>
      <c r="AJ652" s="24" t="s">
        <v>438</v>
      </c>
      <c r="AK652" s="24" t="s">
        <v>438</v>
      </c>
      <c r="AL652" s="345" t="e">
        <f t="shared" si="20"/>
        <v>#VALUE!</v>
      </c>
      <c r="AM652" s="34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1">
        <v>45810.666666666657</v>
      </c>
      <c r="Y653" s="24"/>
      <c r="Z653" s="24">
        <v>0.8</v>
      </c>
      <c r="AA653" s="24"/>
      <c r="AB653" s="24" t="s">
        <v>436</v>
      </c>
      <c r="AC653" s="26" t="s">
        <v>2391</v>
      </c>
      <c r="AD653" s="24" t="s">
        <v>438</v>
      </c>
      <c r="AE653" s="24"/>
      <c r="AF653" s="24"/>
      <c r="AG653" s="24"/>
      <c r="AH653" s="24"/>
      <c r="AI653" s="24"/>
      <c r="AJ653" s="24" t="s">
        <v>438</v>
      </c>
      <c r="AK653" s="24" t="s">
        <v>438</v>
      </c>
      <c r="AL653" s="345" t="e">
        <f t="shared" si="20"/>
        <v>#VALUE!</v>
      </c>
      <c r="AM653" s="34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1">
        <v>45811.652777777781</v>
      </c>
      <c r="Y654" s="24" t="s">
        <v>3438</v>
      </c>
      <c r="Z654" s="24">
        <v>0.7</v>
      </c>
      <c r="AA654" s="24"/>
      <c r="AB654" s="24" t="s">
        <v>436</v>
      </c>
      <c r="AC654" s="26" t="s">
        <v>3439</v>
      </c>
      <c r="AD654" s="24"/>
      <c r="AE654" s="24"/>
      <c r="AF654" s="24"/>
      <c r="AG654" s="24"/>
      <c r="AH654" s="24"/>
      <c r="AI654" s="24"/>
      <c r="AJ654" s="24"/>
      <c r="AK654" s="24" t="s">
        <v>438</v>
      </c>
      <c r="AL654" s="345">
        <f t="shared" si="20"/>
        <v>45810</v>
      </c>
      <c r="AM654" s="34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1">
        <v>45811.5</v>
      </c>
      <c r="Y655" s="24"/>
      <c r="Z655" s="24">
        <v>1</v>
      </c>
      <c r="AA655" s="24"/>
      <c r="AB655" s="24" t="s">
        <v>436</v>
      </c>
      <c r="AC655" s="26" t="s">
        <v>2391</v>
      </c>
      <c r="AD655" s="24" t="s">
        <v>438</v>
      </c>
      <c r="AE655" s="24"/>
      <c r="AF655" s="24"/>
      <c r="AG655" s="24"/>
      <c r="AH655" s="24"/>
      <c r="AI655" s="24"/>
      <c r="AJ655" s="24" t="s">
        <v>438</v>
      </c>
      <c r="AK655" s="24" t="s">
        <v>438</v>
      </c>
      <c r="AL655" s="345" t="e">
        <f t="shared" si="20"/>
        <v>#VALUE!</v>
      </c>
      <c r="AM655" s="34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1">
        <v>45811.566666666673</v>
      </c>
      <c r="Y656" s="24"/>
      <c r="Z656" s="24">
        <v>0.3</v>
      </c>
      <c r="AA656" s="24"/>
      <c r="AB656" s="24" t="s">
        <v>436</v>
      </c>
      <c r="AC656" s="26" t="s">
        <v>2455</v>
      </c>
      <c r="AD656" s="24" t="s">
        <v>438</v>
      </c>
      <c r="AE656" s="24"/>
      <c r="AF656" s="24"/>
      <c r="AG656" s="24"/>
      <c r="AH656" s="24"/>
      <c r="AI656" s="24"/>
      <c r="AJ656" s="24"/>
      <c r="AK656" s="24" t="s">
        <v>438</v>
      </c>
      <c r="AL656" s="345" t="e">
        <f t="shared" si="20"/>
        <v>#VALUE!</v>
      </c>
      <c r="AM656" s="34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1">
        <v>45811.618055555547</v>
      </c>
      <c r="Y657" s="24"/>
      <c r="Z657" s="24">
        <v>0.7</v>
      </c>
      <c r="AA657" s="24"/>
      <c r="AB657" s="24" t="s">
        <v>436</v>
      </c>
      <c r="AC657" s="26" t="s">
        <v>2391</v>
      </c>
      <c r="AD657" s="24" t="s">
        <v>438</v>
      </c>
      <c r="AE657" s="24"/>
      <c r="AF657" s="24"/>
      <c r="AG657" s="24"/>
      <c r="AH657" s="24"/>
      <c r="AI657" s="24"/>
      <c r="AJ657" s="24" t="s">
        <v>438</v>
      </c>
      <c r="AK657" s="24" t="s">
        <v>438</v>
      </c>
      <c r="AL657" s="345" t="e">
        <f t="shared" si="20"/>
        <v>#VALUE!</v>
      </c>
      <c r="AM657" s="34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1">
        <v>45811.654861111107</v>
      </c>
      <c r="Y658" s="24"/>
      <c r="Z658" s="24">
        <v>0.7</v>
      </c>
      <c r="AA658" s="24"/>
      <c r="AB658" s="24" t="s">
        <v>436</v>
      </c>
      <c r="AC658" s="26" t="s">
        <v>2391</v>
      </c>
      <c r="AD658" s="24" t="s">
        <v>438</v>
      </c>
      <c r="AE658" s="24"/>
      <c r="AF658" s="24"/>
      <c r="AG658" s="24"/>
      <c r="AH658" s="24"/>
      <c r="AI658" s="24"/>
      <c r="AJ658" s="24" t="s">
        <v>438</v>
      </c>
      <c r="AK658" s="24" t="s">
        <v>438</v>
      </c>
      <c r="AL658" s="345" t="e">
        <f t="shared" si="20"/>
        <v>#VALUE!</v>
      </c>
      <c r="AM658" s="34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1">
        <v>45811.659722222219</v>
      </c>
      <c r="Y659" s="24"/>
      <c r="Z659" s="24">
        <v>0.8</v>
      </c>
      <c r="AA659" s="24"/>
      <c r="AB659" s="24" t="s">
        <v>436</v>
      </c>
      <c r="AC659" s="26" t="s">
        <v>2391</v>
      </c>
      <c r="AD659" s="24" t="s">
        <v>438</v>
      </c>
      <c r="AE659" s="24"/>
      <c r="AF659" s="24"/>
      <c r="AG659" s="24"/>
      <c r="AH659" s="24"/>
      <c r="AI659" s="24"/>
      <c r="AJ659" s="24" t="s">
        <v>438</v>
      </c>
      <c r="AK659" s="24" t="s">
        <v>438</v>
      </c>
      <c r="AL659" s="345" t="e">
        <f t="shared" si="20"/>
        <v>#VALUE!</v>
      </c>
      <c r="AM659" s="34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1">
        <v>45810.604166666657</v>
      </c>
      <c r="Y660" s="24" t="s">
        <v>3418</v>
      </c>
      <c r="Z660" s="24">
        <v>0.5</v>
      </c>
      <c r="AA660" s="24"/>
      <c r="AB660" s="24" t="s">
        <v>436</v>
      </c>
      <c r="AC660" s="26" t="s">
        <v>3452</v>
      </c>
      <c r="AD660" s="24"/>
      <c r="AE660" s="24"/>
      <c r="AF660" s="24"/>
      <c r="AG660" s="24"/>
      <c r="AH660" s="24"/>
      <c r="AI660" s="24"/>
      <c r="AJ660" s="24"/>
      <c r="AK660" s="24" t="s">
        <v>438</v>
      </c>
      <c r="AL660" s="345">
        <f t="shared" si="20"/>
        <v>45807</v>
      </c>
      <c r="AM660" s="34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1">
        <v>45810.625</v>
      </c>
      <c r="Y661" s="24" t="s">
        <v>3418</v>
      </c>
      <c r="Z661" s="24">
        <v>0.5</v>
      </c>
      <c r="AA661" s="24"/>
      <c r="AB661" s="24" t="s">
        <v>436</v>
      </c>
      <c r="AC661" s="26" t="s">
        <v>3458</v>
      </c>
      <c r="AD661" s="24"/>
      <c r="AE661" s="24"/>
      <c r="AF661" s="24"/>
      <c r="AG661" s="24"/>
      <c r="AH661" s="24"/>
      <c r="AI661" s="24"/>
      <c r="AJ661" s="24"/>
      <c r="AK661" s="24" t="s">
        <v>438</v>
      </c>
      <c r="AL661" s="345">
        <f t="shared" si="20"/>
        <v>45807</v>
      </c>
      <c r="AM661" s="34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1">
        <v>45811.464583333327</v>
      </c>
      <c r="Y662" s="24" t="s">
        <v>3465</v>
      </c>
      <c r="Z662" s="24">
        <v>0.5</v>
      </c>
      <c r="AA662" s="24"/>
      <c r="AB662" s="24" t="s">
        <v>436</v>
      </c>
      <c r="AC662" s="26" t="s">
        <v>3466</v>
      </c>
      <c r="AD662" s="24"/>
      <c r="AE662" s="24"/>
      <c r="AF662" s="24"/>
      <c r="AG662" s="24"/>
      <c r="AH662" s="24"/>
      <c r="AI662" s="24"/>
      <c r="AJ662" s="24"/>
      <c r="AK662" s="24" t="s">
        <v>438</v>
      </c>
      <c r="AL662" s="345">
        <f t="shared" si="20"/>
        <v>45810</v>
      </c>
      <c r="AM662" s="34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1">
        <v>45812.472916666673</v>
      </c>
      <c r="Y663" s="24" t="s">
        <v>3472</v>
      </c>
      <c r="Z663" s="24">
        <v>0.5</v>
      </c>
      <c r="AA663" s="24"/>
      <c r="AB663" s="24" t="s">
        <v>436</v>
      </c>
      <c r="AC663" s="26" t="s">
        <v>3473</v>
      </c>
      <c r="AD663" s="24"/>
      <c r="AE663" s="24"/>
      <c r="AF663" s="24"/>
      <c r="AG663" s="24"/>
      <c r="AH663" s="24"/>
      <c r="AI663" s="24"/>
      <c r="AJ663" s="24"/>
      <c r="AK663" s="24" t="s">
        <v>438</v>
      </c>
      <c r="AL663" s="345">
        <f t="shared" si="20"/>
        <v>45811</v>
      </c>
      <c r="AM663" s="34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1">
        <v>45812.676388888889</v>
      </c>
      <c r="Y664" s="24" t="s">
        <v>3479</v>
      </c>
      <c r="Z664" s="24">
        <v>0.5</v>
      </c>
      <c r="AA664" s="24"/>
      <c r="AB664" s="24" t="s">
        <v>436</v>
      </c>
      <c r="AC664" s="26" t="s">
        <v>3480</v>
      </c>
      <c r="AD664" s="24"/>
      <c r="AE664" s="24"/>
      <c r="AF664" s="24"/>
      <c r="AG664" s="24"/>
      <c r="AH664" s="24"/>
      <c r="AI664" s="24"/>
      <c r="AJ664" s="24"/>
      <c r="AK664" s="24" t="s">
        <v>438</v>
      </c>
      <c r="AL664" s="345">
        <f t="shared" si="20"/>
        <v>45812</v>
      </c>
      <c r="AM664" s="34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1">
        <v>45812.458333333343</v>
      </c>
      <c r="Y665" s="24"/>
      <c r="Z665" s="24">
        <v>0.3</v>
      </c>
      <c r="AA665" s="24"/>
      <c r="AB665" s="24" t="s">
        <v>436</v>
      </c>
      <c r="AC665" s="26" t="s">
        <v>1</v>
      </c>
      <c r="AD665" s="24" t="s">
        <v>438</v>
      </c>
      <c r="AE665" s="24"/>
      <c r="AF665" s="24"/>
      <c r="AG665" s="24"/>
      <c r="AH665" s="24"/>
      <c r="AI665" s="24"/>
      <c r="AJ665" s="24" t="s">
        <v>438</v>
      </c>
      <c r="AK665" s="24" t="s">
        <v>438</v>
      </c>
      <c r="AL665" s="345" t="e">
        <f t="shared" si="20"/>
        <v>#VALUE!</v>
      </c>
      <c r="AM665" s="34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1">
        <v>45812.472222222219</v>
      </c>
      <c r="Y666" s="24"/>
      <c r="Z666" s="24">
        <v>0.3</v>
      </c>
      <c r="AA666" s="24"/>
      <c r="AB666" s="24" t="s">
        <v>436</v>
      </c>
      <c r="AC666" s="26" t="s">
        <v>1</v>
      </c>
      <c r="AD666" s="24" t="s">
        <v>438</v>
      </c>
      <c r="AE666" s="24"/>
      <c r="AF666" s="24"/>
      <c r="AG666" s="24"/>
      <c r="AH666" s="24"/>
      <c r="AI666" s="24"/>
      <c r="AJ666" s="24" t="s">
        <v>438</v>
      </c>
      <c r="AK666" s="24" t="s">
        <v>438</v>
      </c>
      <c r="AL666" s="345" t="e">
        <f t="shared" si="20"/>
        <v>#VALUE!</v>
      </c>
      <c r="AM666" s="34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1">
        <v>45812.743055555547</v>
      </c>
      <c r="Y667" s="24" t="s">
        <v>3490</v>
      </c>
      <c r="Z667" s="24">
        <v>2.2999999999999998</v>
      </c>
      <c r="AA667" s="24"/>
      <c r="AB667" s="24" t="s">
        <v>436</v>
      </c>
      <c r="AC667" s="26" t="s">
        <v>3491</v>
      </c>
      <c r="AD667" s="24"/>
      <c r="AE667" s="24"/>
      <c r="AF667" s="24"/>
      <c r="AG667" s="24"/>
      <c r="AH667" s="24"/>
      <c r="AI667" s="24"/>
      <c r="AJ667" s="24"/>
      <c r="AK667" s="24" t="s">
        <v>438</v>
      </c>
      <c r="AL667" s="345">
        <f t="shared" si="20"/>
        <v>45812</v>
      </c>
      <c r="AM667" s="34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1">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5" t="e">
        <f t="shared" si="20"/>
        <v>#VALUE!</v>
      </c>
      <c r="AM668" s="34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1">
        <v>45813.472222222219</v>
      </c>
      <c r="Y669" s="24"/>
      <c r="Z669" s="24">
        <v>0.3</v>
      </c>
      <c r="AA669" s="24"/>
      <c r="AB669" s="24" t="s">
        <v>436</v>
      </c>
      <c r="AC669" s="26" t="s">
        <v>2391</v>
      </c>
      <c r="AD669" s="24" t="s">
        <v>438</v>
      </c>
      <c r="AE669" s="24"/>
      <c r="AF669" s="24"/>
      <c r="AG669" s="24"/>
      <c r="AH669" s="24"/>
      <c r="AI669" s="24"/>
      <c r="AJ669" s="24" t="s">
        <v>438</v>
      </c>
      <c r="AK669" s="24" t="s">
        <v>438</v>
      </c>
      <c r="AL669" s="345" t="e">
        <f t="shared" si="20"/>
        <v>#VALUE!</v>
      </c>
      <c r="AM669" s="34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1">
        <v>45813.529861111107</v>
      </c>
      <c r="Y670" s="24"/>
      <c r="Z670" s="24">
        <v>0.7</v>
      </c>
      <c r="AA670" s="24"/>
      <c r="AB670" s="24" t="s">
        <v>436</v>
      </c>
      <c r="AC670" s="26" t="s">
        <v>2391</v>
      </c>
      <c r="AD670" s="24" t="s">
        <v>438</v>
      </c>
      <c r="AE670" s="24"/>
      <c r="AF670" s="24"/>
      <c r="AG670" s="24"/>
      <c r="AH670" s="24"/>
      <c r="AI670" s="24"/>
      <c r="AJ670" s="24" t="s">
        <v>438</v>
      </c>
      <c r="AK670" s="24" t="s">
        <v>438</v>
      </c>
      <c r="AL670" s="345" t="e">
        <f t="shared" si="20"/>
        <v>#VALUE!</v>
      </c>
      <c r="AM670" s="34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1">
        <v>45813.576388888891</v>
      </c>
      <c r="Y671" s="24"/>
      <c r="Z671" s="24">
        <v>0.3</v>
      </c>
      <c r="AA671" s="24"/>
      <c r="AB671" s="24" t="s">
        <v>436</v>
      </c>
      <c r="AC671" s="26" t="s">
        <v>2455</v>
      </c>
      <c r="AD671" s="24" t="s">
        <v>438</v>
      </c>
      <c r="AE671" s="24"/>
      <c r="AF671" s="24"/>
      <c r="AG671" s="24"/>
      <c r="AH671" s="24"/>
      <c r="AI671" s="24"/>
      <c r="AJ671" s="24" t="s">
        <v>438</v>
      </c>
      <c r="AK671" s="24" t="s">
        <v>438</v>
      </c>
      <c r="AL671" s="345" t="e">
        <f t="shared" si="20"/>
        <v>#VALUE!</v>
      </c>
      <c r="AM671" s="34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1">
        <v>45813.5625</v>
      </c>
      <c r="Y672" s="24"/>
      <c r="Z672" s="24">
        <v>0.5</v>
      </c>
      <c r="AA672" s="24"/>
      <c r="AB672" s="24" t="s">
        <v>436</v>
      </c>
      <c r="AC672" s="26" t="s">
        <v>2391</v>
      </c>
      <c r="AD672" s="24" t="s">
        <v>438</v>
      </c>
      <c r="AE672" s="24"/>
      <c r="AF672" s="24"/>
      <c r="AG672" s="24"/>
      <c r="AH672" s="24"/>
      <c r="AI672" s="24"/>
      <c r="AJ672" s="24" t="s">
        <v>438</v>
      </c>
      <c r="AK672" s="24" t="s">
        <v>438</v>
      </c>
      <c r="AL672" s="345" t="e">
        <f t="shared" si="20"/>
        <v>#VALUE!</v>
      </c>
      <c r="AM672" s="34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1">
        <v>45813.597222222219</v>
      </c>
      <c r="Y673" s="24"/>
      <c r="Z673" s="24">
        <v>0.4</v>
      </c>
      <c r="AA673" s="24"/>
      <c r="AB673" s="24" t="s">
        <v>436</v>
      </c>
      <c r="AC673" s="26" t="s">
        <v>2455</v>
      </c>
      <c r="AD673" s="24" t="s">
        <v>438</v>
      </c>
      <c r="AE673" s="24"/>
      <c r="AF673" s="24"/>
      <c r="AG673" s="24"/>
      <c r="AH673" s="24"/>
      <c r="AI673" s="24"/>
      <c r="AJ673" s="24" t="s">
        <v>438</v>
      </c>
      <c r="AK673" s="24" t="s">
        <v>438</v>
      </c>
      <c r="AL673" s="345" t="e">
        <f t="shared" si="20"/>
        <v>#VALUE!</v>
      </c>
      <c r="AM673" s="34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1">
        <v>45813.599999999999</v>
      </c>
      <c r="Y674" s="24"/>
      <c r="Z674" s="24">
        <v>0.6</v>
      </c>
      <c r="AA674" s="24"/>
      <c r="AB674" s="24" t="s">
        <v>436</v>
      </c>
      <c r="AC674" s="26" t="s">
        <v>2391</v>
      </c>
      <c r="AD674" s="24" t="s">
        <v>438</v>
      </c>
      <c r="AE674" s="24"/>
      <c r="AF674" s="24"/>
      <c r="AG674" s="24"/>
      <c r="AH674" s="24"/>
      <c r="AI674" s="24"/>
      <c r="AJ674" s="24" t="s">
        <v>438</v>
      </c>
      <c r="AK674" s="24" t="s">
        <v>438</v>
      </c>
      <c r="AL674" s="345" t="e">
        <f t="shared" si="20"/>
        <v>#VALUE!</v>
      </c>
      <c r="AM674" s="34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1">
        <v>45813.611111111109</v>
      </c>
      <c r="Y675" s="24"/>
      <c r="Z675" s="24">
        <v>0.7</v>
      </c>
      <c r="AA675" s="24"/>
      <c r="AB675" s="24" t="s">
        <v>436</v>
      </c>
      <c r="AC675" s="26" t="s">
        <v>2391</v>
      </c>
      <c r="AD675" s="24" t="s">
        <v>438</v>
      </c>
      <c r="AE675" s="24"/>
      <c r="AF675" s="24"/>
      <c r="AG675" s="24"/>
      <c r="AH675" s="24"/>
      <c r="AI675" s="24"/>
      <c r="AJ675" s="24" t="s">
        <v>438</v>
      </c>
      <c r="AK675" s="24" t="s">
        <v>438</v>
      </c>
      <c r="AL675" s="345" t="e">
        <f t="shared" si="20"/>
        <v>#VALUE!</v>
      </c>
      <c r="AM675" s="34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1">
        <v>45813.621527777781</v>
      </c>
      <c r="Y676" s="24"/>
      <c r="Z676" s="24">
        <v>0.4</v>
      </c>
      <c r="AA676" s="24"/>
      <c r="AB676" s="24" t="s">
        <v>436</v>
      </c>
      <c r="AC676" s="26" t="s">
        <v>2391</v>
      </c>
      <c r="AD676" s="24" t="s">
        <v>438</v>
      </c>
      <c r="AE676" s="24"/>
      <c r="AF676" s="24"/>
      <c r="AG676" s="24"/>
      <c r="AH676" s="24"/>
      <c r="AI676" s="24"/>
      <c r="AJ676" s="24" t="s">
        <v>438</v>
      </c>
      <c r="AK676" s="24" t="s">
        <v>438</v>
      </c>
      <c r="AL676" s="345" t="e">
        <f t="shared" si="20"/>
        <v>#VALUE!</v>
      </c>
      <c r="AM676" s="34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1">
        <v>45813.643055555563</v>
      </c>
      <c r="Y677" s="24"/>
      <c r="Z677" s="24">
        <v>0.6</v>
      </c>
      <c r="AA677" s="24"/>
      <c r="AB677" s="24" t="s">
        <v>436</v>
      </c>
      <c r="AC677" s="26" t="s">
        <v>2391</v>
      </c>
      <c r="AD677" s="24" t="s">
        <v>438</v>
      </c>
      <c r="AE677" s="24"/>
      <c r="AF677" s="24"/>
      <c r="AG677" s="24"/>
      <c r="AH677" s="24"/>
      <c r="AI677" s="24"/>
      <c r="AJ677" s="24" t="s">
        <v>438</v>
      </c>
      <c r="AK677" s="24" t="s">
        <v>438</v>
      </c>
      <c r="AL677" s="345" t="e">
        <f t="shared" si="20"/>
        <v>#VALUE!</v>
      </c>
      <c r="AM677" s="34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1">
        <v>45813.645833333343</v>
      </c>
      <c r="Y678" s="24"/>
      <c r="Z678" s="24">
        <v>0.7</v>
      </c>
      <c r="AA678" s="24"/>
      <c r="AB678" s="24" t="s">
        <v>436</v>
      </c>
      <c r="AC678" s="26" t="s">
        <v>2391</v>
      </c>
      <c r="AD678" s="24" t="s">
        <v>438</v>
      </c>
      <c r="AE678" s="24"/>
      <c r="AF678" s="24"/>
      <c r="AG678" s="24"/>
      <c r="AH678" s="24"/>
      <c r="AI678" s="24"/>
      <c r="AJ678" s="24" t="s">
        <v>438</v>
      </c>
      <c r="AK678" s="24" t="s">
        <v>438</v>
      </c>
      <c r="AL678" s="345" t="e">
        <f t="shared" si="20"/>
        <v>#VALUE!</v>
      </c>
      <c r="AM678" s="34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1">
        <v>45813.708333333343</v>
      </c>
      <c r="Y679" s="24"/>
      <c r="Z679" s="24">
        <v>0.8</v>
      </c>
      <c r="AA679" s="24"/>
      <c r="AB679" s="24" t="s">
        <v>436</v>
      </c>
      <c r="AC679" s="26" t="s">
        <v>2391</v>
      </c>
      <c r="AD679" s="24" t="s">
        <v>438</v>
      </c>
      <c r="AE679" s="24"/>
      <c r="AF679" s="24"/>
      <c r="AG679" s="24"/>
      <c r="AH679" s="24"/>
      <c r="AI679" s="24"/>
      <c r="AJ679" s="24" t="s">
        <v>438</v>
      </c>
      <c r="AK679" s="24" t="s">
        <v>438</v>
      </c>
      <c r="AL679" s="345" t="e">
        <f t="shared" si="20"/>
        <v>#VALUE!</v>
      </c>
      <c r="AM679" s="34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2">
        <v>45814.545138888891</v>
      </c>
      <c r="Y680" s="24" t="s">
        <v>3520</v>
      </c>
      <c r="Z680" s="24">
        <v>2.1</v>
      </c>
      <c r="AA680" s="24"/>
      <c r="AB680" s="24" t="s">
        <v>436</v>
      </c>
      <c r="AC680" s="26" t="s">
        <v>3325</v>
      </c>
      <c r="AD680" s="24"/>
      <c r="AE680" s="24"/>
      <c r="AF680" s="24"/>
      <c r="AG680" s="24"/>
      <c r="AH680" s="24"/>
      <c r="AI680" s="24"/>
      <c r="AJ680" s="24"/>
      <c r="AK680" s="24" t="s">
        <v>438</v>
      </c>
      <c r="AL680" s="345">
        <f t="shared" si="20"/>
        <v>45813</v>
      </c>
      <c r="AM680" s="346">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3523</v>
      </c>
      <c r="AE4" s="21"/>
      <c r="AF4" s="21"/>
      <c r="AG4" s="21"/>
      <c r="AH4" s="21"/>
      <c r="AI4" s="21"/>
      <c r="AJ4" s="21"/>
      <c r="AK4" s="21" t="s">
        <v>438</v>
      </c>
      <c r="AL4" s="104" t="e">
        <f>DATEVALUE(TEXT(I4, "yyyy/mm/dd"))</f>
        <v>#VALUE!</v>
      </c>
      <c r="AM4" s="264" t="s">
        <v>3524</v>
      </c>
      <c r="AN4" s="360">
        <v>2025041163</v>
      </c>
      <c r="AO4" s="361"/>
      <c r="AP4" s="362"/>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7" width="11.8984375" style="271" customWidth="1"/>
    <col min="8" max="8" width="11.5" style="27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7.69921875" style="271" hidden="1" customWidth="1"/>
    <col min="18" max="18" width="18.3984375"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431</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39</v>
      </c>
      <c r="V1" s="271">
        <v>39</v>
      </c>
      <c r="W1" s="271">
        <v>39</v>
      </c>
    </row>
    <row r="2" spans="1:23" ht="21" customHeight="1">
      <c r="A2" s="276">
        <f>COUNTA(I7:I150)</f>
        <v>117</v>
      </c>
      <c r="B2" s="275">
        <v>4</v>
      </c>
      <c r="C2" s="276">
        <f>U1</f>
        <v>39</v>
      </c>
      <c r="D2" s="276">
        <f>E2</f>
        <v>45</v>
      </c>
      <c r="E2" s="275">
        <f>COUNTIF(C$7:C$150,"v")</f>
        <v>45</v>
      </c>
      <c r="F2" s="275" t="str">
        <f>IF((C2-E2)&lt;0,"0",(C2-E2))</f>
        <v>0</v>
      </c>
      <c r="G2" s="277" t="str">
        <f>ROUND(IF((E2/C2)&gt;1,1,(E2/C2))*100,0)&amp;"%"</f>
        <v>100%</v>
      </c>
      <c r="H2" s="276">
        <f>COUNTIFS(門市主檔!E:E,A1,門市主檔!Z:Z,"STAR")</f>
        <v>93</v>
      </c>
      <c r="I2" s="276">
        <f>COUNTIF($G$7:$G$150,"已更換")+COUNTIF($G$7:$G$150,"完工已補裝")</f>
        <v>62</v>
      </c>
      <c r="J2" s="276">
        <f>COUNTIF($G$7:$G$150,"未更換")+COUNTIF($G$7:$G$150,"已PM未更換")</f>
        <v>31</v>
      </c>
      <c r="K2" s="182"/>
      <c r="L2" s="182"/>
      <c r="M2" s="182"/>
      <c r="N2" s="182"/>
      <c r="O2" s="182"/>
      <c r="P2" s="183"/>
      <c r="Q2" s="183"/>
      <c r="R2" s="270">
        <v>45778</v>
      </c>
      <c r="S2" s="201"/>
      <c r="U2" s="270">
        <f ca="1">TODAY()</f>
        <v>45817</v>
      </c>
    </row>
    <row r="3" spans="1:23" ht="21" customHeight="1">
      <c r="A3" s="272"/>
      <c r="B3" s="275">
        <v>5</v>
      </c>
      <c r="C3" s="276">
        <f>V1</f>
        <v>39</v>
      </c>
      <c r="D3" s="276">
        <f>A2-E2-D4</f>
        <v>49</v>
      </c>
      <c r="E3" s="275">
        <f>COUNTIF(D$7:D$150,"v")</f>
        <v>49</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39</v>
      </c>
      <c r="D4" s="276">
        <f>A2-E2-E3</f>
        <v>23</v>
      </c>
      <c r="E4" s="275">
        <f>COUNTIF(E$7:E$150,"v")</f>
        <v>11</v>
      </c>
      <c r="F4" s="275">
        <f>IF((D4-E4)&lt;0,"0",(D4-E4))</f>
        <v>12</v>
      </c>
      <c r="G4" s="277" t="str">
        <f>ROUND(IF((E4/C4)&gt;1,1,(E4/C4))*100,0)&amp;"%"</f>
        <v>28%</v>
      </c>
      <c r="H4" s="278"/>
      <c r="I4" s="279"/>
      <c r="J4" s="279"/>
      <c r="K4" s="182"/>
      <c r="L4" s="182"/>
      <c r="M4" s="182"/>
      <c r="N4" s="182"/>
      <c r="O4" s="182"/>
      <c r="P4" s="183"/>
      <c r="Q4" s="183"/>
      <c r="R4" s="270">
        <v>45839</v>
      </c>
    </row>
    <row r="5" spans="1:23" ht="22.5" customHeight="1">
      <c r="A5" s="302"/>
      <c r="B5" s="303" t="s">
        <v>3536</v>
      </c>
      <c r="C5" s="304">
        <f>SUM(C2:C4)</f>
        <v>117</v>
      </c>
      <c r="D5" s="304">
        <f>SUM(D2:D4)</f>
        <v>117</v>
      </c>
      <c r="E5" s="304">
        <f>SUM(E2:E4)</f>
        <v>105</v>
      </c>
      <c r="F5" s="304">
        <f>SUM(F2:F4)</f>
        <v>12</v>
      </c>
      <c r="G5" s="305" t="str">
        <f>ROUND(IF((E5/C5)&gt;1,1,(E5/C5))*100,0)&amp;"%"</f>
        <v>90%</v>
      </c>
      <c r="H5" s="306"/>
      <c r="I5" s="306"/>
      <c r="J5" s="307"/>
      <c r="K5" s="182"/>
      <c r="L5" s="182"/>
      <c r="M5" s="182"/>
      <c r="N5" s="182"/>
      <c r="O5" s="182"/>
      <c r="P5" s="183"/>
      <c r="Q5" s="183"/>
      <c r="R5" s="273" t="s">
        <v>3537</v>
      </c>
      <c r="S5" s="274"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3538</v>
      </c>
      <c r="D6" s="185" t="s">
        <v>3539</v>
      </c>
      <c r="E6" s="185" t="s">
        <v>3540</v>
      </c>
      <c r="F6" s="185" t="s">
        <v>3531</v>
      </c>
      <c r="G6" s="185" t="s">
        <v>2</v>
      </c>
      <c r="H6" s="185" t="s">
        <v>49</v>
      </c>
      <c r="I6" s="185" t="s">
        <v>3541</v>
      </c>
      <c r="J6" s="185" t="s">
        <v>3542</v>
      </c>
      <c r="K6" s="186"/>
      <c r="L6" s="186"/>
      <c r="M6" s="186"/>
      <c r="N6" s="186"/>
      <c r="O6" s="186"/>
      <c r="P6" s="183"/>
      <c r="Q6" s="183"/>
    </row>
    <row r="7" spans="1:23" ht="19.5" customHeight="1">
      <c r="A7" s="187" t="s">
        <v>321</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3" t="s">
        <v>3543</v>
      </c>
      <c r="Q7" s="192" t="s">
        <v>3544</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3" t="s">
        <v>3543</v>
      </c>
      <c r="Q8" s="192" t="s">
        <v>3544</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3"/>
      <c r="Q9" s="192" t="s">
        <v>3544</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3"/>
      <c r="Q10" s="192" t="s">
        <v>3544</v>
      </c>
    </row>
    <row r="11" spans="1:23" ht="19.5" customHeight="1">
      <c r="A11" s="187">
        <v>2222</v>
      </c>
      <c r="B11" s="187" t="str">
        <f>VLOOKUP(A11,門市主檔!A:B,2,FALSE)</f>
        <v>三重義天店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45715.615277777782</v>
      </c>
      <c r="K11" s="188"/>
      <c r="L11" s="188"/>
      <c r="M11" s="188"/>
      <c r="N11" s="188"/>
      <c r="O11" s="188"/>
      <c r="P11" s="183" t="s">
        <v>3543</v>
      </c>
      <c r="Q11" s="192" t="s">
        <v>3544</v>
      </c>
    </row>
    <row r="12" spans="1:23" ht="19.5" customHeight="1">
      <c r="A12" s="187" t="s">
        <v>339</v>
      </c>
      <c r="B12" s="187" t="str">
        <f>VLOOKUP(A12,門市主檔!A:B,2,FALSE)</f>
        <v>北縣仁和店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45720.618055555547</v>
      </c>
      <c r="K12" s="188"/>
      <c r="L12" s="188"/>
      <c r="M12" s="188"/>
      <c r="N12" s="188"/>
      <c r="O12" s="188"/>
      <c r="P12" s="183" t="s">
        <v>3543</v>
      </c>
      <c r="Q12" s="192" t="s">
        <v>3544</v>
      </c>
    </row>
    <row r="13" spans="1:23" ht="19.5" customHeight="1">
      <c r="A13" s="187">
        <v>3957</v>
      </c>
      <c r="B13" s="187" t="str">
        <f>VLOOKUP(A13,門市主檔!A:B,2,FALSE)</f>
        <v>三重福仁店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三重區</v>
      </c>
      <c r="J13" s="194">
        <v>45720.640972222223</v>
      </c>
      <c r="K13" s="188"/>
      <c r="L13" s="188"/>
      <c r="M13" s="188"/>
      <c r="N13" s="188"/>
      <c r="O13" s="188"/>
      <c r="P13" s="183" t="s">
        <v>3543</v>
      </c>
      <c r="Q13" s="192" t="s">
        <v>3544</v>
      </c>
    </row>
    <row r="14" spans="1:23" ht="19.5" customHeight="1">
      <c r="A14" s="187" t="s">
        <v>328</v>
      </c>
      <c r="B14" s="187" t="str">
        <f>VLOOKUP(A14,門市主檔!A:B,2,FALSE)</f>
        <v>三重車路頭</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45715.510416666657</v>
      </c>
      <c r="K14" s="188"/>
      <c r="L14" s="188"/>
      <c r="M14" s="188"/>
      <c r="N14" s="188"/>
      <c r="O14" s="188"/>
      <c r="P14" s="183" t="s">
        <v>3543</v>
      </c>
      <c r="Q14" s="192" t="s">
        <v>3544</v>
      </c>
    </row>
    <row r="15" spans="1:23" ht="19.5" customHeight="1">
      <c r="A15" s="187" t="s">
        <v>335</v>
      </c>
      <c r="B15" s="187" t="str">
        <f>VLOOKUP(A15,門市主檔!A:B,2,FALSE)</f>
        <v>三重維德店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45719.701388888891</v>
      </c>
      <c r="K15" s="188"/>
      <c r="L15" s="188"/>
      <c r="M15" s="188"/>
      <c r="N15" s="188"/>
      <c r="O15" s="188"/>
      <c r="P15" s="183"/>
      <c r="Q15" s="192" t="s">
        <v>3544</v>
      </c>
    </row>
    <row r="16" spans="1:23" ht="19.5" customHeight="1">
      <c r="A16" s="187">
        <v>4968</v>
      </c>
      <c r="B16" s="187" t="str">
        <f>VLOOKUP(A16,門市主檔!A:B,2,FALSE)</f>
        <v>三重太璞宮</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1</v>
      </c>
      <c r="I16" s="187" t="str">
        <f>VLOOKUP(A16,'0919門市清單主檔'!B:V,21,FALSE)</f>
        <v>三重區</v>
      </c>
      <c r="J16" s="194">
        <v>45664.662499999999</v>
      </c>
      <c r="K16" s="188"/>
      <c r="L16" s="188"/>
      <c r="M16" s="188"/>
      <c r="N16" s="188"/>
      <c r="O16" s="188"/>
      <c r="P16" s="183" t="s">
        <v>3543</v>
      </c>
      <c r="Q16" s="192" t="s">
        <v>3544</v>
      </c>
    </row>
    <row r="17" spans="1:17" ht="19.5" customHeight="1">
      <c r="A17" s="187">
        <v>4906</v>
      </c>
      <c r="B17" s="187" t="str">
        <f>VLOOKUP(A17,門市主檔!A:B,2,FALSE)</f>
        <v>金山銀山店</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金山區</v>
      </c>
      <c r="J17" s="194">
        <v>45679.57708333333</v>
      </c>
      <c r="K17" s="188"/>
      <c r="L17" s="188"/>
      <c r="M17" s="188"/>
      <c r="N17" s="188"/>
      <c r="O17" s="188"/>
      <c r="P17" s="183"/>
      <c r="Q17" s="192" t="s">
        <v>3544</v>
      </c>
    </row>
    <row r="18" spans="1:17" ht="19.5" customHeight="1">
      <c r="A18" s="187">
        <v>5101</v>
      </c>
      <c r="B18" s="187" t="str">
        <f>VLOOKUP(A18,門市主檔!A:B,2,FALSE)</f>
        <v>淡水小坪頂</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4">
        <f>VLOOKUP(A18,門市主檔!A:V,22,FALSE)</f>
        <v>0</v>
      </c>
      <c r="I18" s="187" t="str">
        <f>VLOOKUP(A18,'0919門市清單主檔'!B:V,21,FALSE)</f>
        <v>淡水區</v>
      </c>
      <c r="J18" s="194">
        <v>45727.497916666667</v>
      </c>
      <c r="K18" s="188"/>
      <c r="L18" s="188"/>
      <c r="M18" s="188"/>
      <c r="N18" s="188"/>
      <c r="O18" s="188"/>
      <c r="P18" s="183"/>
      <c r="Q18" s="192" t="s">
        <v>3544</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3"/>
      <c r="Q19" s="192" t="s">
        <v>3544</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3" t="s">
        <v>3543</v>
      </c>
      <c r="Q20" s="192" t="s">
        <v>3544</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3"/>
      <c r="Q21" s="192" t="s">
        <v>3544</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3" t="s">
        <v>3543</v>
      </c>
      <c r="Q22" s="192" t="s">
        <v>3544</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3" t="s">
        <v>3543</v>
      </c>
      <c r="Q23" s="192" t="s">
        <v>3544</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3" t="s">
        <v>3543</v>
      </c>
      <c r="Q24" s="192" t="s">
        <v>3544</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3" t="s">
        <v>3543</v>
      </c>
      <c r="Q25" s="192" t="s">
        <v>3544</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3"/>
      <c r="Q26" s="192" t="s">
        <v>3544</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3" t="s">
        <v>3543</v>
      </c>
      <c r="Q27" s="192" t="s">
        <v>3544</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3" t="s">
        <v>3543</v>
      </c>
      <c r="Q28" s="192" t="s">
        <v>3544</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3"/>
      <c r="Q29" s="192" t="s">
        <v>3544</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3" t="s">
        <v>3543</v>
      </c>
      <c r="Q30" s="192" t="s">
        <v>3544</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3" t="s">
        <v>3543</v>
      </c>
      <c r="Q31" s="192" t="s">
        <v>3544</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3" t="s">
        <v>3543</v>
      </c>
      <c r="Q32" s="192" t="s">
        <v>3544</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3"/>
      <c r="Q33" s="192" t="s">
        <v>3544</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3"/>
      <c r="Q34" s="192" t="s">
        <v>3544</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3"/>
      <c r="L35" s="183"/>
      <c r="M35" s="183"/>
      <c r="N35" s="183"/>
      <c r="O35" s="183"/>
      <c r="P35" s="183" t="s">
        <v>3543</v>
      </c>
      <c r="Q35" s="192" t="s">
        <v>3544</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3" t="s">
        <v>3543</v>
      </c>
      <c r="Q36" s="192" t="s">
        <v>3544</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3" t="s">
        <v>3543</v>
      </c>
      <c r="Q37" s="192" t="s">
        <v>3544</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3" t="s">
        <v>3543</v>
      </c>
      <c r="Q38" s="192" t="s">
        <v>3544</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70"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3" t="s">
        <v>3543</v>
      </c>
      <c r="Q39" s="192" t="s">
        <v>3544</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3" t="s">
        <v>3543</v>
      </c>
      <c r="Q40" s="192" t="s">
        <v>3544</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3" t="s">
        <v>3543</v>
      </c>
      <c r="Q41" s="192" t="s">
        <v>3544</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3" t="s">
        <v>3543</v>
      </c>
      <c r="Q42" s="192" t="s">
        <v>3544</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3" t="s">
        <v>3543</v>
      </c>
      <c r="Q43" s="192" t="s">
        <v>3544</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3"/>
      <c r="L44" s="183"/>
      <c r="M44" s="183"/>
      <c r="N44" s="183"/>
      <c r="O44" s="183"/>
      <c r="P44" s="183" t="s">
        <v>3543</v>
      </c>
      <c r="Q44" s="192" t="s">
        <v>3544</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3" t="s">
        <v>3543</v>
      </c>
      <c r="Q45" s="192" t="s">
        <v>3544</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3" t="s">
        <v>3543</v>
      </c>
      <c r="Q46" s="192" t="s">
        <v>3544</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3" t="s">
        <v>3543</v>
      </c>
      <c r="Q47" s="192" t="s">
        <v>3544</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7">
        <f>VLOOKUP(A48,門市主檔!A:V,22,FALSE)</f>
        <v>2</v>
      </c>
      <c r="I48" s="187" t="str">
        <f>VLOOKUP(A48,'0919門市清單主檔'!B:V,21,FALSE)</f>
        <v>三重區</v>
      </c>
      <c r="J48" s="194">
        <v>45695.630555555559</v>
      </c>
      <c r="K48" s="188"/>
      <c r="L48" s="188"/>
      <c r="M48" s="188"/>
      <c r="N48" s="188"/>
      <c r="O48" s="188"/>
      <c r="P48" s="183"/>
      <c r="Q48" s="192" t="s">
        <v>3544</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3"/>
      <c r="Q49" s="192" t="s">
        <v>3544</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3" t="s">
        <v>3543</v>
      </c>
      <c r="Q50" s="192" t="s">
        <v>3544</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3"/>
      <c r="Q51" s="192" t="s">
        <v>3544</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3"/>
      <c r="Q52" s="192" t="s">
        <v>3544</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3" t="s">
        <v>3543</v>
      </c>
      <c r="Q53" s="192" t="s">
        <v>3544</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3" t="s">
        <v>3543</v>
      </c>
      <c r="Q54" s="192" t="s">
        <v>3544</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3" t="s">
        <v>3543</v>
      </c>
      <c r="Q55" s="192" t="s">
        <v>3544</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3" t="s">
        <v>3543</v>
      </c>
      <c r="Q56" s="192" t="s">
        <v>3544</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3" t="s">
        <v>3543</v>
      </c>
      <c r="Q57" s="192" t="s">
        <v>3544</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3" t="s">
        <v>3543</v>
      </c>
      <c r="Q58" s="192" t="s">
        <v>3544</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3"/>
      <c r="Q59" s="192" t="s">
        <v>3544</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3" t="s">
        <v>3543</v>
      </c>
      <c r="Q60" s="192" t="s">
        <v>3544</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3" t="s">
        <v>3543</v>
      </c>
      <c r="Q61" s="192" t="s">
        <v>3544</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3" t="s">
        <v>3543</v>
      </c>
      <c r="Q62" s="192" t="s">
        <v>3544</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4">
        <f>VLOOKUP(A63,門市主檔!A:V,22,FALSE)</f>
        <v>2</v>
      </c>
      <c r="I63" s="187" t="str">
        <f>VLOOKUP(A63,'0919門市清單主檔'!B:V,21,FALSE)</f>
        <v>三重區</v>
      </c>
      <c r="J63" s="194">
        <v>45719.486805555563</v>
      </c>
      <c r="K63" s="188"/>
      <c r="L63" s="188"/>
      <c r="M63" s="188"/>
      <c r="N63" s="188"/>
      <c r="O63" s="188"/>
      <c r="P63" s="183"/>
      <c r="Q63" s="192" t="s">
        <v>3544</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3" t="s">
        <v>3543</v>
      </c>
      <c r="Q64" s="192" t="s">
        <v>3544</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 t="shared" si="1"/>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3" t="s">
        <v>3543</v>
      </c>
      <c r="Q65" s="192" t="s">
        <v>3544</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 t="shared" si="1"/>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3" t="s">
        <v>3543</v>
      </c>
      <c r="Q66" s="192" t="s">
        <v>3544</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 t="shared" si="1"/>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3" t="s">
        <v>3543</v>
      </c>
      <c r="Q67" s="192" t="s">
        <v>3544</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 t="shared" si="1"/>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3" t="s">
        <v>3543</v>
      </c>
      <c r="Q68" s="192" t="s">
        <v>3544</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 t="shared" si="1"/>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3" t="s">
        <v>3543</v>
      </c>
      <c r="Q69" s="192" t="s">
        <v>3544</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 t="shared" si="1"/>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3"/>
      <c r="Q70" s="192" t="s">
        <v>3544</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 t="shared" ref="F71:F102" si="2">IF(COUNTBLANK(C71:E71)=3,"未保養","")</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3"/>
      <c r="Q71" s="192" t="s">
        <v>3544</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 t="shared" si="2"/>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3"/>
      <c r="Q72" s="192" t="s">
        <v>3544</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 t="shared" si="2"/>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3" t="s">
        <v>3543</v>
      </c>
      <c r="Q73" s="192" t="s">
        <v>3544</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 t="shared" si="2"/>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3"/>
      <c r="Q74" s="192" t="s">
        <v>3544</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 t="shared" si="2"/>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3" t="s">
        <v>3543</v>
      </c>
      <c r="Q75" s="192" t="s">
        <v>3544</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 t="shared" si="2"/>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3"/>
      <c r="Q76" s="192" t="s">
        <v>3544</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 t="shared" si="2"/>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3"/>
      <c r="Q77" s="192" t="s">
        <v>3544</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 t="shared" si="2"/>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3" t="s">
        <v>3543</v>
      </c>
      <c r="Q78" s="192" t="s">
        <v>3544</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 t="shared" si="2"/>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3" t="s">
        <v>3543</v>
      </c>
      <c r="Q79" s="192" t="s">
        <v>3544</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 t="shared" si="2"/>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3" t="s">
        <v>3543</v>
      </c>
      <c r="Q80" s="192" t="s">
        <v>3544</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 t="shared" si="2"/>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3" t="s">
        <v>3543</v>
      </c>
      <c r="Q81" s="192" t="s">
        <v>3544</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 t="shared" si="2"/>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3"/>
      <c r="Q82" s="192" t="s">
        <v>3544</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 t="shared" si="2"/>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3"/>
      <c r="Q83" s="192" t="s">
        <v>3544</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 t="shared" si="2"/>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3" t="s">
        <v>3543</v>
      </c>
      <c r="Q84" s="192" t="s">
        <v>3544</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 t="shared" si="2"/>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3"/>
      <c r="Q85" s="192" t="s">
        <v>3544</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 t="shared" si="2"/>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3" t="s">
        <v>3543</v>
      </c>
      <c r="Q86" s="192" t="s">
        <v>3544</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 t="shared" si="2"/>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3"/>
      <c r="Q87" s="192" t="s">
        <v>3544</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 t="shared" si="2"/>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3"/>
      <c r="L88" s="183"/>
      <c r="M88" s="183"/>
      <c r="N88" s="183"/>
      <c r="O88" s="183"/>
      <c r="P88" s="183" t="s">
        <v>3543</v>
      </c>
      <c r="Q88" s="192" t="s">
        <v>3544</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 t="shared" si="2"/>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3"/>
      <c r="Q89" s="192" t="s">
        <v>3544</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 t="shared" si="2"/>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3" t="s">
        <v>3543</v>
      </c>
      <c r="Q90" s="192" t="s">
        <v>3544</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 t="shared" si="2"/>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3" t="s">
        <v>3543</v>
      </c>
      <c r="Q91" s="192" t="s">
        <v>3544</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 t="shared" si="2"/>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3" t="s">
        <v>3543</v>
      </c>
      <c r="Q92" s="192" t="s">
        <v>3544</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 t="shared" si="2"/>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3" t="s">
        <v>3543</v>
      </c>
      <c r="Q93" s="192" t="s">
        <v>3544</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 t="shared" si="2"/>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3" t="s">
        <v>3543</v>
      </c>
      <c r="Q94" s="192" t="s">
        <v>3544</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 t="shared" si="2"/>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3" t="s">
        <v>3543</v>
      </c>
      <c r="Q95" s="192" t="s">
        <v>3544</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 t="shared" si="2"/>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3" t="s">
        <v>3543</v>
      </c>
      <c r="Q96" s="192" t="s">
        <v>3544</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 t="shared" si="2"/>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3"/>
      <c r="Q97" s="192" t="s">
        <v>3544</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 t="shared" si="2"/>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3" t="s">
        <v>3543</v>
      </c>
      <c r="Q98" s="192" t="s">
        <v>3544</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 t="shared" si="2"/>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3" t="s">
        <v>3543</v>
      </c>
      <c r="Q99" s="192" t="s">
        <v>3544</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 t="shared" si="2"/>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3"/>
      <c r="L100" s="183"/>
      <c r="M100" s="183"/>
      <c r="N100" s="183"/>
      <c r="O100" s="183"/>
      <c r="P100" s="183" t="s">
        <v>3543</v>
      </c>
      <c r="Q100" s="183"/>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 t="shared" si="2"/>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3"/>
      <c r="L101" s="183"/>
      <c r="M101" s="183"/>
      <c r="N101" s="183"/>
      <c r="O101" s="183"/>
      <c r="P101" s="183" t="s">
        <v>3543</v>
      </c>
      <c r="Q101" s="183"/>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 t="shared" si="2"/>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3"/>
      <c r="L102" s="183"/>
      <c r="M102" s="183"/>
      <c r="N102" s="183"/>
      <c r="O102" s="183"/>
      <c r="P102" s="183" t="s">
        <v>3543</v>
      </c>
      <c r="Q102" s="183"/>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 t="shared" ref="F103:F123" si="3">IF(COUNTBLANK(C103:E103)=3,"未保養","")</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3"/>
      <c r="L103" s="183"/>
      <c r="M103" s="183"/>
      <c r="N103" s="183"/>
      <c r="O103" s="183"/>
      <c r="P103" s="183" t="s">
        <v>3543</v>
      </c>
      <c r="Q103" s="183"/>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 t="shared" si="3"/>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3"/>
      <c r="L104" s="183"/>
      <c r="M104" s="183"/>
      <c r="N104" s="183"/>
      <c r="O104" s="183"/>
      <c r="P104" s="183" t="s">
        <v>3543</v>
      </c>
      <c r="Q104" s="183"/>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 t="shared" si="3"/>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3"/>
      <c r="L105" s="183"/>
      <c r="M105" s="183"/>
      <c r="N105" s="183"/>
      <c r="O105" s="183"/>
      <c r="P105" s="183" t="s">
        <v>3543</v>
      </c>
      <c r="Q105" s="183"/>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 t="shared" si="3"/>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3"/>
      <c r="L106" s="183"/>
      <c r="M106" s="183"/>
      <c r="N106" s="183"/>
      <c r="O106" s="183"/>
      <c r="P106" s="183" t="s">
        <v>3543</v>
      </c>
      <c r="Q106" s="183"/>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 t="shared" si="3"/>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3"/>
      <c r="L107" s="183"/>
      <c r="M107" s="183"/>
      <c r="N107" s="183"/>
      <c r="O107" s="183"/>
      <c r="P107" s="183" t="s">
        <v>3543</v>
      </c>
      <c r="Q107" s="183"/>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 t="shared" si="3"/>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3" t="s">
        <v>3543</v>
      </c>
      <c r="Q108" s="192" t="s">
        <v>3544</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 t="shared" si="3"/>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3"/>
      <c r="L109" s="183"/>
      <c r="M109" s="183"/>
      <c r="N109" s="183"/>
      <c r="O109" s="183"/>
      <c r="P109" s="183" t="s">
        <v>3543</v>
      </c>
      <c r="Q109" s="192" t="s">
        <v>3544</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 t="shared" si="3"/>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3" t="s">
        <v>3543</v>
      </c>
      <c r="Q110" s="192" t="s">
        <v>3544</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 t="shared" si="3"/>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3" t="s">
        <v>3543</v>
      </c>
      <c r="Q111" s="192" t="s">
        <v>3544</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 t="shared" si="3"/>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3" t="s">
        <v>3543</v>
      </c>
      <c r="Q112" s="192" t="s">
        <v>3544</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 t="shared" si="3"/>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3" t="s">
        <v>3543</v>
      </c>
      <c r="Q113" s="192" t="s">
        <v>3544</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 t="shared" si="3"/>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3" t="s">
        <v>3543</v>
      </c>
      <c r="Q114" s="192" t="s">
        <v>3544</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 t="shared" si="3"/>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3" t="s">
        <v>3543</v>
      </c>
      <c r="Q115" s="192" t="s">
        <v>3544</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 t="shared" si="3"/>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3" t="s">
        <v>3543</v>
      </c>
      <c r="Q116" s="192" t="s">
        <v>3544</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 t="shared" si="3"/>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3" t="s">
        <v>3543</v>
      </c>
      <c r="Q117" s="192" t="s">
        <v>3544</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 t="shared" si="3"/>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3" t="s">
        <v>3543</v>
      </c>
      <c r="Q118" s="192" t="s">
        <v>3544</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 t="shared" si="3"/>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3"/>
      <c r="L119" s="183"/>
      <c r="M119" s="183"/>
      <c r="N119" s="183"/>
      <c r="O119" s="183"/>
      <c r="P119" s="183" t="s">
        <v>3543</v>
      </c>
      <c r="Q119" s="192" t="s">
        <v>3544</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 t="shared" si="3"/>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3" t="s">
        <v>3543</v>
      </c>
      <c r="Q120" s="192" t="s">
        <v>3544</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 t="shared" si="3"/>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3" t="s">
        <v>3543</v>
      </c>
      <c r="Q121" s="192" t="s">
        <v>3544</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 t="shared" si="3"/>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3" t="s">
        <v>3543</v>
      </c>
      <c r="Q122" s="192" t="s">
        <v>3544</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 t="shared" si="3"/>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3"/>
      <c r="Q123" s="192" t="s">
        <v>3544</v>
      </c>
    </row>
    <row r="124" spans="1:17" ht="19.5" customHeight="1">
      <c r="A124" s="188"/>
      <c r="B124" s="188"/>
      <c r="C124" s="259"/>
      <c r="D124" s="259"/>
      <c r="E124" s="259"/>
      <c r="F124" s="188"/>
      <c r="G124" s="188"/>
      <c r="H124" s="188"/>
      <c r="I124" s="188"/>
      <c r="J124" s="188"/>
      <c r="K124" s="188"/>
      <c r="L124" s="188"/>
      <c r="M124" s="188"/>
      <c r="N124" s="188"/>
      <c r="O124" s="188"/>
      <c r="P124" s="183"/>
      <c r="Q124" s="183"/>
    </row>
    <row r="125" spans="1:17" ht="19.5" customHeight="1">
      <c r="A125" s="188"/>
      <c r="B125" s="188"/>
      <c r="C125" s="259"/>
      <c r="D125" s="259"/>
      <c r="E125" s="259"/>
      <c r="F125" s="188"/>
      <c r="G125" s="188"/>
      <c r="H125" s="188"/>
      <c r="I125" s="188"/>
      <c r="J125" s="188"/>
      <c r="K125" s="188"/>
      <c r="L125" s="188"/>
      <c r="M125" s="188"/>
      <c r="N125" s="188"/>
      <c r="O125" s="188"/>
      <c r="P125" s="183"/>
      <c r="Q125" s="183"/>
    </row>
    <row r="126" spans="1:17" ht="19.5" customHeight="1">
      <c r="A126" s="188"/>
      <c r="B126" s="188"/>
      <c r="C126" s="259"/>
      <c r="D126" s="259"/>
      <c r="E126" s="259"/>
      <c r="F126" s="188"/>
      <c r="G126" s="188"/>
      <c r="H126" s="188"/>
      <c r="I126" s="188"/>
      <c r="J126" s="188"/>
      <c r="K126" s="188"/>
      <c r="L126" s="188"/>
      <c r="M126" s="188"/>
      <c r="N126" s="188"/>
      <c r="O126" s="188"/>
      <c r="P126" s="183"/>
      <c r="Q126" s="183"/>
    </row>
    <row r="127" spans="1:17" ht="19.5" customHeight="1">
      <c r="A127" s="188"/>
      <c r="B127" s="188"/>
      <c r="C127" s="259"/>
      <c r="D127" s="259"/>
      <c r="E127" s="259"/>
      <c r="F127" s="188"/>
      <c r="G127" s="188"/>
      <c r="H127" s="188"/>
      <c r="I127" s="188"/>
      <c r="J127" s="188"/>
      <c r="K127" s="188"/>
      <c r="L127" s="188"/>
      <c r="M127" s="188"/>
      <c r="N127" s="188"/>
      <c r="O127" s="188"/>
      <c r="P127" s="183"/>
      <c r="Q127" s="183"/>
    </row>
    <row r="128" spans="1:17" ht="19.5" customHeight="1">
      <c r="A128" s="188"/>
      <c r="B128" s="188"/>
      <c r="C128" s="259"/>
      <c r="D128" s="259"/>
      <c r="E128" s="259"/>
      <c r="F128" s="188"/>
      <c r="G128" s="188"/>
      <c r="H128" s="188"/>
      <c r="I128" s="188"/>
      <c r="J128" s="188"/>
      <c r="K128" s="188"/>
      <c r="L128" s="188"/>
      <c r="M128" s="188"/>
      <c r="N128" s="188"/>
      <c r="O128" s="188"/>
      <c r="P128" s="183"/>
      <c r="Q128" s="183"/>
    </row>
    <row r="129" spans="1:17" ht="19.5" customHeight="1">
      <c r="A129" s="188"/>
      <c r="B129" s="188"/>
      <c r="C129" s="259"/>
      <c r="D129" s="259"/>
      <c r="E129" s="259"/>
      <c r="F129" s="188"/>
      <c r="G129" s="188"/>
      <c r="H129" s="188"/>
      <c r="I129" s="188"/>
      <c r="J129" s="188"/>
      <c r="K129" s="188"/>
      <c r="L129" s="188"/>
      <c r="M129" s="188"/>
      <c r="N129" s="188"/>
      <c r="O129" s="188"/>
      <c r="P129" s="183"/>
      <c r="Q129" s="183"/>
    </row>
    <row r="130" spans="1:17" ht="19.5" customHeight="1">
      <c r="A130" s="188"/>
      <c r="B130" s="188"/>
      <c r="C130" s="259"/>
      <c r="D130" s="259"/>
      <c r="E130" s="259"/>
      <c r="F130" s="188"/>
      <c r="G130" s="188"/>
      <c r="H130" s="188"/>
      <c r="I130" s="188"/>
      <c r="J130" s="188"/>
      <c r="K130" s="188"/>
      <c r="L130" s="188"/>
      <c r="M130" s="188"/>
      <c r="N130" s="188"/>
      <c r="O130" s="188"/>
      <c r="P130" s="183"/>
      <c r="Q130" s="183"/>
    </row>
    <row r="131" spans="1:17" ht="19.5" customHeight="1">
      <c r="A131" s="188"/>
      <c r="B131" s="188"/>
      <c r="C131" s="259"/>
      <c r="D131" s="259"/>
      <c r="E131" s="259"/>
      <c r="F131" s="188"/>
      <c r="G131" s="188"/>
      <c r="H131" s="188"/>
      <c r="I131" s="188"/>
      <c r="J131" s="188"/>
      <c r="K131" s="188"/>
      <c r="L131" s="188"/>
      <c r="M131" s="188"/>
      <c r="N131" s="188"/>
      <c r="O131" s="188"/>
      <c r="P131" s="183"/>
      <c r="Q131" s="183"/>
    </row>
    <row r="132" spans="1:17" ht="19.5" customHeight="1">
      <c r="A132" s="188"/>
      <c r="B132" s="188"/>
      <c r="C132" s="259"/>
      <c r="D132" s="259"/>
      <c r="E132" s="259"/>
      <c r="F132" s="188"/>
      <c r="G132" s="188"/>
      <c r="H132" s="188"/>
      <c r="I132" s="188"/>
      <c r="J132" s="188"/>
      <c r="K132" s="188"/>
      <c r="L132" s="188"/>
      <c r="M132" s="188"/>
      <c r="N132" s="188"/>
      <c r="O132" s="188"/>
      <c r="P132" s="183"/>
      <c r="Q132" s="183"/>
    </row>
    <row r="133" spans="1:17" ht="19.5" customHeight="1">
      <c r="A133" s="188"/>
      <c r="B133" s="188"/>
      <c r="C133" s="259"/>
      <c r="D133" s="259"/>
      <c r="E133" s="259"/>
      <c r="F133" s="188"/>
      <c r="G133" s="188"/>
      <c r="H133" s="188"/>
      <c r="I133" s="188"/>
      <c r="J133" s="188"/>
      <c r="K133" s="188"/>
      <c r="L133" s="188"/>
      <c r="M133" s="188"/>
      <c r="N133" s="188"/>
      <c r="O133" s="188"/>
      <c r="P133" s="183"/>
      <c r="Q133" s="183"/>
    </row>
    <row r="134" spans="1:17" ht="19.5" customHeight="1">
      <c r="A134" s="188"/>
      <c r="B134" s="188"/>
      <c r="C134" s="259"/>
      <c r="D134" s="259"/>
      <c r="E134" s="259"/>
      <c r="F134" s="188"/>
      <c r="G134" s="188"/>
      <c r="H134" s="188"/>
      <c r="I134" s="188"/>
      <c r="J134" s="188"/>
      <c r="K134" s="188"/>
      <c r="L134" s="188"/>
      <c r="M134" s="188"/>
      <c r="N134" s="188"/>
      <c r="O134" s="188"/>
      <c r="P134" s="183"/>
      <c r="Q134" s="183"/>
    </row>
    <row r="135" spans="1:17" ht="19.5" customHeight="1">
      <c r="A135" s="188"/>
      <c r="B135" s="188"/>
      <c r="C135" s="259"/>
      <c r="D135" s="259"/>
      <c r="E135" s="259"/>
      <c r="F135" s="188"/>
      <c r="G135" s="188"/>
      <c r="H135" s="188"/>
      <c r="I135" s="188"/>
      <c r="J135" s="188"/>
      <c r="K135" s="188"/>
      <c r="L135" s="188"/>
      <c r="M135" s="188"/>
      <c r="N135" s="188"/>
      <c r="O135" s="188"/>
      <c r="P135" s="183"/>
      <c r="Q135" s="183"/>
    </row>
    <row r="136" spans="1:17" ht="19.5" customHeight="1">
      <c r="A136" s="188"/>
      <c r="B136" s="188"/>
      <c r="C136" s="259"/>
      <c r="D136" s="259"/>
      <c r="E136" s="259"/>
      <c r="F136" s="188"/>
      <c r="G136" s="188"/>
      <c r="H136" s="188"/>
      <c r="I136" s="188"/>
      <c r="J136" s="188"/>
      <c r="K136" s="188"/>
      <c r="L136" s="188"/>
      <c r="M136" s="188"/>
      <c r="N136" s="188"/>
      <c r="O136" s="188"/>
      <c r="P136" s="183"/>
      <c r="Q136" s="183"/>
    </row>
    <row r="137" spans="1:17" ht="19.5" customHeight="1">
      <c r="A137" s="188"/>
      <c r="B137" s="188"/>
      <c r="C137" s="259"/>
      <c r="D137" s="259"/>
      <c r="E137" s="259"/>
      <c r="F137" s="188"/>
      <c r="G137" s="188"/>
      <c r="H137" s="188"/>
      <c r="I137" s="188"/>
      <c r="J137" s="188"/>
      <c r="K137" s="188"/>
      <c r="L137" s="188"/>
      <c r="M137" s="188"/>
      <c r="N137" s="188"/>
      <c r="O137" s="188"/>
      <c r="P137" s="183"/>
      <c r="Q137" s="183"/>
    </row>
    <row r="138" spans="1:17" ht="19.5" customHeight="1">
      <c r="A138" s="188"/>
      <c r="B138" s="188"/>
      <c r="C138" s="259"/>
      <c r="D138" s="259"/>
      <c r="E138" s="259"/>
      <c r="F138" s="188"/>
      <c r="G138" s="188"/>
      <c r="H138" s="188"/>
      <c r="I138" s="188"/>
      <c r="J138" s="188"/>
      <c r="K138" s="188"/>
      <c r="L138" s="188"/>
      <c r="M138" s="188"/>
      <c r="N138" s="188"/>
      <c r="O138" s="188"/>
      <c r="P138" s="183"/>
      <c r="Q138" s="183"/>
    </row>
    <row r="139" spans="1:17" ht="19.5" customHeight="1">
      <c r="A139" s="188"/>
      <c r="B139" s="188"/>
      <c r="C139" s="259"/>
      <c r="D139" s="259"/>
      <c r="E139" s="259"/>
      <c r="F139" s="188"/>
      <c r="G139" s="188"/>
      <c r="H139" s="188"/>
      <c r="I139" s="188"/>
      <c r="J139" s="188"/>
      <c r="K139" s="188"/>
      <c r="L139" s="188"/>
      <c r="M139" s="188"/>
      <c r="N139" s="188"/>
      <c r="O139" s="188"/>
      <c r="P139" s="183"/>
      <c r="Q139" s="183"/>
    </row>
    <row r="140" spans="1:17" ht="19.5" customHeight="1">
      <c r="A140" s="188"/>
      <c r="B140" s="188"/>
      <c r="C140" s="259"/>
      <c r="D140" s="259"/>
      <c r="E140" s="259"/>
      <c r="F140" s="188"/>
      <c r="G140" s="188"/>
      <c r="H140" s="188"/>
      <c r="I140" s="188"/>
      <c r="J140" s="188"/>
      <c r="K140" s="188"/>
      <c r="L140" s="188"/>
      <c r="M140" s="188"/>
      <c r="N140" s="188"/>
      <c r="O140" s="188"/>
      <c r="P140" s="183"/>
      <c r="Q140" s="183"/>
    </row>
    <row r="141" spans="1:17" ht="19.5" customHeight="1">
      <c r="A141" s="188"/>
      <c r="B141" s="188"/>
      <c r="C141" s="259"/>
      <c r="D141" s="259"/>
      <c r="E141" s="259"/>
      <c r="F141" s="188"/>
      <c r="G141" s="188"/>
      <c r="H141" s="188"/>
      <c r="I141" s="188"/>
      <c r="J141" s="188"/>
      <c r="K141" s="188"/>
      <c r="L141" s="188"/>
      <c r="M141" s="188"/>
      <c r="N141" s="188"/>
      <c r="O141" s="188"/>
      <c r="P141" s="183"/>
      <c r="Q141" s="183"/>
    </row>
    <row r="142" spans="1:17" ht="19.5" customHeight="1">
      <c r="A142" s="188"/>
      <c r="B142" s="188"/>
      <c r="C142" s="259"/>
      <c r="D142" s="259"/>
      <c r="E142" s="259"/>
      <c r="F142" s="188"/>
      <c r="G142" s="188"/>
      <c r="H142" s="188"/>
      <c r="I142" s="188"/>
      <c r="J142" s="188"/>
      <c r="K142" s="188"/>
      <c r="L142" s="188"/>
      <c r="M142" s="188"/>
      <c r="N142" s="188"/>
      <c r="O142" s="188"/>
      <c r="P142" s="183"/>
      <c r="Q142" s="183"/>
    </row>
    <row r="143" spans="1:17" ht="19.5" customHeight="1">
      <c r="A143" s="188"/>
      <c r="B143" s="188"/>
      <c r="C143" s="259"/>
      <c r="D143" s="259"/>
      <c r="E143" s="259"/>
      <c r="F143" s="188"/>
      <c r="G143" s="188"/>
      <c r="H143" s="188"/>
      <c r="I143" s="188"/>
      <c r="J143" s="188"/>
      <c r="K143" s="188"/>
      <c r="L143" s="188"/>
      <c r="M143" s="188"/>
      <c r="N143" s="188"/>
      <c r="O143" s="188"/>
      <c r="P143" s="183"/>
      <c r="Q143" s="183"/>
    </row>
    <row r="144" spans="1:17" ht="19.5" customHeight="1">
      <c r="A144" s="188"/>
      <c r="B144" s="188"/>
      <c r="C144" s="259"/>
      <c r="D144" s="259"/>
      <c r="E144" s="259"/>
      <c r="F144" s="188"/>
      <c r="G144" s="188"/>
      <c r="H144" s="188"/>
      <c r="I144" s="188"/>
      <c r="J144" s="188"/>
      <c r="K144" s="188"/>
      <c r="L144" s="188"/>
      <c r="M144" s="188"/>
      <c r="N144" s="188"/>
      <c r="O144" s="188"/>
      <c r="P144" s="183"/>
      <c r="Q144" s="183"/>
    </row>
    <row r="145" spans="1:17" ht="19.5" customHeight="1">
      <c r="A145" s="188"/>
      <c r="B145" s="188"/>
      <c r="C145" s="259"/>
      <c r="D145" s="259"/>
      <c r="E145" s="259"/>
      <c r="F145" s="188"/>
      <c r="G145" s="188"/>
      <c r="H145" s="188"/>
      <c r="I145" s="188"/>
      <c r="J145" s="188"/>
      <c r="K145" s="188"/>
      <c r="L145" s="188"/>
      <c r="M145" s="188"/>
      <c r="N145" s="188"/>
      <c r="O145" s="188"/>
      <c r="P145" s="183"/>
      <c r="Q145" s="183"/>
    </row>
    <row r="146" spans="1:17" ht="19.5" customHeight="1">
      <c r="A146" s="188"/>
      <c r="B146" s="188"/>
      <c r="C146" s="259"/>
      <c r="D146" s="259"/>
      <c r="E146" s="259"/>
      <c r="F146" s="188"/>
      <c r="G146" s="188"/>
      <c r="H146" s="188"/>
      <c r="I146" s="188"/>
      <c r="J146" s="188"/>
      <c r="K146" s="188"/>
      <c r="L146" s="188"/>
      <c r="M146" s="188"/>
      <c r="N146" s="188"/>
      <c r="O146" s="188"/>
      <c r="P146" s="183"/>
      <c r="Q146" s="183"/>
    </row>
    <row r="147" spans="1:17" ht="19.5" customHeight="1">
      <c r="A147" s="188"/>
      <c r="B147" s="188"/>
      <c r="C147" s="259"/>
      <c r="D147" s="259"/>
      <c r="E147" s="259"/>
      <c r="F147" s="188"/>
      <c r="G147" s="188"/>
      <c r="H147" s="188"/>
      <c r="I147" s="188"/>
      <c r="J147" s="188"/>
      <c r="K147" s="188"/>
      <c r="L147" s="188"/>
      <c r="M147" s="188"/>
      <c r="N147" s="188"/>
      <c r="O147" s="188"/>
      <c r="P147" s="183"/>
      <c r="Q147" s="183"/>
    </row>
    <row r="148" spans="1:17" ht="19.5" customHeight="1">
      <c r="A148" s="188"/>
      <c r="B148" s="188"/>
      <c r="C148" s="259"/>
      <c r="D148" s="259"/>
      <c r="E148" s="259"/>
      <c r="F148" s="188"/>
      <c r="G148" s="188"/>
      <c r="H148" s="188"/>
      <c r="I148" s="188"/>
      <c r="J148" s="188"/>
      <c r="K148" s="188"/>
      <c r="L148" s="188"/>
      <c r="M148" s="188"/>
      <c r="N148" s="188"/>
      <c r="O148" s="188"/>
      <c r="P148" s="183"/>
      <c r="Q148" s="183"/>
    </row>
    <row r="149" spans="1:17" ht="19.5" customHeight="1">
      <c r="A149" s="188"/>
      <c r="B149" s="188"/>
      <c r="C149" s="259"/>
      <c r="D149" s="259"/>
      <c r="E149" s="259"/>
      <c r="F149" s="188"/>
      <c r="G149" s="188"/>
      <c r="H149" s="188"/>
      <c r="I149" s="188"/>
      <c r="J149" s="188"/>
      <c r="K149" s="188"/>
      <c r="L149" s="188"/>
      <c r="M149" s="188"/>
      <c r="N149" s="188"/>
      <c r="O149" s="188"/>
      <c r="P149" s="183"/>
      <c r="Q149" s="183"/>
    </row>
    <row r="150" spans="1:17" ht="19.5" customHeight="1">
      <c r="A150" s="188"/>
      <c r="B150" s="188"/>
      <c r="C150" s="259"/>
      <c r="D150" s="259"/>
      <c r="E150" s="259"/>
      <c r="F150" s="188"/>
      <c r="G150" s="188"/>
      <c r="H150" s="188"/>
      <c r="I150" s="188"/>
      <c r="J150" s="188"/>
      <c r="K150" s="188"/>
      <c r="L150" s="188"/>
      <c r="M150" s="188"/>
      <c r="N150" s="188"/>
      <c r="O150" s="188"/>
      <c r="P150" s="183"/>
      <c r="Q150" s="183"/>
    </row>
    <row r="151" spans="1:17" ht="19.5" customHeight="1">
      <c r="A151" s="188"/>
      <c r="B151" s="188"/>
      <c r="C151" s="259"/>
      <c r="D151" s="259"/>
      <c r="E151" s="259"/>
      <c r="F151" s="188"/>
      <c r="G151" s="188"/>
      <c r="H151" s="188"/>
      <c r="I151" s="188"/>
      <c r="J151" s="188"/>
      <c r="K151" s="188"/>
      <c r="L151" s="188"/>
      <c r="M151" s="188"/>
      <c r="N151" s="188"/>
      <c r="O151" s="188"/>
      <c r="P151" s="183"/>
      <c r="Q151" s="183"/>
    </row>
    <row r="152" spans="1:17" ht="19.5" customHeight="1">
      <c r="A152" s="188"/>
      <c r="B152" s="188"/>
      <c r="C152" s="259"/>
      <c r="D152" s="259"/>
      <c r="E152" s="259"/>
      <c r="F152" s="188"/>
      <c r="G152" s="188"/>
      <c r="H152" s="188"/>
      <c r="I152" s="188"/>
      <c r="J152" s="188"/>
      <c r="K152" s="188"/>
      <c r="L152" s="188"/>
      <c r="M152" s="188"/>
      <c r="N152" s="188"/>
      <c r="O152" s="188"/>
      <c r="P152" s="183"/>
      <c r="Q152" s="183"/>
    </row>
    <row r="153" spans="1:17" ht="19.5" customHeight="1">
      <c r="A153" s="188"/>
      <c r="B153" s="188"/>
      <c r="C153" s="259"/>
      <c r="D153" s="259"/>
      <c r="E153" s="259"/>
      <c r="F153" s="188"/>
      <c r="G153" s="188"/>
      <c r="H153" s="188"/>
      <c r="I153" s="188"/>
      <c r="J153" s="188"/>
      <c r="K153" s="188"/>
      <c r="L153" s="188"/>
      <c r="M153" s="188"/>
      <c r="N153" s="188"/>
      <c r="O153" s="188"/>
      <c r="P153" s="183"/>
      <c r="Q153" s="183"/>
    </row>
    <row r="154" spans="1:17" ht="19.5" customHeight="1">
      <c r="A154" s="188"/>
      <c r="B154" s="188"/>
      <c r="C154" s="259"/>
      <c r="D154" s="259"/>
      <c r="E154" s="259"/>
      <c r="F154" s="188"/>
      <c r="G154" s="188"/>
      <c r="H154" s="188"/>
      <c r="I154" s="188"/>
      <c r="J154" s="188"/>
      <c r="K154" s="188"/>
      <c r="L154" s="188"/>
      <c r="M154" s="188"/>
      <c r="N154" s="188"/>
      <c r="O154" s="188"/>
      <c r="P154" s="183"/>
      <c r="Q154" s="183"/>
    </row>
    <row r="155" spans="1:17" ht="19.5" customHeight="1">
      <c r="A155" s="188"/>
      <c r="B155" s="188"/>
      <c r="C155" s="259"/>
      <c r="D155" s="259"/>
      <c r="E155" s="259"/>
      <c r="F155" s="188"/>
      <c r="G155" s="188"/>
      <c r="H155" s="188"/>
      <c r="I155" s="188"/>
      <c r="J155" s="188"/>
      <c r="K155" s="188"/>
      <c r="L155" s="188"/>
      <c r="M155" s="188"/>
      <c r="N155" s="188"/>
      <c r="O155" s="188"/>
      <c r="P155" s="183"/>
      <c r="Q155" s="183"/>
    </row>
    <row r="156" spans="1:17" ht="19.5" customHeight="1">
      <c r="A156" s="188"/>
      <c r="B156" s="188"/>
      <c r="C156" s="259"/>
      <c r="D156" s="259"/>
      <c r="E156" s="259"/>
      <c r="F156" s="188"/>
      <c r="G156" s="188"/>
      <c r="H156" s="188"/>
      <c r="I156" s="188"/>
      <c r="J156" s="188"/>
      <c r="K156" s="188"/>
      <c r="L156" s="188"/>
      <c r="M156" s="188"/>
      <c r="N156" s="188"/>
      <c r="O156" s="188"/>
      <c r="P156" s="183"/>
      <c r="Q156" s="183"/>
    </row>
    <row r="157" spans="1:17" ht="19.5" customHeight="1">
      <c r="A157" s="188"/>
      <c r="B157" s="188"/>
      <c r="C157" s="259"/>
      <c r="D157" s="259"/>
      <c r="E157" s="259"/>
      <c r="F157" s="188"/>
      <c r="G157" s="188"/>
      <c r="H157" s="188"/>
      <c r="I157" s="188"/>
      <c r="J157" s="188"/>
      <c r="K157" s="188"/>
      <c r="L157" s="188"/>
      <c r="M157" s="188"/>
      <c r="N157" s="188"/>
      <c r="O157" s="188"/>
      <c r="P157" s="183"/>
      <c r="Q157" s="183"/>
    </row>
    <row r="158" spans="1:17" ht="19.5" customHeight="1">
      <c r="A158" s="188"/>
      <c r="B158" s="188"/>
      <c r="C158" s="259"/>
      <c r="D158" s="259"/>
      <c r="E158" s="259"/>
      <c r="F158" s="188"/>
      <c r="G158" s="188"/>
      <c r="H158" s="188"/>
      <c r="I158" s="188"/>
      <c r="J158" s="188"/>
      <c r="K158" s="188"/>
      <c r="L158" s="188"/>
      <c r="M158" s="188"/>
      <c r="N158" s="188"/>
      <c r="O158" s="188"/>
      <c r="P158" s="183"/>
      <c r="Q158" s="183"/>
    </row>
    <row r="159" spans="1:17" ht="19.5" customHeight="1">
      <c r="A159" s="188"/>
      <c r="B159" s="188"/>
      <c r="C159" s="259"/>
      <c r="D159" s="259"/>
      <c r="E159" s="259"/>
      <c r="F159" s="188"/>
      <c r="G159" s="188"/>
      <c r="H159" s="188"/>
      <c r="I159" s="188"/>
      <c r="J159" s="188"/>
      <c r="K159" s="188"/>
      <c r="L159" s="188"/>
      <c r="M159" s="188"/>
      <c r="N159" s="188"/>
      <c r="O159" s="188"/>
      <c r="P159" s="183"/>
      <c r="Q159" s="183"/>
    </row>
    <row r="160" spans="1:17" ht="19.5" customHeight="1">
      <c r="A160" s="188"/>
      <c r="B160" s="188"/>
      <c r="C160" s="259"/>
      <c r="D160" s="259"/>
      <c r="E160" s="259"/>
      <c r="F160" s="188"/>
      <c r="G160" s="188"/>
      <c r="H160" s="188"/>
      <c r="I160" s="188"/>
      <c r="J160" s="188"/>
      <c r="K160" s="188"/>
      <c r="L160" s="188"/>
      <c r="M160" s="188"/>
      <c r="N160" s="188"/>
      <c r="O160" s="188"/>
      <c r="P160" s="183"/>
      <c r="Q160" s="183"/>
    </row>
    <row r="161" spans="1:17" ht="19.5" customHeight="1">
      <c r="A161" s="188"/>
      <c r="B161" s="188"/>
      <c r="C161" s="259"/>
      <c r="D161" s="259"/>
      <c r="E161" s="259"/>
      <c r="F161" s="188"/>
      <c r="G161" s="188"/>
      <c r="H161" s="188"/>
      <c r="I161" s="188"/>
      <c r="J161" s="188"/>
      <c r="K161" s="188"/>
      <c r="L161" s="188"/>
      <c r="M161" s="188"/>
      <c r="N161" s="188"/>
      <c r="O161" s="188"/>
      <c r="P161" s="183"/>
      <c r="Q161" s="183"/>
    </row>
    <row r="162" spans="1:17" ht="19.5" customHeight="1">
      <c r="A162" s="188"/>
      <c r="B162" s="188"/>
      <c r="C162" s="259"/>
      <c r="D162" s="259"/>
      <c r="E162" s="259"/>
      <c r="F162" s="188"/>
      <c r="G162" s="188"/>
      <c r="H162" s="188"/>
      <c r="I162" s="188"/>
      <c r="J162" s="188"/>
      <c r="K162" s="188"/>
      <c r="L162" s="188"/>
      <c r="M162" s="188"/>
      <c r="N162" s="188"/>
      <c r="O162" s="188"/>
      <c r="P162" s="183"/>
      <c r="Q162" s="183"/>
    </row>
    <row r="163" spans="1:17" ht="19.5" customHeight="1">
      <c r="A163" s="188"/>
      <c r="B163" s="188"/>
      <c r="C163" s="259"/>
      <c r="D163" s="259"/>
      <c r="E163" s="259"/>
      <c r="F163" s="188"/>
      <c r="G163" s="188"/>
      <c r="H163" s="188"/>
      <c r="I163" s="188"/>
      <c r="J163" s="188"/>
      <c r="K163" s="188"/>
      <c r="L163" s="188"/>
      <c r="M163" s="188"/>
      <c r="N163" s="188"/>
      <c r="O163" s="188"/>
      <c r="P163" s="183"/>
      <c r="Q163" s="183"/>
    </row>
    <row r="164" spans="1:17" ht="19.5" customHeight="1">
      <c r="A164" s="188"/>
      <c r="B164" s="188"/>
      <c r="C164" s="259"/>
      <c r="D164" s="259"/>
      <c r="E164" s="259"/>
      <c r="F164" s="188"/>
      <c r="G164" s="188"/>
      <c r="H164" s="188"/>
      <c r="I164" s="188"/>
      <c r="J164" s="188"/>
      <c r="K164" s="188"/>
      <c r="L164" s="188"/>
      <c r="M164" s="188"/>
      <c r="N164" s="188"/>
      <c r="O164" s="188"/>
      <c r="P164" s="183"/>
      <c r="Q164" s="183"/>
    </row>
    <row r="165" spans="1:17" ht="19.5" customHeight="1">
      <c r="A165" s="188"/>
      <c r="B165" s="188"/>
      <c r="C165" s="259"/>
      <c r="D165" s="259"/>
      <c r="E165" s="259"/>
      <c r="F165" s="188"/>
      <c r="G165" s="188"/>
      <c r="H165" s="188"/>
      <c r="I165" s="188"/>
      <c r="J165" s="188"/>
      <c r="K165" s="188"/>
      <c r="L165" s="188"/>
      <c r="M165" s="188"/>
      <c r="N165" s="188"/>
      <c r="O165" s="188"/>
      <c r="P165" s="183"/>
      <c r="Q165" s="183"/>
    </row>
    <row r="166" spans="1:17" ht="19.5" customHeight="1">
      <c r="A166" s="188"/>
      <c r="B166" s="188"/>
      <c r="C166" s="259"/>
      <c r="D166" s="259"/>
      <c r="E166" s="259"/>
      <c r="F166" s="188"/>
      <c r="G166" s="188"/>
      <c r="H166" s="188"/>
      <c r="I166" s="188"/>
      <c r="J166" s="188"/>
      <c r="K166" s="188"/>
      <c r="L166" s="188"/>
      <c r="M166" s="188"/>
      <c r="N166" s="188"/>
      <c r="O166" s="188"/>
      <c r="P166" s="183"/>
      <c r="Q166" s="183"/>
    </row>
    <row r="167" spans="1:17" ht="19.5" customHeight="1">
      <c r="A167" s="188"/>
      <c r="B167" s="188"/>
      <c r="C167" s="259"/>
      <c r="D167" s="259"/>
      <c r="E167" s="259"/>
      <c r="F167" s="188"/>
      <c r="G167" s="188"/>
      <c r="H167" s="188"/>
      <c r="I167" s="188"/>
      <c r="J167" s="188"/>
      <c r="K167" s="188"/>
      <c r="L167" s="188"/>
      <c r="M167" s="188"/>
      <c r="N167" s="188"/>
      <c r="O167" s="188"/>
      <c r="P167" s="183"/>
      <c r="Q167" s="183"/>
    </row>
    <row r="168" spans="1:17" ht="19.5" customHeight="1">
      <c r="A168" s="188"/>
      <c r="B168" s="188"/>
      <c r="C168" s="259"/>
      <c r="D168" s="259"/>
      <c r="E168" s="259"/>
      <c r="F168" s="188"/>
      <c r="G168" s="188"/>
      <c r="H168" s="188"/>
      <c r="I168" s="188"/>
      <c r="J168" s="188"/>
      <c r="K168" s="188"/>
      <c r="L168" s="188"/>
      <c r="M168" s="188"/>
      <c r="N168" s="188"/>
      <c r="O168" s="188"/>
      <c r="P168" s="183"/>
      <c r="Q168" s="183"/>
    </row>
    <row r="169" spans="1:17" ht="19.5" customHeight="1">
      <c r="A169" s="188"/>
      <c r="B169" s="188"/>
      <c r="C169" s="259"/>
      <c r="D169" s="259"/>
      <c r="E169" s="259"/>
      <c r="F169" s="188"/>
      <c r="G169" s="188"/>
      <c r="H169" s="188"/>
      <c r="I169" s="188"/>
      <c r="J169" s="188"/>
      <c r="K169" s="188"/>
      <c r="L169" s="188"/>
      <c r="M169" s="188"/>
      <c r="N169" s="188"/>
      <c r="O169" s="188"/>
      <c r="P169" s="183"/>
      <c r="Q169" s="183"/>
    </row>
    <row r="170" spans="1:17" ht="19.5" customHeight="1">
      <c r="A170" s="188"/>
      <c r="B170" s="188"/>
      <c r="C170" s="259"/>
      <c r="D170" s="259"/>
      <c r="E170" s="259"/>
      <c r="F170" s="188"/>
      <c r="G170" s="188"/>
      <c r="H170" s="188"/>
      <c r="I170" s="188"/>
      <c r="J170" s="188"/>
      <c r="K170" s="188"/>
      <c r="L170" s="188"/>
      <c r="M170" s="188"/>
      <c r="N170" s="188"/>
      <c r="O170" s="188"/>
      <c r="P170" s="183"/>
      <c r="Q170" s="183"/>
    </row>
    <row r="171" spans="1:17" ht="19.5" customHeight="1">
      <c r="A171" s="188"/>
      <c r="B171" s="188"/>
      <c r="C171" s="259"/>
      <c r="D171" s="259"/>
      <c r="E171" s="259"/>
      <c r="F171" s="188"/>
      <c r="G171" s="188"/>
      <c r="H171" s="188"/>
      <c r="I171" s="188"/>
      <c r="J171" s="188"/>
      <c r="K171" s="188"/>
      <c r="L171" s="188"/>
      <c r="M171" s="188"/>
      <c r="N171" s="188"/>
      <c r="O171" s="188"/>
      <c r="P171" s="183"/>
      <c r="Q171" s="183"/>
    </row>
    <row r="172" spans="1:17" ht="19.5" customHeight="1">
      <c r="A172" s="188"/>
      <c r="B172" s="188"/>
      <c r="C172" s="259"/>
      <c r="D172" s="259"/>
      <c r="E172" s="259"/>
      <c r="F172" s="188"/>
      <c r="G172" s="188"/>
      <c r="H172" s="188"/>
      <c r="I172" s="188"/>
      <c r="J172" s="188"/>
      <c r="K172" s="188"/>
      <c r="L172" s="188"/>
      <c r="M172" s="188"/>
      <c r="N172" s="188"/>
      <c r="O172" s="188"/>
      <c r="P172" s="183"/>
      <c r="Q172" s="183"/>
    </row>
    <row r="173" spans="1:17" ht="19.5" customHeight="1">
      <c r="A173" s="188"/>
      <c r="B173" s="188"/>
      <c r="C173" s="259"/>
      <c r="D173" s="259"/>
      <c r="E173" s="259"/>
      <c r="F173" s="188"/>
      <c r="G173" s="188"/>
      <c r="H173" s="188"/>
      <c r="I173" s="188"/>
      <c r="J173" s="188"/>
      <c r="K173" s="188"/>
      <c r="L173" s="188"/>
      <c r="M173" s="188"/>
      <c r="N173" s="188"/>
      <c r="O173" s="188"/>
      <c r="P173" s="183"/>
      <c r="Q173" s="183"/>
    </row>
    <row r="174" spans="1:17" ht="19.5" customHeight="1">
      <c r="A174" s="188"/>
      <c r="B174" s="188"/>
      <c r="C174" s="259"/>
      <c r="D174" s="259"/>
      <c r="E174" s="259"/>
      <c r="F174" s="188"/>
      <c r="G174" s="188"/>
      <c r="H174" s="188"/>
      <c r="I174" s="188"/>
      <c r="J174" s="188"/>
      <c r="K174" s="188"/>
      <c r="L174" s="188"/>
      <c r="M174" s="188"/>
      <c r="N174" s="188"/>
      <c r="O174" s="188"/>
      <c r="P174" s="183"/>
      <c r="Q174" s="183"/>
    </row>
    <row r="175" spans="1:17" ht="19.5" customHeight="1">
      <c r="A175" s="188"/>
      <c r="B175" s="188"/>
      <c r="C175" s="259"/>
      <c r="D175" s="259"/>
      <c r="E175" s="259"/>
      <c r="F175" s="188"/>
      <c r="G175" s="188"/>
      <c r="H175" s="188"/>
      <c r="I175" s="188"/>
      <c r="J175" s="188"/>
      <c r="K175" s="188"/>
      <c r="L175" s="188"/>
      <c r="M175" s="188"/>
      <c r="N175" s="188"/>
      <c r="O175" s="188"/>
      <c r="P175" s="183"/>
      <c r="Q175" s="183"/>
    </row>
    <row r="176" spans="1:17" ht="19.5" customHeight="1">
      <c r="A176" s="188"/>
      <c r="B176" s="188"/>
      <c r="C176" s="259"/>
      <c r="D176" s="259"/>
      <c r="E176" s="259"/>
      <c r="F176" s="188"/>
      <c r="G176" s="188"/>
      <c r="H176" s="188"/>
      <c r="I176" s="188"/>
      <c r="J176" s="188"/>
      <c r="K176" s="188"/>
      <c r="L176" s="188"/>
      <c r="M176" s="188"/>
      <c r="N176" s="188"/>
      <c r="O176" s="188"/>
      <c r="P176" s="183"/>
      <c r="Q176" s="183"/>
    </row>
    <row r="177" spans="1:17" ht="19.5" customHeight="1">
      <c r="A177" s="188"/>
      <c r="B177" s="188"/>
      <c r="C177" s="259"/>
      <c r="D177" s="259"/>
      <c r="E177" s="259"/>
      <c r="F177" s="188"/>
      <c r="G177" s="188"/>
      <c r="H177" s="188"/>
      <c r="I177" s="188"/>
      <c r="J177" s="188"/>
      <c r="K177" s="188"/>
      <c r="L177" s="188"/>
      <c r="M177" s="188"/>
      <c r="N177" s="188"/>
      <c r="O177" s="188"/>
      <c r="P177" s="183"/>
      <c r="Q177" s="183"/>
    </row>
    <row r="178" spans="1:17" ht="19.5" customHeight="1">
      <c r="A178" s="188"/>
      <c r="B178" s="188"/>
      <c r="C178" s="259"/>
      <c r="D178" s="259"/>
      <c r="E178" s="259"/>
      <c r="F178" s="188"/>
      <c r="G178" s="188"/>
      <c r="H178" s="188"/>
      <c r="I178" s="188"/>
      <c r="J178" s="188"/>
      <c r="K178" s="188"/>
      <c r="L178" s="188"/>
      <c r="M178" s="188"/>
      <c r="N178" s="188"/>
      <c r="O178" s="188"/>
      <c r="P178" s="183"/>
      <c r="Q178" s="183"/>
    </row>
    <row r="179" spans="1:17" ht="19.5" customHeight="1">
      <c r="A179" s="188"/>
      <c r="B179" s="188"/>
      <c r="C179" s="259"/>
      <c r="D179" s="259"/>
      <c r="E179" s="259"/>
      <c r="F179" s="188"/>
      <c r="G179" s="188"/>
      <c r="H179" s="188"/>
      <c r="I179" s="188"/>
      <c r="J179" s="188"/>
      <c r="K179" s="188"/>
      <c r="L179" s="188"/>
      <c r="M179" s="188"/>
      <c r="N179" s="188"/>
      <c r="O179" s="188"/>
      <c r="P179" s="183"/>
      <c r="Q179" s="183"/>
    </row>
    <row r="180" spans="1:17" ht="19.5" customHeight="1">
      <c r="A180" s="188"/>
      <c r="B180" s="188"/>
      <c r="C180" s="259"/>
      <c r="D180" s="259"/>
      <c r="E180" s="259"/>
      <c r="F180" s="188"/>
      <c r="G180" s="188"/>
      <c r="H180" s="188"/>
      <c r="I180" s="188"/>
      <c r="J180" s="188"/>
      <c r="K180" s="188"/>
      <c r="L180" s="188"/>
      <c r="M180" s="188"/>
      <c r="N180" s="188"/>
      <c r="O180" s="188"/>
      <c r="P180" s="183"/>
      <c r="Q180" s="183"/>
    </row>
    <row r="181" spans="1:17" ht="19.5" customHeight="1">
      <c r="A181" s="188"/>
      <c r="B181" s="188"/>
      <c r="C181" s="259"/>
      <c r="D181" s="259"/>
      <c r="E181" s="259"/>
      <c r="F181" s="188"/>
      <c r="G181" s="188"/>
      <c r="H181" s="188"/>
      <c r="I181" s="188"/>
      <c r="J181" s="188"/>
      <c r="K181" s="188"/>
      <c r="L181" s="188"/>
      <c r="M181" s="188"/>
      <c r="N181" s="188"/>
      <c r="O181" s="188"/>
      <c r="P181" s="183"/>
      <c r="Q181" s="183"/>
    </row>
    <row r="182" spans="1:17" ht="19.5" customHeight="1">
      <c r="A182" s="188"/>
      <c r="B182" s="188"/>
      <c r="C182" s="259"/>
      <c r="D182" s="259"/>
      <c r="E182" s="259"/>
      <c r="F182" s="188"/>
      <c r="G182" s="188"/>
      <c r="H182" s="188"/>
      <c r="I182" s="188"/>
      <c r="J182" s="188"/>
      <c r="K182" s="188"/>
      <c r="L182" s="188"/>
      <c r="M182" s="188"/>
      <c r="N182" s="188"/>
      <c r="O182" s="188"/>
      <c r="P182" s="183"/>
      <c r="Q182" s="183"/>
    </row>
    <row r="183" spans="1:17" ht="19.5" customHeight="1">
      <c r="A183" s="188"/>
      <c r="B183" s="188"/>
      <c r="C183" s="259"/>
      <c r="D183" s="259"/>
      <c r="E183" s="259"/>
      <c r="F183" s="188"/>
      <c r="G183" s="188"/>
      <c r="H183" s="188"/>
      <c r="I183" s="188"/>
      <c r="J183" s="188"/>
      <c r="K183" s="188"/>
      <c r="L183" s="188"/>
      <c r="M183" s="188"/>
      <c r="N183" s="188"/>
      <c r="O183" s="188"/>
      <c r="P183" s="183"/>
      <c r="Q183" s="183"/>
    </row>
    <row r="184" spans="1:17" ht="19.5" customHeight="1">
      <c r="A184" s="188"/>
      <c r="B184" s="188"/>
      <c r="C184" s="259"/>
      <c r="D184" s="259"/>
      <c r="E184" s="259"/>
      <c r="F184" s="188"/>
      <c r="G184" s="188"/>
      <c r="H184" s="188"/>
      <c r="I184" s="188"/>
      <c r="J184" s="188"/>
      <c r="K184" s="188"/>
      <c r="L184" s="188"/>
      <c r="M184" s="188"/>
      <c r="N184" s="188"/>
      <c r="O184" s="188"/>
      <c r="P184" s="183"/>
      <c r="Q184" s="183"/>
    </row>
    <row r="185" spans="1:17" ht="19.5" customHeight="1">
      <c r="A185" s="188"/>
      <c r="B185" s="188"/>
      <c r="C185" s="259"/>
      <c r="D185" s="259"/>
      <c r="E185" s="259"/>
      <c r="F185" s="188"/>
      <c r="G185" s="188"/>
      <c r="H185" s="188"/>
      <c r="I185" s="188"/>
      <c r="J185" s="188"/>
      <c r="K185" s="188"/>
      <c r="L185" s="188"/>
      <c r="M185" s="188"/>
      <c r="N185" s="188"/>
      <c r="O185" s="188"/>
      <c r="P185" s="183"/>
      <c r="Q185" s="183"/>
    </row>
    <row r="186" spans="1:17" ht="19.5" customHeight="1">
      <c r="A186" s="188"/>
      <c r="B186" s="188"/>
      <c r="C186" s="259"/>
      <c r="D186" s="259"/>
      <c r="E186" s="259"/>
      <c r="F186" s="188"/>
      <c r="G186" s="188"/>
      <c r="H186" s="188"/>
      <c r="I186" s="188"/>
      <c r="J186" s="188"/>
      <c r="K186" s="188"/>
      <c r="L186" s="188"/>
      <c r="M186" s="188"/>
      <c r="N186" s="188"/>
      <c r="O186" s="188"/>
      <c r="P186" s="183"/>
      <c r="Q186" s="183"/>
    </row>
    <row r="187" spans="1:17" ht="19.5" customHeight="1">
      <c r="A187" s="188"/>
      <c r="B187" s="188"/>
      <c r="C187" s="259"/>
      <c r="D187" s="259"/>
      <c r="E187" s="259"/>
      <c r="F187" s="188"/>
      <c r="G187" s="188"/>
      <c r="H187" s="188"/>
      <c r="I187" s="188"/>
      <c r="J187" s="188"/>
      <c r="K187" s="188"/>
      <c r="L187" s="188"/>
      <c r="M187" s="188"/>
      <c r="N187" s="188"/>
      <c r="O187" s="188"/>
      <c r="P187" s="183"/>
      <c r="Q187" s="183"/>
    </row>
    <row r="188" spans="1:17" ht="19.5" customHeight="1">
      <c r="A188" s="188"/>
      <c r="B188" s="188"/>
      <c r="C188" s="259"/>
      <c r="D188" s="259"/>
      <c r="E188" s="259"/>
      <c r="F188" s="188"/>
      <c r="G188" s="188"/>
      <c r="H188" s="188"/>
      <c r="I188" s="188"/>
      <c r="J188" s="188"/>
      <c r="K188" s="188"/>
      <c r="L188" s="188"/>
      <c r="M188" s="188"/>
      <c r="N188" s="188"/>
      <c r="O188" s="188"/>
      <c r="P188" s="183"/>
      <c r="Q188" s="183"/>
    </row>
    <row r="189" spans="1:17" ht="19.5" customHeight="1">
      <c r="A189" s="188"/>
      <c r="B189" s="188"/>
      <c r="C189" s="259"/>
      <c r="D189" s="259"/>
      <c r="E189" s="259"/>
      <c r="F189" s="188"/>
      <c r="G189" s="188"/>
      <c r="H189" s="188"/>
      <c r="I189" s="188"/>
      <c r="J189" s="188"/>
      <c r="K189" s="188"/>
      <c r="L189" s="188"/>
      <c r="M189" s="188"/>
      <c r="N189" s="188"/>
      <c r="O189" s="188"/>
      <c r="P189" s="183"/>
      <c r="Q189" s="183"/>
    </row>
    <row r="190" spans="1:17" ht="19.5" customHeight="1">
      <c r="A190" s="188"/>
      <c r="B190" s="188"/>
      <c r="C190" s="259"/>
      <c r="D190" s="259"/>
      <c r="E190" s="259"/>
      <c r="F190" s="188"/>
      <c r="G190" s="188"/>
      <c r="H190" s="188"/>
      <c r="I190" s="188"/>
      <c r="J190" s="188"/>
      <c r="K190" s="188"/>
      <c r="L190" s="188"/>
      <c r="M190" s="188"/>
      <c r="N190" s="188"/>
      <c r="O190" s="188"/>
      <c r="P190" s="183"/>
      <c r="Q190" s="183"/>
    </row>
    <row r="191" spans="1:17" ht="19.5" customHeight="1">
      <c r="A191" s="188"/>
      <c r="B191" s="188"/>
      <c r="C191" s="259"/>
      <c r="D191" s="259"/>
      <c r="E191" s="259"/>
      <c r="F191" s="188"/>
      <c r="G191" s="188"/>
      <c r="H191" s="188"/>
      <c r="I191" s="188"/>
      <c r="J191" s="188"/>
      <c r="K191" s="188"/>
      <c r="L191" s="188"/>
      <c r="M191" s="188"/>
      <c r="N191" s="188"/>
      <c r="O191" s="188"/>
      <c r="P191" s="183"/>
      <c r="Q191" s="183"/>
    </row>
    <row r="192" spans="1:17" ht="19.5" customHeight="1">
      <c r="A192" s="188"/>
      <c r="B192" s="188"/>
      <c r="C192" s="259"/>
      <c r="D192" s="259"/>
      <c r="E192" s="259"/>
      <c r="F192" s="188"/>
      <c r="G192" s="188"/>
      <c r="H192" s="188"/>
      <c r="I192" s="188"/>
      <c r="J192" s="188"/>
      <c r="K192" s="188"/>
      <c r="L192" s="188"/>
      <c r="M192" s="188"/>
      <c r="N192" s="188"/>
      <c r="O192" s="188"/>
      <c r="P192" s="183"/>
      <c r="Q192" s="183"/>
    </row>
    <row r="193" spans="1:17" ht="19.5" customHeight="1">
      <c r="A193" s="188"/>
      <c r="B193" s="188"/>
      <c r="C193" s="259"/>
      <c r="D193" s="259"/>
      <c r="E193" s="259"/>
      <c r="F193" s="188"/>
      <c r="G193" s="188"/>
      <c r="H193" s="188"/>
      <c r="I193" s="188"/>
      <c r="J193" s="188"/>
      <c r="K193" s="188"/>
      <c r="L193" s="188"/>
      <c r="M193" s="188"/>
      <c r="N193" s="188"/>
      <c r="O193" s="188"/>
      <c r="P193" s="183"/>
      <c r="Q193" s="183"/>
    </row>
    <row r="194" spans="1:17" ht="19.5" customHeight="1">
      <c r="A194" s="188"/>
      <c r="B194" s="188"/>
      <c r="C194" s="259"/>
      <c r="D194" s="259"/>
      <c r="E194" s="259"/>
      <c r="F194" s="188"/>
      <c r="G194" s="188"/>
      <c r="H194" s="188"/>
      <c r="I194" s="188"/>
      <c r="J194" s="188"/>
      <c r="K194" s="188"/>
      <c r="L194" s="188"/>
      <c r="M194" s="188"/>
      <c r="N194" s="188"/>
      <c r="O194" s="188"/>
      <c r="P194" s="183"/>
      <c r="Q194" s="183"/>
    </row>
    <row r="195" spans="1:17" ht="19.5" customHeight="1">
      <c r="A195" s="188"/>
      <c r="B195" s="188"/>
      <c r="C195" s="259"/>
      <c r="D195" s="259"/>
      <c r="E195" s="259"/>
      <c r="F195" s="188"/>
      <c r="G195" s="188"/>
      <c r="H195" s="188"/>
      <c r="I195" s="188"/>
      <c r="J195" s="188"/>
      <c r="K195" s="188"/>
      <c r="L195" s="188"/>
      <c r="M195" s="188"/>
      <c r="N195" s="188"/>
      <c r="O195" s="188"/>
      <c r="P195" s="183"/>
      <c r="Q195" s="183"/>
    </row>
    <row r="196" spans="1:17" ht="19.5" customHeight="1">
      <c r="A196" s="188"/>
      <c r="B196" s="188"/>
      <c r="C196" s="259"/>
      <c r="D196" s="259"/>
      <c r="E196" s="259"/>
      <c r="F196" s="188"/>
      <c r="G196" s="188"/>
      <c r="H196" s="188"/>
      <c r="I196" s="188"/>
      <c r="J196" s="188"/>
      <c r="K196" s="188"/>
      <c r="L196" s="188"/>
      <c r="M196" s="188"/>
      <c r="N196" s="188"/>
      <c r="O196" s="188"/>
      <c r="P196" s="183"/>
      <c r="Q196" s="183"/>
    </row>
    <row r="197" spans="1:17" ht="19.5" customHeight="1">
      <c r="A197" s="188"/>
      <c r="B197" s="188"/>
      <c r="C197" s="259"/>
      <c r="D197" s="259"/>
      <c r="E197" s="259"/>
      <c r="F197" s="188"/>
      <c r="G197" s="188"/>
      <c r="H197" s="188"/>
      <c r="I197" s="188"/>
      <c r="J197" s="188"/>
      <c r="K197" s="188"/>
      <c r="L197" s="188"/>
      <c r="M197" s="188"/>
      <c r="N197" s="188"/>
      <c r="O197" s="188"/>
      <c r="P197" s="183"/>
      <c r="Q197" s="183"/>
    </row>
    <row r="198" spans="1:17" ht="19.5" customHeight="1">
      <c r="A198" s="188"/>
      <c r="B198" s="188"/>
      <c r="C198" s="259"/>
      <c r="D198" s="259"/>
      <c r="E198" s="259"/>
      <c r="F198" s="188"/>
      <c r="G198" s="188"/>
      <c r="H198" s="188"/>
      <c r="I198" s="188"/>
      <c r="J198" s="188"/>
      <c r="K198" s="188"/>
      <c r="L198" s="188"/>
      <c r="M198" s="188"/>
      <c r="N198" s="188"/>
      <c r="O198" s="188"/>
      <c r="P198" s="183"/>
      <c r="Q198" s="183"/>
    </row>
    <row r="199" spans="1:17" ht="19.5" customHeight="1">
      <c r="A199" s="188"/>
      <c r="B199" s="188"/>
      <c r="C199" s="259"/>
      <c r="D199" s="259"/>
      <c r="E199" s="259"/>
      <c r="F199" s="188"/>
      <c r="G199" s="188"/>
      <c r="H199" s="188"/>
      <c r="I199" s="188"/>
      <c r="J199" s="188"/>
      <c r="K199" s="188"/>
      <c r="L199" s="188"/>
      <c r="M199" s="188"/>
      <c r="N199" s="188"/>
      <c r="O199" s="188"/>
      <c r="P199" s="183"/>
      <c r="Q199" s="183"/>
    </row>
    <row r="200" spans="1:17" ht="19.5" customHeight="1">
      <c r="A200" s="188"/>
      <c r="B200" s="188"/>
      <c r="C200" s="259"/>
      <c r="D200" s="259"/>
      <c r="E200" s="259"/>
      <c r="F200" s="188"/>
      <c r="G200" s="188"/>
      <c r="H200" s="188"/>
      <c r="I200" s="188"/>
      <c r="J200" s="188"/>
      <c r="K200" s="188"/>
      <c r="L200" s="188"/>
      <c r="M200" s="188"/>
      <c r="N200" s="188"/>
      <c r="O200" s="188"/>
      <c r="P200" s="183"/>
      <c r="Q200" s="183"/>
    </row>
    <row r="201" spans="1:17" ht="19.5" customHeight="1">
      <c r="A201" s="188"/>
      <c r="B201" s="188"/>
      <c r="C201" s="259"/>
      <c r="D201" s="259"/>
      <c r="E201" s="259"/>
      <c r="F201" s="188"/>
      <c r="G201" s="188"/>
      <c r="H201" s="188"/>
      <c r="I201" s="188"/>
      <c r="J201" s="188"/>
      <c r="K201" s="188"/>
      <c r="L201" s="188"/>
      <c r="M201" s="188"/>
      <c r="N201" s="188"/>
      <c r="O201" s="188"/>
      <c r="P201" s="183"/>
      <c r="Q201" s="183"/>
    </row>
    <row r="202" spans="1:17" ht="19.5" customHeight="1">
      <c r="A202" s="188"/>
      <c r="B202" s="188"/>
      <c r="C202" s="259"/>
      <c r="D202" s="259"/>
      <c r="E202" s="259"/>
      <c r="F202" s="188"/>
      <c r="G202" s="188"/>
      <c r="H202" s="188"/>
      <c r="I202" s="188"/>
      <c r="J202" s="188"/>
      <c r="K202" s="188"/>
      <c r="L202" s="188"/>
      <c r="M202" s="188"/>
      <c r="N202" s="188"/>
      <c r="O202" s="188"/>
      <c r="P202" s="183"/>
      <c r="Q202" s="183"/>
    </row>
    <row r="203" spans="1:17" ht="19.5" customHeight="1">
      <c r="A203" s="188"/>
      <c r="B203" s="188"/>
      <c r="C203" s="259"/>
      <c r="D203" s="259"/>
      <c r="E203" s="259"/>
      <c r="F203" s="188"/>
      <c r="G203" s="188"/>
      <c r="H203" s="188"/>
      <c r="I203" s="188"/>
      <c r="J203" s="188"/>
      <c r="K203" s="188"/>
      <c r="L203" s="188"/>
      <c r="M203" s="188"/>
      <c r="N203" s="188"/>
      <c r="O203" s="188"/>
      <c r="P203" s="183"/>
      <c r="Q203" s="183"/>
    </row>
    <row r="204" spans="1:17" ht="19.5" customHeight="1">
      <c r="A204" s="188"/>
      <c r="B204" s="188"/>
      <c r="C204" s="259"/>
      <c r="D204" s="259"/>
      <c r="E204" s="259"/>
      <c r="F204" s="188"/>
      <c r="G204" s="188"/>
      <c r="H204" s="188"/>
      <c r="I204" s="188"/>
      <c r="J204" s="188"/>
      <c r="K204" s="188"/>
      <c r="L204" s="188"/>
      <c r="M204" s="188"/>
      <c r="N204" s="188"/>
      <c r="O204" s="188"/>
      <c r="P204" s="183"/>
      <c r="Q204" s="183"/>
    </row>
    <row r="205" spans="1:17" ht="19.5" customHeight="1">
      <c r="A205" s="188"/>
      <c r="B205" s="188"/>
      <c r="C205" s="259"/>
      <c r="D205" s="259"/>
      <c r="E205" s="259"/>
      <c r="F205" s="188"/>
      <c r="G205" s="188"/>
      <c r="H205" s="188"/>
      <c r="I205" s="188"/>
      <c r="J205" s="188"/>
      <c r="K205" s="188"/>
      <c r="L205" s="188"/>
      <c r="M205" s="188"/>
      <c r="N205" s="188"/>
      <c r="O205" s="188"/>
      <c r="P205" s="183"/>
      <c r="Q205" s="183"/>
    </row>
    <row r="206" spans="1:17" ht="19.5" customHeight="1">
      <c r="A206" s="188"/>
      <c r="B206" s="188"/>
      <c r="C206" s="259"/>
      <c r="D206" s="259"/>
      <c r="E206" s="259"/>
      <c r="F206" s="188"/>
      <c r="G206" s="188"/>
      <c r="H206" s="188"/>
      <c r="I206" s="188"/>
      <c r="J206" s="188"/>
      <c r="K206" s="188"/>
      <c r="L206" s="188"/>
      <c r="M206" s="188"/>
      <c r="N206" s="188"/>
      <c r="O206" s="188"/>
      <c r="P206" s="183"/>
      <c r="Q206" s="183"/>
    </row>
    <row r="207" spans="1:17" ht="19.5" customHeight="1">
      <c r="A207" s="188"/>
      <c r="B207" s="188"/>
      <c r="C207" s="259"/>
      <c r="D207" s="259"/>
      <c r="E207" s="259"/>
      <c r="F207" s="188"/>
      <c r="G207" s="188"/>
      <c r="H207" s="188"/>
      <c r="I207" s="188"/>
      <c r="J207" s="188"/>
      <c r="K207" s="188"/>
      <c r="L207" s="188"/>
      <c r="M207" s="188"/>
      <c r="N207" s="188"/>
      <c r="O207" s="188"/>
      <c r="P207" s="183"/>
      <c r="Q207" s="183"/>
    </row>
    <row r="208" spans="1:17" ht="19.5" customHeight="1">
      <c r="A208" s="188"/>
      <c r="B208" s="188"/>
      <c r="C208" s="259"/>
      <c r="D208" s="259"/>
      <c r="E208" s="259"/>
      <c r="F208" s="188"/>
      <c r="G208" s="188"/>
      <c r="H208" s="188"/>
      <c r="I208" s="188"/>
      <c r="J208" s="188"/>
      <c r="K208" s="188"/>
      <c r="L208" s="188"/>
      <c r="M208" s="188"/>
      <c r="N208" s="188"/>
      <c r="O208" s="188"/>
      <c r="P208" s="183"/>
      <c r="Q208" s="183"/>
    </row>
    <row r="209" spans="1:17" ht="19.5" customHeight="1">
      <c r="A209" s="188"/>
      <c r="B209" s="188"/>
      <c r="C209" s="259"/>
      <c r="D209" s="259"/>
      <c r="E209" s="259"/>
      <c r="F209" s="188"/>
      <c r="G209" s="188"/>
      <c r="H209" s="188"/>
      <c r="I209" s="188"/>
      <c r="J209" s="188"/>
      <c r="K209" s="188"/>
      <c r="L209" s="188"/>
      <c r="M209" s="188"/>
      <c r="N209" s="188"/>
      <c r="O209" s="188"/>
      <c r="P209" s="183"/>
      <c r="Q209" s="183"/>
    </row>
    <row r="210" spans="1:17" ht="19.5" customHeight="1">
      <c r="A210" s="188"/>
      <c r="B210" s="188"/>
      <c r="C210" s="259"/>
      <c r="D210" s="259"/>
      <c r="E210" s="259"/>
      <c r="F210" s="188"/>
      <c r="G210" s="188"/>
      <c r="H210" s="188"/>
      <c r="I210" s="188"/>
      <c r="J210" s="188"/>
      <c r="K210" s="188"/>
      <c r="L210" s="188"/>
      <c r="M210" s="188"/>
      <c r="N210" s="188"/>
      <c r="O210" s="188"/>
      <c r="P210" s="183"/>
      <c r="Q210" s="183"/>
    </row>
    <row r="211" spans="1:17" ht="19.5" customHeight="1">
      <c r="A211" s="188"/>
      <c r="B211" s="188"/>
      <c r="C211" s="259"/>
      <c r="D211" s="259"/>
      <c r="E211" s="259"/>
      <c r="F211" s="188"/>
      <c r="G211" s="188"/>
      <c r="H211" s="188"/>
      <c r="I211" s="188"/>
      <c r="J211" s="188"/>
      <c r="K211" s="188"/>
      <c r="L211" s="188"/>
      <c r="M211" s="188"/>
      <c r="N211" s="188"/>
      <c r="O211" s="188"/>
      <c r="P211" s="183"/>
      <c r="Q211" s="183"/>
    </row>
    <row r="212" spans="1:17" ht="19.5" customHeight="1">
      <c r="A212" s="188"/>
      <c r="B212" s="188"/>
      <c r="C212" s="259"/>
      <c r="D212" s="259"/>
      <c r="E212" s="259"/>
      <c r="F212" s="188"/>
      <c r="G212" s="188"/>
      <c r="H212" s="188"/>
      <c r="I212" s="188"/>
      <c r="J212" s="188"/>
      <c r="K212" s="188"/>
      <c r="L212" s="188"/>
      <c r="M212" s="188"/>
      <c r="N212" s="188"/>
      <c r="O212" s="188"/>
      <c r="P212" s="183"/>
      <c r="Q212" s="183"/>
    </row>
    <row r="213" spans="1:17" ht="19.5" customHeight="1">
      <c r="A213" s="188"/>
      <c r="B213" s="188"/>
      <c r="C213" s="259"/>
      <c r="D213" s="259"/>
      <c r="E213" s="259"/>
      <c r="F213" s="188"/>
      <c r="G213" s="188"/>
      <c r="H213" s="188"/>
      <c r="I213" s="188"/>
      <c r="J213" s="188"/>
      <c r="K213" s="188"/>
      <c r="L213" s="188"/>
      <c r="M213" s="188"/>
      <c r="N213" s="188"/>
      <c r="O213" s="188"/>
      <c r="P213" s="183"/>
      <c r="Q213" s="183"/>
    </row>
    <row r="214" spans="1:17" ht="19.5" customHeight="1">
      <c r="A214" s="188"/>
      <c r="B214" s="188"/>
      <c r="C214" s="259"/>
      <c r="D214" s="259"/>
      <c r="E214" s="259"/>
      <c r="F214" s="188"/>
      <c r="G214" s="188"/>
      <c r="H214" s="188"/>
      <c r="I214" s="188"/>
      <c r="J214" s="188"/>
      <c r="K214" s="188"/>
      <c r="L214" s="188"/>
      <c r="M214" s="188"/>
      <c r="N214" s="188"/>
      <c r="O214" s="188"/>
      <c r="P214" s="183"/>
      <c r="Q214" s="183"/>
    </row>
    <row r="215" spans="1:17" ht="19.5" customHeight="1">
      <c r="A215" s="188"/>
      <c r="B215" s="188"/>
      <c r="C215" s="259"/>
      <c r="D215" s="259"/>
      <c r="E215" s="259"/>
      <c r="F215" s="188"/>
      <c r="G215" s="188"/>
      <c r="H215" s="188"/>
      <c r="I215" s="188"/>
      <c r="J215" s="188"/>
      <c r="K215" s="188"/>
      <c r="L215" s="188"/>
      <c r="M215" s="188"/>
      <c r="N215" s="188"/>
      <c r="O215" s="188"/>
      <c r="P215" s="183"/>
      <c r="Q215" s="183"/>
    </row>
    <row r="216" spans="1:17" ht="19.5" customHeight="1">
      <c r="A216" s="188"/>
      <c r="B216" s="188"/>
      <c r="C216" s="259"/>
      <c r="D216" s="259"/>
      <c r="E216" s="259"/>
      <c r="F216" s="188"/>
      <c r="G216" s="188"/>
      <c r="H216" s="188"/>
      <c r="I216" s="188"/>
      <c r="J216" s="188"/>
      <c r="K216" s="188"/>
      <c r="L216" s="188"/>
      <c r="M216" s="188"/>
      <c r="N216" s="188"/>
      <c r="O216" s="188"/>
      <c r="P216" s="183"/>
      <c r="Q216" s="183"/>
    </row>
    <row r="217" spans="1:17" ht="19.5" customHeight="1">
      <c r="A217" s="188"/>
      <c r="B217" s="188"/>
      <c r="C217" s="259"/>
      <c r="D217" s="259"/>
      <c r="E217" s="259"/>
      <c r="F217" s="188"/>
      <c r="G217" s="188"/>
      <c r="H217" s="188"/>
      <c r="I217" s="188"/>
      <c r="J217" s="188"/>
      <c r="K217" s="188"/>
      <c r="L217" s="188"/>
      <c r="M217" s="188"/>
      <c r="N217" s="188"/>
      <c r="O217" s="188"/>
      <c r="P217" s="183"/>
      <c r="Q217" s="183"/>
    </row>
    <row r="218" spans="1:17" ht="19.5" customHeight="1">
      <c r="A218" s="188"/>
      <c r="B218" s="188"/>
      <c r="C218" s="259"/>
      <c r="D218" s="259"/>
      <c r="E218" s="259"/>
      <c r="F218" s="188"/>
      <c r="G218" s="188"/>
      <c r="H218" s="188"/>
      <c r="I218" s="188"/>
      <c r="J218" s="188"/>
      <c r="K218" s="188"/>
      <c r="L218" s="188"/>
      <c r="M218" s="188"/>
      <c r="N218" s="188"/>
      <c r="O218" s="188"/>
      <c r="P218" s="183"/>
      <c r="Q218" s="183"/>
    </row>
    <row r="219" spans="1:17" ht="19.5" customHeight="1">
      <c r="A219" s="188"/>
      <c r="B219" s="188"/>
      <c r="C219" s="259"/>
      <c r="D219" s="259"/>
      <c r="E219" s="259"/>
      <c r="F219" s="188"/>
      <c r="G219" s="188"/>
      <c r="H219" s="188"/>
      <c r="I219" s="188"/>
      <c r="J219" s="188"/>
      <c r="K219" s="188"/>
      <c r="L219" s="188"/>
      <c r="M219" s="188"/>
      <c r="N219" s="188"/>
      <c r="O219" s="188"/>
      <c r="P219" s="183"/>
      <c r="Q219" s="183"/>
    </row>
    <row r="220" spans="1:17" ht="19.5" customHeight="1">
      <c r="A220" s="188"/>
      <c r="B220" s="188"/>
      <c r="C220" s="259"/>
      <c r="D220" s="259"/>
      <c r="E220" s="259"/>
      <c r="F220" s="188"/>
      <c r="G220" s="188"/>
      <c r="H220" s="188"/>
      <c r="I220" s="188"/>
      <c r="J220" s="188"/>
      <c r="K220" s="188"/>
      <c r="L220" s="188"/>
      <c r="M220" s="188"/>
      <c r="N220" s="188"/>
      <c r="O220" s="188"/>
      <c r="P220" s="183"/>
      <c r="Q220" s="183"/>
    </row>
    <row r="221" spans="1:17" ht="19.5" customHeight="1">
      <c r="A221" s="188"/>
      <c r="B221" s="188"/>
      <c r="C221" s="259"/>
      <c r="D221" s="259"/>
      <c r="E221" s="259"/>
      <c r="F221" s="188"/>
      <c r="G221" s="188"/>
      <c r="H221" s="188"/>
      <c r="I221" s="188"/>
      <c r="J221" s="188"/>
      <c r="K221" s="188"/>
      <c r="L221" s="188"/>
      <c r="M221" s="188"/>
      <c r="N221" s="188"/>
      <c r="O221" s="188"/>
      <c r="P221" s="183"/>
      <c r="Q221" s="183"/>
    </row>
    <row r="222" spans="1:17" ht="19.5" customHeight="1">
      <c r="A222" s="188"/>
      <c r="B222" s="188"/>
      <c r="C222" s="259"/>
      <c r="D222" s="259"/>
      <c r="E222" s="259"/>
      <c r="F222" s="188"/>
      <c r="G222" s="188"/>
      <c r="H222" s="188"/>
      <c r="I222" s="188"/>
      <c r="J222" s="188"/>
      <c r="K222" s="188"/>
      <c r="L222" s="188"/>
      <c r="M222" s="188"/>
      <c r="N222" s="188"/>
      <c r="O222" s="188"/>
      <c r="P222" s="183"/>
      <c r="Q222" s="183"/>
    </row>
    <row r="223" spans="1:17" ht="19.5" customHeight="1">
      <c r="A223" s="188"/>
      <c r="B223" s="188"/>
      <c r="C223" s="259"/>
      <c r="D223" s="259"/>
      <c r="E223" s="259"/>
      <c r="F223" s="188"/>
      <c r="G223" s="188"/>
      <c r="H223" s="188"/>
      <c r="I223" s="188"/>
      <c r="J223" s="188"/>
      <c r="K223" s="188"/>
      <c r="L223" s="188"/>
      <c r="M223" s="188"/>
      <c r="N223" s="188"/>
      <c r="O223" s="188"/>
      <c r="P223" s="183"/>
      <c r="Q223" s="183"/>
    </row>
    <row r="224" spans="1:17" ht="19.5" customHeight="1">
      <c r="A224" s="188"/>
      <c r="B224" s="188"/>
      <c r="C224" s="259"/>
      <c r="D224" s="259"/>
      <c r="E224" s="259"/>
      <c r="F224" s="188"/>
      <c r="G224" s="188"/>
      <c r="H224" s="188"/>
      <c r="I224" s="188"/>
      <c r="J224" s="188"/>
      <c r="K224" s="188"/>
      <c r="L224" s="188"/>
      <c r="M224" s="188"/>
      <c r="N224" s="188"/>
      <c r="O224" s="188"/>
      <c r="P224" s="183"/>
      <c r="Q224" s="183"/>
    </row>
    <row r="225" spans="1:17" ht="19.5" customHeight="1">
      <c r="A225" s="188"/>
      <c r="B225" s="188"/>
      <c r="C225" s="259"/>
      <c r="D225" s="259"/>
      <c r="E225" s="259"/>
      <c r="F225" s="188"/>
      <c r="G225" s="188"/>
      <c r="H225" s="188"/>
      <c r="I225" s="188"/>
      <c r="J225" s="188"/>
      <c r="K225" s="188"/>
      <c r="L225" s="188"/>
      <c r="M225" s="188"/>
      <c r="N225" s="188"/>
      <c r="O225" s="188"/>
      <c r="P225" s="183"/>
      <c r="Q225" s="183"/>
    </row>
    <row r="226" spans="1:17" ht="19.5" customHeight="1">
      <c r="A226" s="188"/>
      <c r="B226" s="188"/>
      <c r="C226" s="259"/>
      <c r="D226" s="259"/>
      <c r="E226" s="259"/>
      <c r="F226" s="188"/>
      <c r="G226" s="188"/>
      <c r="H226" s="188"/>
      <c r="I226" s="188"/>
      <c r="J226" s="188"/>
      <c r="K226" s="188"/>
      <c r="L226" s="188"/>
      <c r="M226" s="188"/>
      <c r="N226" s="188"/>
      <c r="O226" s="188"/>
      <c r="P226" s="183"/>
      <c r="Q226" s="183"/>
    </row>
    <row r="227" spans="1:17" ht="19.5" customHeight="1">
      <c r="A227" s="188"/>
      <c r="B227" s="188"/>
      <c r="C227" s="259"/>
      <c r="D227" s="259"/>
      <c r="E227" s="259"/>
      <c r="F227" s="188"/>
      <c r="G227" s="188"/>
      <c r="H227" s="188"/>
      <c r="I227" s="188"/>
      <c r="J227" s="188"/>
      <c r="K227" s="188"/>
      <c r="L227" s="188"/>
      <c r="M227" s="188"/>
      <c r="N227" s="188"/>
      <c r="O227" s="188"/>
      <c r="P227" s="183"/>
      <c r="Q227" s="183"/>
    </row>
    <row r="228" spans="1:17" ht="19.5" customHeight="1">
      <c r="A228" s="188"/>
      <c r="B228" s="188"/>
      <c r="C228" s="259"/>
      <c r="D228" s="259"/>
      <c r="E228" s="259"/>
      <c r="F228" s="188"/>
      <c r="G228" s="188"/>
      <c r="H228" s="188"/>
      <c r="I228" s="188"/>
      <c r="J228" s="188"/>
      <c r="K228" s="188"/>
      <c r="L228" s="188"/>
      <c r="M228" s="188"/>
      <c r="N228" s="188"/>
      <c r="O228" s="188"/>
      <c r="P228" s="183"/>
      <c r="Q228" s="183"/>
    </row>
    <row r="229" spans="1:17" ht="19.5" customHeight="1">
      <c r="A229" s="188"/>
      <c r="B229" s="188"/>
      <c r="C229" s="259"/>
      <c r="D229" s="259"/>
      <c r="E229" s="259"/>
      <c r="F229" s="188"/>
      <c r="G229" s="188"/>
      <c r="H229" s="188"/>
      <c r="I229" s="188"/>
      <c r="J229" s="188"/>
      <c r="K229" s="188"/>
      <c r="L229" s="188"/>
      <c r="M229" s="188"/>
      <c r="N229" s="188"/>
      <c r="O229" s="188"/>
      <c r="P229" s="183"/>
      <c r="Q229" s="183"/>
    </row>
    <row r="230" spans="1:17" ht="19.5" customHeight="1">
      <c r="A230" s="188"/>
      <c r="B230" s="188"/>
      <c r="C230" s="259"/>
      <c r="D230" s="259"/>
      <c r="E230" s="259"/>
      <c r="F230" s="188"/>
      <c r="G230" s="188"/>
      <c r="H230" s="188"/>
      <c r="I230" s="188"/>
      <c r="J230" s="188"/>
      <c r="K230" s="188"/>
      <c r="L230" s="188"/>
      <c r="M230" s="188"/>
      <c r="N230" s="188"/>
      <c r="O230" s="188"/>
      <c r="P230" s="183"/>
      <c r="Q230" s="183"/>
    </row>
    <row r="231" spans="1:17" ht="19.5" customHeight="1">
      <c r="A231" s="188"/>
      <c r="B231" s="188"/>
      <c r="C231" s="259"/>
      <c r="D231" s="259"/>
      <c r="E231" s="259"/>
      <c r="F231" s="188"/>
      <c r="G231" s="188"/>
      <c r="H231" s="188"/>
      <c r="I231" s="188"/>
      <c r="J231" s="188"/>
      <c r="K231" s="188"/>
      <c r="L231" s="188"/>
      <c r="M231" s="188"/>
      <c r="N231" s="188"/>
      <c r="O231" s="188"/>
      <c r="P231" s="183"/>
      <c r="Q231" s="183"/>
    </row>
    <row r="232" spans="1:17" ht="19.5" customHeight="1">
      <c r="A232" s="188"/>
      <c r="B232" s="188"/>
      <c r="C232" s="259"/>
      <c r="D232" s="259"/>
      <c r="E232" s="259"/>
      <c r="F232" s="188"/>
      <c r="G232" s="188"/>
      <c r="H232" s="188"/>
      <c r="I232" s="188"/>
      <c r="J232" s="188"/>
      <c r="K232" s="188"/>
      <c r="L232" s="188"/>
      <c r="M232" s="188"/>
      <c r="N232" s="188"/>
      <c r="O232" s="188"/>
      <c r="P232" s="183"/>
      <c r="Q232" s="183"/>
    </row>
    <row r="233" spans="1:17" ht="19.5" customHeight="1">
      <c r="A233" s="188"/>
      <c r="B233" s="188"/>
      <c r="C233" s="259"/>
      <c r="D233" s="259"/>
      <c r="E233" s="259"/>
      <c r="F233" s="188"/>
      <c r="G233" s="188"/>
      <c r="H233" s="188"/>
      <c r="I233" s="188"/>
      <c r="J233" s="188"/>
      <c r="K233" s="188"/>
      <c r="L233" s="188"/>
      <c r="M233" s="188"/>
      <c r="N233" s="188"/>
      <c r="O233" s="188"/>
      <c r="P233" s="183"/>
      <c r="Q233" s="183"/>
    </row>
    <row r="234" spans="1:17" ht="19.5" customHeight="1">
      <c r="A234" s="188"/>
      <c r="B234" s="188"/>
      <c r="C234" s="259"/>
      <c r="D234" s="259"/>
      <c r="E234" s="259"/>
      <c r="F234" s="188"/>
      <c r="G234" s="188"/>
      <c r="H234" s="188"/>
      <c r="I234" s="188"/>
      <c r="J234" s="188"/>
      <c r="K234" s="188"/>
      <c r="L234" s="188"/>
      <c r="M234" s="188"/>
      <c r="N234" s="188"/>
      <c r="O234" s="188"/>
      <c r="P234" s="183"/>
      <c r="Q234" s="183"/>
    </row>
    <row r="235" spans="1:17" ht="19.5" customHeight="1">
      <c r="A235" s="188"/>
      <c r="B235" s="188"/>
      <c r="C235" s="259"/>
      <c r="D235" s="259"/>
      <c r="E235" s="259"/>
      <c r="F235" s="188"/>
      <c r="G235" s="188"/>
      <c r="H235" s="188"/>
      <c r="I235" s="188"/>
      <c r="J235" s="188"/>
      <c r="K235" s="188"/>
      <c r="L235" s="188"/>
      <c r="M235" s="188"/>
      <c r="N235" s="188"/>
      <c r="O235" s="188"/>
      <c r="P235" s="183"/>
      <c r="Q235" s="183"/>
    </row>
    <row r="236" spans="1:17" ht="19.5" customHeight="1">
      <c r="A236" s="188"/>
      <c r="B236" s="188"/>
      <c r="C236" s="259"/>
      <c r="D236" s="259"/>
      <c r="E236" s="259"/>
      <c r="F236" s="188"/>
      <c r="G236" s="188"/>
      <c r="H236" s="188"/>
      <c r="I236" s="188"/>
      <c r="J236" s="188"/>
      <c r="K236" s="188"/>
      <c r="L236" s="188"/>
      <c r="M236" s="188"/>
      <c r="N236" s="188"/>
      <c r="O236" s="188"/>
      <c r="P236" s="183"/>
      <c r="Q236" s="183"/>
    </row>
    <row r="237" spans="1:17" ht="19.5" customHeight="1">
      <c r="A237" s="188"/>
      <c r="B237" s="188"/>
      <c r="C237" s="259"/>
      <c r="D237" s="259"/>
      <c r="E237" s="259"/>
      <c r="F237" s="188"/>
      <c r="G237" s="188"/>
      <c r="H237" s="188"/>
      <c r="I237" s="188"/>
      <c r="J237" s="188"/>
      <c r="K237" s="188"/>
      <c r="L237" s="188"/>
      <c r="M237" s="188"/>
      <c r="N237" s="188"/>
      <c r="O237" s="188"/>
      <c r="P237" s="183"/>
      <c r="Q237" s="183"/>
    </row>
    <row r="238" spans="1:17" ht="19.5" customHeight="1">
      <c r="A238" s="188"/>
      <c r="B238" s="188"/>
      <c r="C238" s="259"/>
      <c r="D238" s="259"/>
      <c r="E238" s="259"/>
      <c r="F238" s="188"/>
      <c r="G238" s="188"/>
      <c r="H238" s="188"/>
      <c r="I238" s="188"/>
      <c r="J238" s="188"/>
      <c r="K238" s="188"/>
      <c r="L238" s="188"/>
      <c r="M238" s="188"/>
      <c r="N238" s="188"/>
      <c r="O238" s="188"/>
      <c r="P238" s="183"/>
      <c r="Q238" s="183"/>
    </row>
    <row r="239" spans="1:17" ht="19.5" customHeight="1">
      <c r="A239" s="188"/>
      <c r="B239" s="188"/>
      <c r="C239" s="259"/>
      <c r="D239" s="259"/>
      <c r="E239" s="259"/>
      <c r="F239" s="188"/>
      <c r="G239" s="188"/>
      <c r="H239" s="188"/>
      <c r="I239" s="188"/>
      <c r="J239" s="188"/>
      <c r="K239" s="188"/>
      <c r="L239" s="188"/>
      <c r="M239" s="188"/>
      <c r="N239" s="188"/>
      <c r="O239" s="188"/>
      <c r="P239" s="183"/>
      <c r="Q239" s="183"/>
    </row>
    <row r="240" spans="1:17" ht="19.5" customHeight="1">
      <c r="A240" s="188"/>
      <c r="B240" s="188"/>
      <c r="C240" s="259"/>
      <c r="D240" s="259"/>
      <c r="E240" s="259"/>
      <c r="F240" s="188"/>
      <c r="G240" s="188"/>
      <c r="H240" s="188"/>
      <c r="I240" s="188"/>
      <c r="J240" s="188"/>
      <c r="K240" s="188"/>
      <c r="L240" s="188"/>
      <c r="M240" s="188"/>
      <c r="N240" s="188"/>
      <c r="O240" s="188"/>
      <c r="P240" s="183"/>
      <c r="Q240" s="183"/>
    </row>
    <row r="241" spans="1:17" ht="19.5" customHeight="1">
      <c r="A241" s="188"/>
      <c r="B241" s="188"/>
      <c r="C241" s="259"/>
      <c r="D241" s="259"/>
      <c r="E241" s="259"/>
      <c r="F241" s="188"/>
      <c r="G241" s="188"/>
      <c r="H241" s="188"/>
      <c r="I241" s="188"/>
      <c r="J241" s="188"/>
      <c r="K241" s="188"/>
      <c r="L241" s="188"/>
      <c r="M241" s="188"/>
      <c r="N241" s="188"/>
      <c r="O241" s="188"/>
      <c r="P241" s="183"/>
      <c r="Q241" s="183"/>
    </row>
    <row r="242" spans="1:17" ht="19.5" customHeight="1">
      <c r="A242" s="188"/>
      <c r="B242" s="188"/>
      <c r="C242" s="259"/>
      <c r="D242" s="259"/>
      <c r="E242" s="259"/>
      <c r="F242" s="188"/>
      <c r="G242" s="188"/>
      <c r="H242" s="188"/>
      <c r="I242" s="188"/>
      <c r="J242" s="188"/>
      <c r="K242" s="188"/>
      <c r="L242" s="188"/>
      <c r="M242" s="188"/>
      <c r="N242" s="188"/>
      <c r="O242" s="188"/>
      <c r="P242" s="183"/>
      <c r="Q242" s="183"/>
    </row>
    <row r="243" spans="1:17" ht="19.5" customHeight="1">
      <c r="A243" s="188"/>
      <c r="B243" s="188"/>
      <c r="C243" s="259"/>
      <c r="D243" s="259"/>
      <c r="E243" s="259"/>
      <c r="F243" s="188"/>
      <c r="G243" s="188"/>
      <c r="H243" s="188"/>
      <c r="I243" s="188"/>
      <c r="J243" s="188"/>
      <c r="K243" s="188"/>
      <c r="L243" s="188"/>
      <c r="M243" s="188"/>
      <c r="N243" s="188"/>
      <c r="O243" s="188"/>
      <c r="P243" s="183"/>
      <c r="Q243" s="183"/>
    </row>
    <row r="244" spans="1:17" ht="19.5" customHeight="1">
      <c r="A244" s="188"/>
      <c r="B244" s="188"/>
      <c r="C244" s="259"/>
      <c r="D244" s="259"/>
      <c r="E244" s="259"/>
      <c r="F244" s="188"/>
      <c r="G244" s="188"/>
      <c r="H244" s="188"/>
      <c r="I244" s="188"/>
      <c r="J244" s="188"/>
      <c r="K244" s="188"/>
      <c r="L244" s="188"/>
      <c r="M244" s="188"/>
      <c r="N244" s="188"/>
      <c r="O244" s="188"/>
      <c r="P244" s="183"/>
      <c r="Q244" s="183"/>
    </row>
    <row r="245" spans="1:17" ht="19.5" customHeight="1">
      <c r="A245" s="188"/>
      <c r="B245" s="188"/>
      <c r="C245" s="259"/>
      <c r="D245" s="259"/>
      <c r="E245" s="259"/>
      <c r="F245" s="188"/>
      <c r="G245" s="188"/>
      <c r="H245" s="188"/>
      <c r="I245" s="188"/>
      <c r="J245" s="188"/>
      <c r="K245" s="188"/>
      <c r="L245" s="188"/>
      <c r="M245" s="188"/>
      <c r="N245" s="188"/>
      <c r="O245" s="188"/>
      <c r="P245" s="183"/>
      <c r="Q245" s="183"/>
    </row>
    <row r="246" spans="1:17" ht="19.5" customHeight="1">
      <c r="A246" s="188"/>
      <c r="B246" s="188"/>
      <c r="C246" s="259"/>
      <c r="D246" s="259"/>
      <c r="E246" s="259"/>
      <c r="F246" s="188"/>
      <c r="G246" s="188"/>
      <c r="H246" s="188"/>
      <c r="I246" s="188"/>
      <c r="J246" s="188"/>
      <c r="K246" s="188"/>
      <c r="L246" s="188"/>
      <c r="M246" s="188"/>
      <c r="N246" s="188"/>
      <c r="O246" s="188"/>
      <c r="P246" s="183"/>
      <c r="Q246" s="183"/>
    </row>
    <row r="247" spans="1:17" ht="19.5" customHeight="1">
      <c r="A247" s="188"/>
      <c r="B247" s="188"/>
      <c r="C247" s="259"/>
      <c r="D247" s="259"/>
      <c r="E247" s="259"/>
      <c r="F247" s="188"/>
      <c r="G247" s="188"/>
      <c r="H247" s="188"/>
      <c r="I247" s="188"/>
      <c r="J247" s="188"/>
      <c r="K247" s="188"/>
      <c r="L247" s="188"/>
      <c r="M247" s="188"/>
      <c r="N247" s="188"/>
      <c r="O247" s="188"/>
      <c r="P247" s="183"/>
      <c r="Q247" s="183"/>
    </row>
    <row r="248" spans="1:17" ht="19.5" customHeight="1">
      <c r="A248" s="188"/>
      <c r="B248" s="188"/>
      <c r="C248" s="259"/>
      <c r="D248" s="259"/>
      <c r="E248" s="259"/>
      <c r="F248" s="188"/>
      <c r="G248" s="188"/>
      <c r="H248" s="188"/>
      <c r="I248" s="188"/>
      <c r="J248" s="188"/>
      <c r="K248" s="188"/>
      <c r="L248" s="188"/>
      <c r="M248" s="188"/>
      <c r="N248" s="188"/>
      <c r="O248" s="188"/>
      <c r="P248" s="183"/>
      <c r="Q248" s="183"/>
    </row>
    <row r="249" spans="1:17" ht="19.5" customHeight="1">
      <c r="A249" s="188"/>
      <c r="B249" s="188"/>
      <c r="C249" s="259"/>
      <c r="D249" s="259"/>
      <c r="E249" s="259"/>
      <c r="F249" s="188"/>
      <c r="G249" s="188"/>
      <c r="H249" s="188"/>
      <c r="I249" s="188"/>
      <c r="J249" s="188"/>
      <c r="K249" s="188"/>
      <c r="L249" s="188"/>
      <c r="M249" s="188"/>
      <c r="N249" s="188"/>
      <c r="O249" s="188"/>
      <c r="P249" s="183"/>
      <c r="Q249" s="183"/>
    </row>
    <row r="250" spans="1:17" ht="19.5" customHeight="1">
      <c r="A250" s="188"/>
      <c r="B250" s="188"/>
      <c r="C250" s="259"/>
      <c r="D250" s="259"/>
      <c r="E250" s="259"/>
      <c r="F250" s="188"/>
      <c r="G250" s="188"/>
      <c r="H250" s="188"/>
      <c r="I250" s="188"/>
      <c r="J250" s="188"/>
      <c r="K250" s="188"/>
      <c r="L250" s="188"/>
      <c r="M250" s="188"/>
      <c r="N250" s="188"/>
      <c r="O250" s="188"/>
      <c r="P250" s="183"/>
      <c r="Q250" s="183"/>
    </row>
    <row r="251" spans="1:17" ht="19.5" customHeight="1">
      <c r="A251" s="188"/>
      <c r="B251" s="188"/>
      <c r="C251" s="259"/>
      <c r="D251" s="259"/>
      <c r="E251" s="259"/>
      <c r="F251" s="188"/>
      <c r="G251" s="188"/>
      <c r="H251" s="188"/>
      <c r="I251" s="188"/>
      <c r="J251" s="188"/>
      <c r="K251" s="188"/>
      <c r="L251" s="188"/>
      <c r="M251" s="188"/>
      <c r="N251" s="188"/>
      <c r="O251" s="188"/>
      <c r="P251" s="183"/>
      <c r="Q251" s="183"/>
    </row>
    <row r="252" spans="1:17" ht="19.5" customHeight="1">
      <c r="A252" s="188"/>
      <c r="B252" s="188"/>
      <c r="C252" s="259"/>
      <c r="D252" s="259"/>
      <c r="E252" s="259"/>
      <c r="F252" s="188"/>
      <c r="G252" s="188"/>
      <c r="H252" s="188"/>
      <c r="I252" s="188"/>
      <c r="J252" s="188"/>
      <c r="K252" s="188"/>
      <c r="L252" s="188"/>
      <c r="M252" s="188"/>
      <c r="N252" s="188"/>
      <c r="O252" s="188"/>
      <c r="P252" s="183"/>
      <c r="Q252" s="183"/>
    </row>
    <row r="253" spans="1:17" ht="19.5" customHeight="1">
      <c r="A253" s="188"/>
      <c r="B253" s="188"/>
      <c r="C253" s="259"/>
      <c r="D253" s="259"/>
      <c r="E253" s="259"/>
      <c r="F253" s="188"/>
      <c r="G253" s="188"/>
      <c r="H253" s="188"/>
      <c r="I253" s="188"/>
      <c r="J253" s="188"/>
      <c r="K253" s="188"/>
      <c r="L253" s="188"/>
      <c r="M253" s="188"/>
      <c r="N253" s="188"/>
      <c r="O253" s="188"/>
      <c r="P253" s="183"/>
      <c r="Q253" s="183"/>
    </row>
    <row r="254" spans="1:17" ht="19.5" customHeight="1">
      <c r="A254" s="188"/>
      <c r="B254" s="188"/>
      <c r="C254" s="259"/>
      <c r="D254" s="259"/>
      <c r="E254" s="259"/>
      <c r="F254" s="188"/>
      <c r="G254" s="188"/>
      <c r="H254" s="188"/>
      <c r="I254" s="188"/>
      <c r="J254" s="188"/>
      <c r="K254" s="188"/>
      <c r="L254" s="188"/>
      <c r="M254" s="188"/>
      <c r="N254" s="188"/>
      <c r="O254" s="188"/>
      <c r="P254" s="183"/>
      <c r="Q254" s="183"/>
    </row>
    <row r="255" spans="1:17" ht="19.5" customHeight="1">
      <c r="A255" s="188"/>
      <c r="B255" s="188"/>
      <c r="C255" s="259"/>
      <c r="D255" s="259"/>
      <c r="E255" s="259"/>
      <c r="F255" s="188"/>
      <c r="G255" s="188"/>
      <c r="H255" s="188"/>
      <c r="I255" s="188"/>
      <c r="J255" s="188"/>
      <c r="K255" s="188"/>
      <c r="L255" s="188"/>
      <c r="M255" s="188"/>
      <c r="N255" s="188"/>
      <c r="O255" s="188"/>
      <c r="P255" s="183"/>
      <c r="Q255" s="183"/>
    </row>
    <row r="256" spans="1:17" ht="19.5" customHeight="1">
      <c r="A256" s="188"/>
      <c r="B256" s="188"/>
      <c r="C256" s="259"/>
      <c r="D256" s="259"/>
      <c r="E256" s="259"/>
      <c r="F256" s="188"/>
      <c r="G256" s="188"/>
      <c r="H256" s="188"/>
      <c r="I256" s="188"/>
      <c r="J256" s="188"/>
      <c r="K256" s="188"/>
      <c r="L256" s="188"/>
      <c r="M256" s="188"/>
      <c r="N256" s="188"/>
      <c r="O256" s="188"/>
      <c r="P256" s="183"/>
      <c r="Q256" s="183"/>
    </row>
    <row r="257" spans="1:17" ht="19.5" customHeight="1">
      <c r="A257" s="188"/>
      <c r="B257" s="188"/>
      <c r="C257" s="259"/>
      <c r="D257" s="259"/>
      <c r="E257" s="259"/>
      <c r="F257" s="188"/>
      <c r="G257" s="188"/>
      <c r="H257" s="188"/>
      <c r="I257" s="188"/>
      <c r="J257" s="188"/>
      <c r="K257" s="188"/>
      <c r="L257" s="188"/>
      <c r="M257" s="188"/>
      <c r="N257" s="188"/>
      <c r="O257" s="188"/>
      <c r="P257" s="183"/>
      <c r="Q257" s="183"/>
    </row>
    <row r="258" spans="1:17" ht="19.5" customHeight="1">
      <c r="A258" s="188"/>
      <c r="B258" s="188"/>
      <c r="C258" s="259"/>
      <c r="D258" s="259"/>
      <c r="E258" s="259"/>
      <c r="F258" s="188"/>
      <c r="G258" s="188"/>
      <c r="H258" s="188"/>
      <c r="I258" s="188"/>
      <c r="J258" s="188"/>
      <c r="K258" s="188"/>
      <c r="L258" s="188"/>
      <c r="M258" s="188"/>
      <c r="N258" s="188"/>
      <c r="O258" s="188"/>
      <c r="P258" s="183"/>
      <c r="Q258" s="183"/>
    </row>
    <row r="259" spans="1:17" ht="19.5" customHeight="1">
      <c r="A259" s="188"/>
      <c r="B259" s="188"/>
      <c r="C259" s="259"/>
      <c r="D259" s="259"/>
      <c r="E259" s="259"/>
      <c r="F259" s="188"/>
      <c r="G259" s="188"/>
      <c r="H259" s="188"/>
      <c r="I259" s="188"/>
      <c r="J259" s="188"/>
      <c r="K259" s="188"/>
      <c r="L259" s="188"/>
      <c r="M259" s="188"/>
      <c r="N259" s="188"/>
      <c r="O259" s="188"/>
      <c r="P259" s="183"/>
      <c r="Q259" s="183"/>
    </row>
    <row r="260" spans="1:17" ht="19.5" customHeight="1">
      <c r="A260" s="188"/>
      <c r="B260" s="188"/>
      <c r="C260" s="259"/>
      <c r="D260" s="259"/>
      <c r="E260" s="259"/>
      <c r="F260" s="188"/>
      <c r="G260" s="188"/>
      <c r="H260" s="188"/>
      <c r="I260" s="188"/>
      <c r="J260" s="188"/>
      <c r="K260" s="188"/>
      <c r="L260" s="188"/>
      <c r="M260" s="188"/>
      <c r="N260" s="188"/>
      <c r="O260" s="188"/>
      <c r="P260" s="183"/>
      <c r="Q260" s="183"/>
    </row>
    <row r="261" spans="1:17" ht="19.5" customHeight="1">
      <c r="A261" s="188"/>
      <c r="B261" s="188"/>
      <c r="C261" s="259"/>
      <c r="D261" s="259"/>
      <c r="E261" s="259"/>
      <c r="F261" s="188"/>
      <c r="G261" s="188"/>
      <c r="H261" s="188"/>
      <c r="I261" s="188"/>
      <c r="J261" s="188"/>
      <c r="K261" s="188"/>
      <c r="L261" s="188"/>
      <c r="M261" s="188"/>
      <c r="N261" s="188"/>
      <c r="O261" s="188"/>
      <c r="P261" s="183"/>
      <c r="Q261" s="183"/>
    </row>
    <row r="262" spans="1:17" ht="19.5" customHeight="1">
      <c r="A262" s="188"/>
      <c r="B262" s="188"/>
      <c r="C262" s="259"/>
      <c r="D262" s="259"/>
      <c r="E262" s="259"/>
      <c r="F262" s="188"/>
      <c r="G262" s="188"/>
      <c r="H262" s="188"/>
      <c r="I262" s="188"/>
      <c r="J262" s="188"/>
      <c r="K262" s="188"/>
      <c r="L262" s="188"/>
      <c r="M262" s="188"/>
      <c r="N262" s="188"/>
      <c r="O262" s="188"/>
      <c r="P262" s="183"/>
      <c r="Q262" s="183"/>
    </row>
    <row r="263" spans="1:17" ht="19.5" customHeight="1">
      <c r="A263" s="188"/>
      <c r="B263" s="188"/>
      <c r="C263" s="259"/>
      <c r="D263" s="259"/>
      <c r="E263" s="259"/>
      <c r="F263" s="188"/>
      <c r="G263" s="188"/>
      <c r="H263" s="188"/>
      <c r="I263" s="188"/>
      <c r="J263" s="188"/>
      <c r="K263" s="188"/>
      <c r="L263" s="188"/>
      <c r="M263" s="188"/>
      <c r="N263" s="188"/>
      <c r="O263" s="188"/>
      <c r="P263" s="183"/>
      <c r="Q263" s="183"/>
    </row>
    <row r="264" spans="1:17" ht="19.5" customHeight="1">
      <c r="A264" s="188"/>
      <c r="B264" s="188"/>
      <c r="C264" s="259"/>
      <c r="D264" s="259"/>
      <c r="E264" s="259"/>
      <c r="F264" s="188"/>
      <c r="G264" s="188"/>
      <c r="H264" s="188"/>
      <c r="I264" s="188"/>
      <c r="J264" s="188"/>
      <c r="K264" s="188"/>
      <c r="L264" s="188"/>
      <c r="M264" s="188"/>
      <c r="N264" s="188"/>
      <c r="O264" s="188"/>
      <c r="P264" s="183"/>
      <c r="Q264" s="183"/>
    </row>
    <row r="265" spans="1:17" ht="19.5" customHeight="1">
      <c r="A265" s="188"/>
      <c r="B265" s="188"/>
      <c r="C265" s="259"/>
      <c r="D265" s="259"/>
      <c r="E265" s="259"/>
      <c r="F265" s="188"/>
      <c r="G265" s="188"/>
      <c r="H265" s="188"/>
      <c r="I265" s="188"/>
      <c r="J265" s="188"/>
      <c r="K265" s="188"/>
      <c r="L265" s="188"/>
      <c r="M265" s="188"/>
      <c r="N265" s="188"/>
      <c r="O265" s="188"/>
      <c r="P265" s="183"/>
      <c r="Q265" s="183"/>
    </row>
    <row r="266" spans="1:17" ht="19.5" customHeight="1">
      <c r="A266" s="188"/>
      <c r="B266" s="188"/>
      <c r="C266" s="259"/>
      <c r="D266" s="259"/>
      <c r="E266" s="259"/>
      <c r="F266" s="188"/>
      <c r="G266" s="188"/>
      <c r="H266" s="188"/>
      <c r="I266" s="188"/>
      <c r="J266" s="188"/>
      <c r="K266" s="188"/>
      <c r="L266" s="188"/>
      <c r="M266" s="188"/>
      <c r="N266" s="188"/>
      <c r="O266" s="188"/>
      <c r="P266" s="183"/>
      <c r="Q266" s="183"/>
    </row>
    <row r="267" spans="1:17" ht="19.5" customHeight="1">
      <c r="A267" s="188"/>
      <c r="B267" s="188"/>
      <c r="C267" s="259"/>
      <c r="D267" s="259"/>
      <c r="E267" s="259"/>
      <c r="F267" s="188"/>
      <c r="G267" s="188"/>
      <c r="H267" s="188"/>
      <c r="I267" s="188"/>
      <c r="J267" s="188"/>
      <c r="K267" s="188"/>
      <c r="L267" s="188"/>
      <c r="M267" s="188"/>
      <c r="N267" s="188"/>
      <c r="O267" s="188"/>
      <c r="P267" s="183"/>
      <c r="Q267" s="183"/>
    </row>
    <row r="268" spans="1:17" ht="19.5" customHeight="1">
      <c r="A268" s="188"/>
      <c r="B268" s="188"/>
      <c r="C268" s="259"/>
      <c r="D268" s="259"/>
      <c r="E268" s="259"/>
      <c r="F268" s="188"/>
      <c r="G268" s="188"/>
      <c r="H268" s="188"/>
      <c r="I268" s="188"/>
      <c r="J268" s="188"/>
      <c r="K268" s="188"/>
      <c r="L268" s="188"/>
      <c r="M268" s="188"/>
      <c r="N268" s="188"/>
      <c r="O268" s="188"/>
      <c r="P268" s="183"/>
      <c r="Q268" s="183"/>
    </row>
    <row r="269" spans="1:17" ht="19.5" customHeight="1">
      <c r="A269" s="188"/>
      <c r="B269" s="188"/>
      <c r="C269" s="259"/>
      <c r="D269" s="259"/>
      <c r="E269" s="259"/>
      <c r="F269" s="188"/>
      <c r="G269" s="188"/>
      <c r="H269" s="188"/>
      <c r="I269" s="188"/>
      <c r="J269" s="188"/>
      <c r="K269" s="188"/>
      <c r="L269" s="188"/>
      <c r="M269" s="188"/>
      <c r="N269" s="188"/>
      <c r="O269" s="188"/>
      <c r="P269" s="183"/>
      <c r="Q269" s="183"/>
    </row>
    <row r="270" spans="1:17" ht="19.5" customHeight="1">
      <c r="A270" s="188"/>
      <c r="B270" s="188"/>
      <c r="C270" s="259"/>
      <c r="D270" s="259"/>
      <c r="E270" s="259"/>
      <c r="F270" s="188"/>
      <c r="G270" s="188"/>
      <c r="H270" s="188"/>
      <c r="I270" s="188"/>
      <c r="J270" s="188"/>
      <c r="K270" s="188"/>
      <c r="L270" s="188"/>
      <c r="M270" s="188"/>
      <c r="N270" s="188"/>
      <c r="O270" s="188"/>
      <c r="P270" s="183"/>
      <c r="Q270" s="183"/>
    </row>
    <row r="271" spans="1:17" ht="19.5" customHeight="1">
      <c r="A271" s="188"/>
      <c r="B271" s="188"/>
      <c r="C271" s="259"/>
      <c r="D271" s="259"/>
      <c r="E271" s="259"/>
      <c r="F271" s="188"/>
      <c r="G271" s="188"/>
      <c r="H271" s="188"/>
      <c r="I271" s="188"/>
      <c r="J271" s="188"/>
      <c r="K271" s="188"/>
      <c r="L271" s="188"/>
      <c r="M271" s="188"/>
      <c r="N271" s="188"/>
      <c r="O271" s="188"/>
      <c r="P271" s="183"/>
      <c r="Q271" s="183"/>
    </row>
    <row r="272" spans="1:17" ht="19.5" customHeight="1">
      <c r="A272" s="188"/>
      <c r="B272" s="188"/>
      <c r="C272" s="259"/>
      <c r="D272" s="259"/>
      <c r="E272" s="259"/>
      <c r="F272" s="188"/>
      <c r="G272" s="188"/>
      <c r="H272" s="188"/>
      <c r="I272" s="188"/>
      <c r="J272" s="188"/>
      <c r="K272" s="188"/>
      <c r="L272" s="188"/>
      <c r="M272" s="188"/>
      <c r="N272" s="188"/>
      <c r="O272" s="188"/>
      <c r="P272" s="183"/>
      <c r="Q272" s="183"/>
    </row>
    <row r="273" spans="1:17" ht="15.75" customHeight="1">
      <c r="A273" s="188"/>
      <c r="B273" s="188"/>
      <c r="C273" s="260"/>
      <c r="D273" s="260"/>
      <c r="E273" s="260"/>
      <c r="F273" s="188"/>
      <c r="G273" s="188"/>
      <c r="H273" s="188"/>
      <c r="I273" s="188"/>
      <c r="J273" s="188"/>
      <c r="K273" s="188"/>
      <c r="L273" s="188"/>
      <c r="M273" s="188"/>
      <c r="N273" s="188"/>
      <c r="O273" s="188"/>
      <c r="P273" s="183"/>
      <c r="Q273" s="183"/>
    </row>
    <row r="274" spans="1:17" ht="15.75" customHeight="1">
      <c r="A274" s="188"/>
      <c r="B274" s="188"/>
      <c r="C274" s="260"/>
      <c r="D274" s="260"/>
      <c r="E274" s="260"/>
      <c r="F274" s="188"/>
      <c r="G274" s="188"/>
      <c r="H274" s="188"/>
      <c r="I274" s="188"/>
      <c r="J274" s="188"/>
      <c r="K274" s="188"/>
      <c r="L274" s="188"/>
      <c r="M274" s="188"/>
      <c r="N274" s="188"/>
      <c r="O274" s="188"/>
      <c r="P274" s="183"/>
      <c r="Q274" s="183"/>
    </row>
    <row r="275" spans="1:17" ht="15.75" customHeight="1">
      <c r="A275" s="188"/>
      <c r="B275" s="188"/>
      <c r="C275" s="260"/>
      <c r="D275" s="260"/>
      <c r="E275" s="260"/>
      <c r="F275" s="188"/>
      <c r="G275" s="188"/>
      <c r="H275" s="188"/>
      <c r="I275" s="188"/>
      <c r="J275" s="188"/>
      <c r="K275" s="188"/>
      <c r="L275" s="188"/>
      <c r="M275" s="188"/>
      <c r="N275" s="188"/>
      <c r="O275" s="188"/>
      <c r="P275" s="183"/>
      <c r="Q275" s="183"/>
    </row>
    <row r="276" spans="1:17" ht="15.75" customHeight="1">
      <c r="A276" s="188"/>
      <c r="B276" s="188"/>
      <c r="C276" s="260"/>
      <c r="D276" s="260"/>
      <c r="E276" s="260"/>
      <c r="F276" s="188"/>
      <c r="G276" s="188"/>
      <c r="H276" s="188"/>
      <c r="I276" s="188"/>
      <c r="J276" s="188"/>
      <c r="K276" s="188"/>
      <c r="L276" s="188"/>
      <c r="M276" s="188"/>
      <c r="N276" s="188"/>
      <c r="O276" s="188"/>
      <c r="P276" s="183"/>
      <c r="Q276" s="183"/>
    </row>
    <row r="277" spans="1:17" ht="15.75" customHeight="1">
      <c r="A277" s="188"/>
      <c r="B277" s="188"/>
      <c r="C277" s="260"/>
      <c r="D277" s="260"/>
      <c r="E277" s="260"/>
      <c r="F277" s="188"/>
      <c r="G277" s="188"/>
      <c r="H277" s="188"/>
      <c r="I277" s="188"/>
      <c r="J277" s="188"/>
      <c r="K277" s="188"/>
      <c r="L277" s="188"/>
      <c r="M277" s="188"/>
      <c r="N277" s="188"/>
      <c r="O277" s="188"/>
      <c r="P277" s="183"/>
      <c r="Q277" s="183"/>
    </row>
    <row r="278" spans="1:17" ht="15.75" customHeight="1">
      <c r="A278" s="188"/>
      <c r="B278" s="188"/>
      <c r="C278" s="260"/>
      <c r="D278" s="260"/>
      <c r="E278" s="260"/>
      <c r="F278" s="188"/>
      <c r="G278" s="188"/>
      <c r="H278" s="188"/>
      <c r="I278" s="188"/>
      <c r="J278" s="188"/>
      <c r="K278" s="188"/>
      <c r="L278" s="188"/>
      <c r="M278" s="188"/>
      <c r="N278" s="188"/>
      <c r="O278" s="188"/>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sheetData>
  <autoFilter ref="A6:R6" xr:uid="{00000000-0009-0000-0000-000004000000}">
    <sortState xmlns:xlrd2="http://schemas.microsoft.com/office/spreadsheetml/2017/richdata2" ref="A7:R123">
      <sortCondition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8" width="11.8984375" style="27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hidden="1" customWidth="1"/>
    <col min="18" max="18" width="10"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479</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20</v>
      </c>
      <c r="V1" s="271">
        <v>19</v>
      </c>
      <c r="W1" s="271">
        <v>19</v>
      </c>
    </row>
    <row r="2" spans="1:23" ht="21" customHeight="1">
      <c r="A2" s="276">
        <f>COUNTA(I7:I150)</f>
        <v>58</v>
      </c>
      <c r="B2" s="275">
        <v>4</v>
      </c>
      <c r="C2" s="276">
        <f>U1</f>
        <v>20</v>
      </c>
      <c r="D2" s="276">
        <f>E2</f>
        <v>19</v>
      </c>
      <c r="E2" s="275">
        <f>COUNTIF(C$7:C$150,"v")</f>
        <v>19</v>
      </c>
      <c r="F2" s="275">
        <f>IF((C2-E2)&lt;0,"0",(C2-E2))</f>
        <v>1</v>
      </c>
      <c r="G2" s="277" t="str">
        <f>ROUND(IF((E2/C2)&gt;1,1,(E2/C2))*100,0)&amp;"%"</f>
        <v>95%</v>
      </c>
      <c r="H2" s="276">
        <f>COUNTIFS(門市主檔!E:E,A1,門市主檔!Z:Z,"STAR")</f>
        <v>42</v>
      </c>
      <c r="I2" s="276">
        <f>COUNTIF($G$7:$G$150,"已更換")+COUNTIF($G$7:$G$150,"完工已補裝")</f>
        <v>27</v>
      </c>
      <c r="J2" s="276">
        <f>COUNTIF($G$7:$G$150,"未更換")+COUNTIF($G$7:$G$150,"已PM未更換")</f>
        <v>15</v>
      </c>
      <c r="K2" s="182"/>
      <c r="L2" s="182"/>
      <c r="M2" s="182"/>
      <c r="N2" s="182"/>
      <c r="O2" s="182"/>
      <c r="P2" s="183"/>
      <c r="Q2" s="183"/>
      <c r="R2" s="270">
        <v>45778</v>
      </c>
      <c r="S2" s="201"/>
      <c r="U2" s="270">
        <f ca="1">TODAY()</f>
        <v>45817</v>
      </c>
    </row>
    <row r="3" spans="1:23" ht="21" customHeight="1">
      <c r="A3" s="272"/>
      <c r="B3" s="275">
        <v>5</v>
      </c>
      <c r="C3" s="276">
        <f>V1</f>
        <v>19</v>
      </c>
      <c r="D3" s="276">
        <f>A2-E2-D4</f>
        <v>21</v>
      </c>
      <c r="E3" s="275">
        <f>COUNTIF(D$7:D$150,"v")</f>
        <v>21</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19</v>
      </c>
      <c r="D4" s="276">
        <f>A2-E2-E3</f>
        <v>18</v>
      </c>
      <c r="E4" s="275">
        <f>COUNTIF(E$7:E$150,"v")</f>
        <v>9</v>
      </c>
      <c r="F4" s="275">
        <f>IF((D4-E4)&lt;0,"0",(D4-E4))</f>
        <v>9</v>
      </c>
      <c r="G4" s="277" t="str">
        <f>ROUND(IF((E4/C4)&gt;1,1,(E4/C4))*100,0)&amp;"%"</f>
        <v>47%</v>
      </c>
      <c r="H4" s="278"/>
      <c r="I4" s="279"/>
      <c r="J4" s="279"/>
      <c r="K4" s="182"/>
      <c r="L4" s="182"/>
      <c r="M4" s="182"/>
      <c r="N4" s="182"/>
      <c r="O4" s="182"/>
      <c r="P4" s="183"/>
      <c r="Q4" s="183"/>
      <c r="R4" s="270">
        <v>45839</v>
      </c>
    </row>
    <row r="5" spans="1:23" ht="22.5" customHeight="1">
      <c r="A5" s="302"/>
      <c r="B5" s="303" t="s">
        <v>3536</v>
      </c>
      <c r="C5" s="304">
        <f>SUM(C2:C4)</f>
        <v>58</v>
      </c>
      <c r="D5" s="304">
        <f>SUM(D2:D4)</f>
        <v>58</v>
      </c>
      <c r="E5" s="304">
        <f>SUM(E2:E4)</f>
        <v>49</v>
      </c>
      <c r="F5" s="304">
        <f>SUM(F2:F4)</f>
        <v>10</v>
      </c>
      <c r="G5" s="305" t="str">
        <f>ROUND(IF((E5/C5)&gt;1,1,(E5/C5))*100,0)&amp;"%"</f>
        <v>84%</v>
      </c>
      <c r="H5" s="306"/>
      <c r="I5" s="306"/>
      <c r="J5" s="307"/>
      <c r="K5" s="182"/>
      <c r="L5" s="182"/>
      <c r="M5" s="182"/>
      <c r="N5" s="182"/>
      <c r="O5" s="182"/>
      <c r="P5" s="183"/>
      <c r="Q5" s="183"/>
      <c r="R5" s="273" t="s">
        <v>3545</v>
      </c>
      <c r="S5" s="274"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83"/>
      <c r="L6" s="183"/>
      <c r="M6" s="183"/>
      <c r="N6" s="183"/>
      <c r="O6" s="183"/>
      <c r="P6" s="183"/>
      <c r="Q6" s="183"/>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3"/>
      <c r="Q7" s="192" t="s">
        <v>3544</v>
      </c>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3"/>
      <c r="Q8" s="192" t="s">
        <v>3544</v>
      </c>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3"/>
      <c r="L9" s="183"/>
      <c r="M9" s="183"/>
      <c r="N9" s="183"/>
      <c r="O9" s="183"/>
      <c r="P9" s="183"/>
      <c r="Q9" s="192" t="s">
        <v>3544</v>
      </c>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3"/>
      <c r="L10" s="183"/>
      <c r="M10" s="183"/>
      <c r="N10" s="183"/>
      <c r="O10" s="183"/>
      <c r="P10" s="183" t="s">
        <v>3543</v>
      </c>
      <c r="Q10" s="192" t="s">
        <v>3544</v>
      </c>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3"/>
      <c r="L11" s="183"/>
      <c r="M11" s="183"/>
      <c r="N11" s="183"/>
      <c r="O11" s="183"/>
      <c r="P11" s="183"/>
      <c r="Q11" s="192" t="s">
        <v>3544</v>
      </c>
    </row>
    <row r="12" spans="1:23" ht="21.6" customHeight="1">
      <c r="A12" s="187">
        <v>4194</v>
      </c>
      <c r="B12" s="187" t="str">
        <f>VLOOKUP(A12,門市主檔!A:B,2,FALSE)</f>
        <v>新莊鼎苑店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新莊區</v>
      </c>
      <c r="J12" s="194">
        <v>45700.604166666657</v>
      </c>
      <c r="K12" s="183"/>
      <c r="L12" s="183"/>
      <c r="M12" s="183"/>
      <c r="N12" s="183"/>
      <c r="O12" s="183"/>
      <c r="P12" s="183"/>
      <c r="Q12" s="192" t="s">
        <v>3544</v>
      </c>
    </row>
    <row r="13" spans="1:23" ht="21.6" customHeight="1">
      <c r="A13" s="187">
        <v>4701</v>
      </c>
      <c r="B13" s="187" t="str">
        <f>VLOOKUP(A13,門市主檔!A:B,2,FALSE)</f>
        <v>新莊昌平店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4">
        <f>VLOOKUP(A13,門市主檔!A:V,22,FALSE)</f>
        <v>0</v>
      </c>
      <c r="I13" s="187" t="str">
        <f>VLOOKUP(A13,'0919門市清單主檔'!B:V,21,FALSE)</f>
        <v>新莊區</v>
      </c>
      <c r="J13" s="194">
        <v>45712.604166666657</v>
      </c>
      <c r="K13" s="183"/>
      <c r="L13" s="183"/>
      <c r="M13" s="183"/>
      <c r="N13" s="183"/>
      <c r="O13" s="183"/>
      <c r="P13" s="183"/>
      <c r="Q13" s="192" t="s">
        <v>3544</v>
      </c>
    </row>
    <row r="14" spans="1:23" ht="21.6" customHeight="1">
      <c r="A14" s="187">
        <v>4144</v>
      </c>
      <c r="B14" s="187" t="str">
        <f>VLOOKUP(A14,門市主檔!A:B,2,FALSE)</f>
        <v>新莊頭前店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新莊區</v>
      </c>
      <c r="J14" s="194">
        <v>45691.5625</v>
      </c>
      <c r="K14" s="183"/>
      <c r="L14" s="183"/>
      <c r="M14" s="183"/>
      <c r="N14" s="183"/>
      <c r="O14" s="183"/>
      <c r="P14" s="183"/>
      <c r="Q14" s="192" t="s">
        <v>3544</v>
      </c>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3"/>
      <c r="L15" s="183"/>
      <c r="M15" s="183"/>
      <c r="N15" s="183"/>
      <c r="O15" s="183"/>
      <c r="P15" s="183"/>
      <c r="Q15" s="192" t="s">
        <v>3544</v>
      </c>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 t="shared" si="0"/>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3" t="s">
        <v>3543</v>
      </c>
      <c r="Q16" s="183"/>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 t="shared" si="0"/>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3" t="s">
        <v>3543</v>
      </c>
      <c r="Q17" s="183"/>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 t="shared" si="0"/>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3" t="s">
        <v>3543</v>
      </c>
      <c r="Q18" s="183"/>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3"/>
      <c r="L19" s="183"/>
      <c r="M19" s="183"/>
      <c r="N19" s="183"/>
      <c r="O19" s="183"/>
      <c r="P19" s="183" t="s">
        <v>3543</v>
      </c>
      <c r="Q19" s="183"/>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3"/>
      <c r="L20" s="183"/>
      <c r="M20" s="183"/>
      <c r="N20" s="183"/>
      <c r="O20" s="183"/>
      <c r="P20" s="183" t="s">
        <v>3543</v>
      </c>
      <c r="Q20" s="183"/>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3" t="s">
        <v>3543</v>
      </c>
      <c r="Q21" s="183"/>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3" t="s">
        <v>3543</v>
      </c>
      <c r="Q22" s="183"/>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3"/>
      <c r="L23" s="183"/>
      <c r="M23" s="183"/>
      <c r="N23" s="183"/>
      <c r="O23" s="183"/>
      <c r="P23" s="183" t="s">
        <v>3543</v>
      </c>
      <c r="Q23" s="183"/>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3"/>
      <c r="L24" s="183"/>
      <c r="M24" s="183"/>
      <c r="N24" s="183"/>
      <c r="O24" s="183"/>
      <c r="P24" s="183" t="s">
        <v>3543</v>
      </c>
      <c r="Q24" s="183"/>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3"/>
      <c r="L25" s="183"/>
      <c r="M25" s="183"/>
      <c r="N25" s="183"/>
      <c r="O25" s="183"/>
      <c r="P25" s="183" t="s">
        <v>3543</v>
      </c>
      <c r="Q25" s="183"/>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3"/>
      <c r="L26" s="183"/>
      <c r="M26" s="183"/>
      <c r="N26" s="183"/>
      <c r="O26" s="183"/>
      <c r="P26" s="183" t="s">
        <v>3543</v>
      </c>
      <c r="Q26" s="183"/>
      <c r="R26" s="189"/>
      <c r="S26" s="189"/>
      <c r="T26" s="189"/>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3"/>
      <c r="L27" s="183"/>
      <c r="M27" s="183"/>
      <c r="N27" s="183"/>
      <c r="O27" s="183"/>
      <c r="P27" s="183" t="s">
        <v>3543</v>
      </c>
      <c r="Q27" s="183"/>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3"/>
      <c r="L28" s="183"/>
      <c r="M28" s="183"/>
      <c r="N28" s="183"/>
      <c r="O28" s="183"/>
      <c r="P28" s="183" t="s">
        <v>3543</v>
      </c>
      <c r="Q28" s="183"/>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3"/>
      <c r="L29" s="183"/>
      <c r="M29" s="183"/>
      <c r="N29" s="183"/>
      <c r="O29" s="183"/>
      <c r="P29" s="183" t="s">
        <v>3543</v>
      </c>
      <c r="Q29" s="183"/>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3"/>
      <c r="L30" s="183"/>
      <c r="M30" s="183"/>
      <c r="N30" s="183"/>
      <c r="O30" s="183"/>
      <c r="P30" s="183" t="s">
        <v>3543</v>
      </c>
      <c r="Q30" s="183"/>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3"/>
      <c r="L31" s="183"/>
      <c r="M31" s="183"/>
      <c r="N31" s="183"/>
      <c r="O31" s="183"/>
      <c r="P31" s="183" t="s">
        <v>3543</v>
      </c>
      <c r="Q31" s="183"/>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3"/>
      <c r="L32" s="183"/>
      <c r="M32" s="183"/>
      <c r="N32" s="183"/>
      <c r="O32" s="183"/>
      <c r="P32" s="183" t="s">
        <v>3543</v>
      </c>
      <c r="Q32" s="183"/>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3"/>
      <c r="L33" s="183"/>
      <c r="M33" s="183"/>
      <c r="N33" s="183"/>
      <c r="O33" s="183"/>
      <c r="P33" s="183" t="s">
        <v>3543</v>
      </c>
      <c r="Q33" s="183"/>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3" t="s">
        <v>3543</v>
      </c>
      <c r="Q34" s="183"/>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3" t="s">
        <v>3543</v>
      </c>
      <c r="Q35" s="183"/>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3"/>
      <c r="L36" s="183"/>
      <c r="M36" s="183"/>
      <c r="N36" s="183"/>
      <c r="O36" s="183"/>
      <c r="P36" s="183" t="s">
        <v>3543</v>
      </c>
      <c r="Q36" s="183"/>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3"/>
      <c r="L37" s="183"/>
      <c r="M37" s="183"/>
      <c r="N37" s="183"/>
      <c r="O37" s="183"/>
      <c r="P37" s="183" t="s">
        <v>3543</v>
      </c>
      <c r="Q37" s="183"/>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3"/>
      <c r="L38" s="183"/>
      <c r="M38" s="183"/>
      <c r="N38" s="183"/>
      <c r="O38" s="183"/>
      <c r="P38" s="183" t="s">
        <v>3543</v>
      </c>
      <c r="Q38" s="183"/>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64"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3"/>
      <c r="L39" s="183"/>
      <c r="M39" s="183"/>
      <c r="N39" s="183"/>
      <c r="O39" s="183"/>
      <c r="P39" s="183" t="s">
        <v>3543</v>
      </c>
      <c r="Q39" s="183"/>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3" t="s">
        <v>3543</v>
      </c>
      <c r="Q40" s="183"/>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3"/>
      <c r="L41" s="183"/>
      <c r="M41" s="183"/>
      <c r="N41" s="183"/>
      <c r="O41" s="183"/>
      <c r="P41" s="183" t="s">
        <v>3543</v>
      </c>
      <c r="Q41" s="183"/>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3"/>
      <c r="L42" s="183"/>
      <c r="M42" s="183"/>
      <c r="N42" s="183"/>
      <c r="O42" s="183"/>
      <c r="P42" s="183" t="s">
        <v>3543</v>
      </c>
      <c r="Q42" s="183"/>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3"/>
      <c r="L43" s="183"/>
      <c r="M43" s="183"/>
      <c r="N43" s="183"/>
      <c r="O43" s="183"/>
      <c r="P43" s="183" t="s">
        <v>3543</v>
      </c>
      <c r="Q43" s="183"/>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3"/>
      <c r="L44" s="183"/>
      <c r="M44" s="183"/>
      <c r="N44" s="183"/>
      <c r="O44" s="183"/>
      <c r="P44" s="183" t="s">
        <v>3543</v>
      </c>
      <c r="Q44" s="183"/>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3"/>
      <c r="L45" s="183"/>
      <c r="M45" s="183"/>
      <c r="N45" s="183"/>
      <c r="O45" s="183"/>
      <c r="P45" s="183" t="s">
        <v>3543</v>
      </c>
      <c r="Q45" s="183"/>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3"/>
      <c r="L46" s="183"/>
      <c r="M46" s="183"/>
      <c r="N46" s="183"/>
      <c r="O46" s="183"/>
      <c r="P46" s="183" t="s">
        <v>3543</v>
      </c>
      <c r="Q46" s="183"/>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3"/>
      <c r="L47" s="183"/>
      <c r="M47" s="183"/>
      <c r="N47" s="183"/>
      <c r="O47" s="183"/>
      <c r="P47" s="183" t="s">
        <v>3543</v>
      </c>
      <c r="Q47" s="183"/>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3"/>
      <c r="L48" s="183"/>
      <c r="M48" s="183"/>
      <c r="N48" s="183"/>
      <c r="O48" s="183"/>
      <c r="P48" s="183" t="s">
        <v>3543</v>
      </c>
      <c r="Q48" s="183"/>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3"/>
      <c r="L49" s="183"/>
      <c r="M49" s="183"/>
      <c r="N49" s="183"/>
      <c r="O49" s="183"/>
      <c r="P49" s="183" t="s">
        <v>3543</v>
      </c>
      <c r="Q49" s="183"/>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3"/>
      <c r="L50" s="183"/>
      <c r="M50" s="183"/>
      <c r="N50" s="183"/>
      <c r="O50" s="183"/>
      <c r="P50" s="183" t="s">
        <v>3543</v>
      </c>
      <c r="Q50" s="183"/>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3"/>
      <c r="L51" s="183"/>
      <c r="M51" s="183"/>
      <c r="N51" s="183"/>
      <c r="O51" s="183"/>
      <c r="P51" s="183" t="s">
        <v>3543</v>
      </c>
      <c r="Q51" s="183"/>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3"/>
      <c r="L52" s="183"/>
      <c r="M52" s="183"/>
      <c r="N52" s="183"/>
      <c r="O52" s="183"/>
      <c r="P52" s="183" t="s">
        <v>3543</v>
      </c>
      <c r="Q52" s="183"/>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3"/>
      <c r="L53" s="183"/>
      <c r="M53" s="183"/>
      <c r="N53" s="183"/>
      <c r="O53" s="183"/>
      <c r="P53" s="183"/>
      <c r="Q53" s="183"/>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3"/>
      <c r="L54" s="183"/>
      <c r="M54" s="183"/>
      <c r="N54" s="183"/>
      <c r="O54" s="183"/>
      <c r="P54" s="183"/>
      <c r="Q54" s="183"/>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3"/>
      <c r="Q55" s="183"/>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3"/>
      <c r="Q56" s="183"/>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3"/>
      <c r="L57" s="183"/>
      <c r="M57" s="183"/>
      <c r="N57" s="183"/>
      <c r="O57" s="183"/>
      <c r="P57" s="183"/>
      <c r="Q57" s="183"/>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3"/>
      <c r="L58" s="183"/>
      <c r="M58" s="183"/>
      <c r="N58" s="183"/>
      <c r="O58" s="183"/>
      <c r="P58" s="183"/>
      <c r="Q58" s="183"/>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3"/>
      <c r="L59" s="183"/>
      <c r="M59" s="183"/>
      <c r="N59" s="183"/>
      <c r="O59" s="183"/>
      <c r="P59" s="183"/>
      <c r="Q59" s="183"/>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3"/>
      <c r="L60" s="183"/>
      <c r="M60" s="183"/>
      <c r="N60" s="183"/>
      <c r="O60" s="183"/>
      <c r="P60" s="183"/>
      <c r="Q60" s="183"/>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3"/>
      <c r="L61" s="183"/>
      <c r="M61" s="183"/>
      <c r="N61" s="183"/>
      <c r="O61" s="183"/>
      <c r="P61" s="183" t="s">
        <v>3543</v>
      </c>
      <c r="Q61" s="192" t="s">
        <v>3544</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3"/>
      <c r="L62" s="183"/>
      <c r="M62" s="183"/>
      <c r="N62" s="183"/>
      <c r="O62" s="183"/>
      <c r="P62" s="183" t="s">
        <v>3543</v>
      </c>
      <c r="Q62" s="192" t="s">
        <v>3544</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3"/>
      <c r="L63" s="183"/>
      <c r="M63" s="183"/>
      <c r="N63" s="183"/>
      <c r="O63" s="183"/>
      <c r="P63" s="183" t="s">
        <v>3543</v>
      </c>
      <c r="Q63" s="192" t="s">
        <v>3544</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3"/>
      <c r="L64" s="183"/>
      <c r="M64" s="183"/>
      <c r="N64" s="183"/>
      <c r="O64" s="183"/>
      <c r="P64" s="183" t="s">
        <v>3543</v>
      </c>
      <c r="Q64" s="192" t="s">
        <v>3544</v>
      </c>
    </row>
    <row r="65" spans="1:17" ht="15.75" customHeight="1">
      <c r="A65" s="183"/>
      <c r="B65" s="183"/>
      <c r="C65" s="262"/>
      <c r="D65" s="262"/>
      <c r="E65" s="262"/>
      <c r="F65" s="183"/>
      <c r="G65" s="183"/>
      <c r="H65" s="183"/>
      <c r="I65" s="183"/>
      <c r="J65" s="183"/>
      <c r="K65" s="183"/>
      <c r="L65" s="183"/>
      <c r="M65" s="183"/>
      <c r="N65" s="183"/>
      <c r="O65" s="183"/>
      <c r="P65" s="183"/>
      <c r="Q65" s="183"/>
    </row>
    <row r="66" spans="1:17" ht="15.75" customHeight="1">
      <c r="A66" s="183"/>
      <c r="B66" s="183"/>
      <c r="C66" s="262"/>
      <c r="D66" s="262"/>
      <c r="E66" s="262"/>
      <c r="F66" s="183"/>
      <c r="G66" s="183"/>
      <c r="H66" s="183"/>
      <c r="I66" s="183"/>
      <c r="J66" s="183"/>
      <c r="K66" s="183"/>
      <c r="L66" s="183"/>
      <c r="M66" s="183"/>
      <c r="N66" s="183"/>
      <c r="O66" s="183"/>
      <c r="P66" s="183"/>
      <c r="Q66" s="183"/>
    </row>
    <row r="67" spans="1:17" ht="15.75" customHeight="1">
      <c r="A67" s="183"/>
      <c r="B67" s="183"/>
      <c r="C67" s="262"/>
      <c r="D67" s="262"/>
      <c r="E67" s="262"/>
      <c r="F67" s="183"/>
      <c r="G67" s="183"/>
      <c r="H67" s="183"/>
      <c r="I67" s="183"/>
      <c r="J67" s="183"/>
      <c r="K67" s="183"/>
      <c r="L67" s="183"/>
      <c r="M67" s="183"/>
      <c r="N67" s="183"/>
      <c r="O67" s="183"/>
      <c r="P67" s="183"/>
      <c r="Q67" s="183"/>
    </row>
    <row r="68" spans="1:17" ht="15.75" customHeight="1">
      <c r="A68" s="183"/>
      <c r="B68" s="183"/>
      <c r="C68" s="262"/>
      <c r="D68" s="262"/>
      <c r="E68" s="262"/>
      <c r="F68" s="183"/>
      <c r="G68" s="183"/>
      <c r="H68" s="183"/>
      <c r="I68" s="183"/>
      <c r="J68" s="183"/>
      <c r="K68" s="183"/>
      <c r="L68" s="183"/>
      <c r="M68" s="183"/>
      <c r="N68" s="183"/>
      <c r="O68" s="183"/>
      <c r="P68" s="183"/>
      <c r="Q68" s="183"/>
    </row>
    <row r="69" spans="1:17" ht="15.75" customHeight="1">
      <c r="A69" s="183"/>
      <c r="B69" s="183"/>
      <c r="C69" s="262"/>
      <c r="D69" s="262"/>
      <c r="E69" s="262"/>
      <c r="F69" s="183"/>
      <c r="G69" s="183"/>
      <c r="H69" s="183"/>
      <c r="I69" s="183"/>
      <c r="J69" s="183"/>
      <c r="K69" s="183"/>
      <c r="L69" s="183"/>
      <c r="M69" s="183"/>
      <c r="N69" s="183"/>
      <c r="O69" s="183"/>
      <c r="P69" s="183"/>
      <c r="Q69" s="183"/>
    </row>
    <row r="70" spans="1:17" ht="15.75" customHeight="1">
      <c r="A70" s="183"/>
      <c r="B70" s="183"/>
      <c r="C70" s="262"/>
      <c r="D70" s="262"/>
      <c r="E70" s="262"/>
      <c r="F70" s="183"/>
      <c r="G70" s="183"/>
      <c r="H70" s="183"/>
      <c r="I70" s="183"/>
      <c r="J70" s="183"/>
      <c r="K70" s="183"/>
      <c r="L70" s="183"/>
      <c r="M70" s="183"/>
      <c r="N70" s="183"/>
      <c r="O70" s="183"/>
      <c r="P70" s="183"/>
      <c r="Q70" s="183"/>
    </row>
    <row r="71" spans="1:17" ht="15.75" customHeight="1">
      <c r="A71" s="183"/>
      <c r="B71" s="183"/>
      <c r="C71" s="262"/>
      <c r="D71" s="262"/>
      <c r="E71" s="262"/>
      <c r="F71" s="183"/>
      <c r="G71" s="183"/>
      <c r="H71" s="183"/>
      <c r="I71" s="183"/>
      <c r="J71" s="183"/>
      <c r="K71" s="183"/>
      <c r="L71" s="183"/>
      <c r="M71" s="183"/>
      <c r="N71" s="183"/>
      <c r="O71" s="183"/>
      <c r="P71" s="183"/>
      <c r="Q71" s="183"/>
    </row>
    <row r="72" spans="1:17" ht="15.75" customHeight="1">
      <c r="A72" s="183"/>
      <c r="B72" s="183"/>
      <c r="C72" s="262"/>
      <c r="D72" s="262"/>
      <c r="E72" s="262"/>
      <c r="F72" s="183"/>
      <c r="G72" s="183"/>
      <c r="H72" s="183"/>
      <c r="I72" s="183"/>
      <c r="J72" s="183"/>
      <c r="K72" s="183"/>
      <c r="L72" s="183"/>
      <c r="M72" s="183"/>
      <c r="N72" s="183"/>
      <c r="O72" s="183"/>
      <c r="P72" s="183"/>
      <c r="Q72" s="183"/>
    </row>
    <row r="73" spans="1:17" ht="15.75" customHeight="1">
      <c r="A73" s="183"/>
      <c r="B73" s="183"/>
      <c r="C73" s="262"/>
      <c r="D73" s="262"/>
      <c r="E73" s="262"/>
      <c r="F73" s="183"/>
      <c r="G73" s="183"/>
      <c r="H73" s="183"/>
      <c r="I73" s="183"/>
      <c r="J73" s="183"/>
      <c r="K73" s="183"/>
      <c r="L73" s="183"/>
      <c r="M73" s="183"/>
      <c r="N73" s="183"/>
      <c r="O73" s="183"/>
      <c r="P73" s="183"/>
      <c r="Q73" s="183"/>
    </row>
    <row r="74" spans="1:17" ht="15.75" customHeight="1">
      <c r="A74" s="183"/>
      <c r="B74" s="183"/>
      <c r="C74" s="262"/>
      <c r="D74" s="262"/>
      <c r="E74" s="262"/>
      <c r="F74" s="183"/>
      <c r="G74" s="183"/>
      <c r="H74" s="183"/>
      <c r="I74" s="183"/>
      <c r="J74" s="183"/>
      <c r="K74" s="183"/>
      <c r="L74" s="183"/>
      <c r="M74" s="183"/>
      <c r="N74" s="183"/>
      <c r="O74" s="183"/>
      <c r="P74" s="183"/>
      <c r="Q74" s="183"/>
    </row>
    <row r="75" spans="1:17" ht="15.75" customHeight="1">
      <c r="A75" s="183"/>
      <c r="B75" s="183"/>
      <c r="C75" s="262"/>
      <c r="D75" s="262"/>
      <c r="E75" s="262"/>
      <c r="F75" s="183"/>
      <c r="G75" s="183"/>
      <c r="H75" s="183"/>
      <c r="I75" s="183"/>
      <c r="J75" s="183"/>
      <c r="K75" s="183"/>
      <c r="L75" s="183"/>
      <c r="M75" s="183"/>
      <c r="N75" s="183"/>
      <c r="O75" s="183"/>
      <c r="P75" s="183"/>
      <c r="Q75" s="183"/>
    </row>
    <row r="76" spans="1:17" ht="15.75" customHeight="1">
      <c r="A76" s="183"/>
      <c r="B76" s="183"/>
      <c r="C76" s="262"/>
      <c r="D76" s="262"/>
      <c r="E76" s="262"/>
      <c r="F76" s="183"/>
      <c r="G76" s="183"/>
      <c r="H76" s="183"/>
      <c r="I76" s="183"/>
      <c r="J76" s="183"/>
      <c r="K76" s="183"/>
      <c r="L76" s="183"/>
      <c r="M76" s="183"/>
      <c r="N76" s="183"/>
      <c r="O76" s="183"/>
      <c r="P76" s="183"/>
      <c r="Q76" s="183"/>
    </row>
    <row r="77" spans="1:17" ht="15.75" customHeight="1">
      <c r="A77" s="183"/>
      <c r="B77" s="183"/>
      <c r="C77" s="262"/>
      <c r="D77" s="262"/>
      <c r="E77" s="262"/>
      <c r="F77" s="183"/>
      <c r="G77" s="183"/>
      <c r="H77" s="183"/>
      <c r="I77" s="183"/>
      <c r="J77" s="183"/>
      <c r="K77" s="183"/>
      <c r="L77" s="183"/>
      <c r="M77" s="183"/>
      <c r="N77" s="183"/>
      <c r="O77" s="183"/>
      <c r="P77" s="183"/>
      <c r="Q77" s="183"/>
    </row>
    <row r="78" spans="1:17" ht="15.75" customHeight="1">
      <c r="A78" s="183"/>
      <c r="B78" s="183"/>
      <c r="C78" s="262"/>
      <c r="D78" s="262"/>
      <c r="E78" s="262"/>
      <c r="F78" s="183"/>
      <c r="G78" s="183"/>
      <c r="H78" s="183"/>
      <c r="I78" s="183"/>
      <c r="J78" s="183"/>
      <c r="K78" s="183"/>
      <c r="L78" s="183"/>
      <c r="M78" s="183"/>
      <c r="N78" s="183"/>
      <c r="O78" s="183"/>
      <c r="P78" s="183"/>
      <c r="Q78" s="183"/>
    </row>
    <row r="79" spans="1:17" ht="15.75" customHeight="1">
      <c r="A79" s="183"/>
      <c r="B79" s="183"/>
      <c r="C79" s="262"/>
      <c r="D79" s="262"/>
      <c r="E79" s="262"/>
      <c r="F79" s="183"/>
      <c r="G79" s="183"/>
      <c r="H79" s="183"/>
      <c r="I79" s="183"/>
      <c r="J79" s="183"/>
      <c r="K79" s="183"/>
      <c r="L79" s="183"/>
      <c r="M79" s="183"/>
      <c r="N79" s="183"/>
      <c r="O79" s="183"/>
      <c r="P79" s="183"/>
      <c r="Q79" s="183"/>
    </row>
    <row r="80" spans="1:17" ht="15.75" customHeight="1">
      <c r="A80" s="183"/>
      <c r="B80" s="183"/>
      <c r="C80" s="262"/>
      <c r="D80" s="262"/>
      <c r="E80" s="262"/>
      <c r="F80" s="183"/>
      <c r="G80" s="183"/>
      <c r="H80" s="183"/>
      <c r="I80" s="183"/>
      <c r="J80" s="183"/>
      <c r="K80" s="183"/>
      <c r="L80" s="183"/>
      <c r="M80" s="183"/>
      <c r="N80" s="183"/>
      <c r="O80" s="183"/>
      <c r="P80" s="183"/>
      <c r="Q80" s="183"/>
    </row>
    <row r="81" spans="1:17" ht="15.75" customHeight="1">
      <c r="A81" s="183"/>
      <c r="B81" s="183"/>
      <c r="C81" s="262"/>
      <c r="D81" s="262"/>
      <c r="E81" s="262"/>
      <c r="F81" s="183"/>
      <c r="G81" s="183"/>
      <c r="H81" s="183"/>
      <c r="I81" s="183"/>
      <c r="J81" s="183"/>
      <c r="K81" s="183"/>
      <c r="L81" s="183"/>
      <c r="M81" s="183"/>
      <c r="N81" s="183"/>
      <c r="O81" s="183"/>
      <c r="P81" s="183"/>
      <c r="Q81" s="183"/>
    </row>
    <row r="82" spans="1:17" ht="15.75" customHeight="1">
      <c r="A82" s="183"/>
      <c r="B82" s="183"/>
      <c r="C82" s="262"/>
      <c r="D82" s="262"/>
      <c r="E82" s="262"/>
      <c r="F82" s="183"/>
      <c r="G82" s="183"/>
      <c r="H82" s="183"/>
      <c r="I82" s="183"/>
      <c r="J82" s="183"/>
      <c r="K82" s="183"/>
      <c r="L82" s="183"/>
      <c r="M82" s="183"/>
      <c r="N82" s="183"/>
      <c r="O82" s="183"/>
      <c r="P82" s="183"/>
      <c r="Q82" s="183"/>
    </row>
    <row r="83" spans="1:17" ht="15.75" customHeight="1">
      <c r="A83" s="183"/>
      <c r="B83" s="183"/>
      <c r="C83" s="262"/>
      <c r="D83" s="262"/>
      <c r="E83" s="262"/>
      <c r="F83" s="183"/>
      <c r="G83" s="183"/>
      <c r="H83" s="183"/>
      <c r="I83" s="183"/>
      <c r="J83" s="183"/>
      <c r="K83" s="183"/>
      <c r="L83" s="183"/>
      <c r="M83" s="183"/>
      <c r="N83" s="183"/>
      <c r="O83" s="183"/>
      <c r="P83" s="183"/>
      <c r="Q83" s="183"/>
    </row>
    <row r="84" spans="1:17" ht="15.75" customHeight="1">
      <c r="A84" s="183"/>
      <c r="B84" s="183"/>
      <c r="C84" s="262"/>
      <c r="D84" s="262"/>
      <c r="E84" s="262"/>
      <c r="F84" s="183"/>
      <c r="G84" s="183"/>
      <c r="H84" s="183"/>
      <c r="I84" s="183"/>
      <c r="J84" s="183"/>
      <c r="K84" s="183"/>
      <c r="L84" s="183"/>
      <c r="M84" s="183"/>
      <c r="N84" s="183"/>
      <c r="O84" s="183"/>
      <c r="P84" s="183"/>
      <c r="Q84" s="183"/>
    </row>
    <row r="85" spans="1:17" ht="15.75" customHeight="1">
      <c r="A85" s="183"/>
      <c r="B85" s="183"/>
      <c r="C85" s="262"/>
      <c r="D85" s="262"/>
      <c r="E85" s="262"/>
      <c r="F85" s="183"/>
      <c r="G85" s="183"/>
      <c r="H85" s="183"/>
      <c r="I85" s="183"/>
      <c r="J85" s="183"/>
      <c r="K85" s="183"/>
      <c r="L85" s="183"/>
      <c r="M85" s="183"/>
      <c r="N85" s="183"/>
      <c r="O85" s="183"/>
      <c r="P85" s="183"/>
      <c r="Q85" s="183"/>
    </row>
    <row r="86" spans="1:17" ht="15.75" customHeight="1">
      <c r="A86" s="183"/>
      <c r="B86" s="183"/>
      <c r="C86" s="262"/>
      <c r="D86" s="262"/>
      <c r="E86" s="262"/>
      <c r="F86" s="183"/>
      <c r="G86" s="183"/>
      <c r="H86" s="183"/>
      <c r="I86" s="183"/>
      <c r="J86" s="183"/>
      <c r="K86" s="183"/>
      <c r="L86" s="183"/>
      <c r="M86" s="183"/>
      <c r="N86" s="183"/>
      <c r="O86" s="183"/>
      <c r="P86" s="183"/>
      <c r="Q86" s="183"/>
    </row>
    <row r="87" spans="1:17" ht="15.75" customHeight="1">
      <c r="A87" s="183"/>
      <c r="B87" s="183"/>
      <c r="C87" s="262"/>
      <c r="D87" s="262"/>
      <c r="E87" s="262"/>
      <c r="F87" s="183"/>
      <c r="G87" s="183"/>
      <c r="H87" s="183"/>
      <c r="I87" s="183"/>
      <c r="J87" s="183"/>
      <c r="K87" s="183"/>
      <c r="L87" s="183"/>
      <c r="M87" s="183"/>
      <c r="N87" s="183"/>
      <c r="O87" s="183"/>
      <c r="P87" s="183"/>
      <c r="Q87" s="183"/>
    </row>
    <row r="88" spans="1:17" ht="15.75" customHeight="1">
      <c r="A88" s="183"/>
      <c r="B88" s="183"/>
      <c r="C88" s="262"/>
      <c r="D88" s="262"/>
      <c r="E88" s="262"/>
      <c r="F88" s="183"/>
      <c r="G88" s="183"/>
      <c r="H88" s="183"/>
      <c r="I88" s="183"/>
      <c r="J88" s="183"/>
      <c r="K88" s="183"/>
      <c r="L88" s="183"/>
      <c r="M88" s="183"/>
      <c r="N88" s="183"/>
      <c r="O88" s="183"/>
      <c r="P88" s="183"/>
      <c r="Q88" s="183"/>
    </row>
    <row r="89" spans="1:17" ht="15.75" customHeight="1">
      <c r="A89" s="183"/>
      <c r="B89" s="183"/>
      <c r="C89" s="262"/>
      <c r="D89" s="262"/>
      <c r="E89" s="262"/>
      <c r="F89" s="183"/>
      <c r="G89" s="183"/>
      <c r="H89" s="183"/>
      <c r="I89" s="183"/>
      <c r="J89" s="183"/>
      <c r="K89" s="183"/>
      <c r="L89" s="183"/>
      <c r="M89" s="183"/>
      <c r="N89" s="183"/>
      <c r="O89" s="183"/>
      <c r="P89" s="183"/>
      <c r="Q89" s="183"/>
    </row>
    <row r="90" spans="1:17" ht="15.75" customHeight="1">
      <c r="A90" s="183"/>
      <c r="B90" s="183"/>
      <c r="C90" s="262"/>
      <c r="D90" s="262"/>
      <c r="E90" s="262"/>
      <c r="F90" s="183"/>
      <c r="G90" s="183"/>
      <c r="H90" s="183"/>
      <c r="I90" s="183"/>
      <c r="J90" s="183"/>
      <c r="K90" s="183"/>
      <c r="L90" s="183"/>
      <c r="M90" s="183"/>
      <c r="N90" s="183"/>
      <c r="O90" s="183"/>
      <c r="P90" s="183"/>
      <c r="Q90" s="183"/>
    </row>
    <row r="91" spans="1:17" ht="15.75" customHeight="1">
      <c r="A91" s="183"/>
      <c r="B91" s="183"/>
      <c r="C91" s="262"/>
      <c r="D91" s="262"/>
      <c r="E91" s="262"/>
      <c r="F91" s="183"/>
      <c r="G91" s="183"/>
      <c r="H91" s="183"/>
      <c r="I91" s="183"/>
      <c r="J91" s="183"/>
      <c r="K91" s="183"/>
      <c r="L91" s="183"/>
      <c r="M91" s="183"/>
      <c r="N91" s="183"/>
      <c r="O91" s="183"/>
      <c r="P91" s="183"/>
      <c r="Q91" s="183"/>
    </row>
    <row r="92" spans="1:17" ht="15.75" customHeight="1">
      <c r="A92" s="183"/>
      <c r="B92" s="183"/>
      <c r="C92" s="262"/>
      <c r="D92" s="262"/>
      <c r="E92" s="262"/>
      <c r="F92" s="183"/>
      <c r="G92" s="183"/>
      <c r="H92" s="183"/>
      <c r="I92" s="183"/>
      <c r="J92" s="183"/>
      <c r="K92" s="183"/>
      <c r="L92" s="183"/>
      <c r="M92" s="183"/>
      <c r="N92" s="183"/>
      <c r="O92" s="183"/>
      <c r="P92" s="183"/>
      <c r="Q92" s="183"/>
    </row>
    <row r="93" spans="1:17" ht="15.75" customHeight="1">
      <c r="A93" s="183"/>
      <c r="B93" s="183"/>
      <c r="C93" s="262"/>
      <c r="D93" s="262"/>
      <c r="E93" s="262"/>
      <c r="F93" s="183"/>
      <c r="G93" s="183"/>
      <c r="H93" s="183"/>
      <c r="I93" s="183"/>
      <c r="J93" s="183"/>
      <c r="K93" s="183"/>
      <c r="L93" s="183"/>
      <c r="M93" s="183"/>
      <c r="N93" s="183"/>
      <c r="O93" s="183"/>
      <c r="P93" s="183"/>
      <c r="Q93" s="183"/>
    </row>
    <row r="94" spans="1:17" ht="15.75" customHeight="1">
      <c r="A94" s="183"/>
      <c r="B94" s="183"/>
      <c r="C94" s="262"/>
      <c r="D94" s="262"/>
      <c r="E94" s="262"/>
      <c r="F94" s="183"/>
      <c r="G94" s="183"/>
      <c r="H94" s="183"/>
      <c r="I94" s="183"/>
      <c r="J94" s="183"/>
      <c r="K94" s="183"/>
      <c r="L94" s="183"/>
      <c r="M94" s="183"/>
      <c r="N94" s="183"/>
      <c r="O94" s="183"/>
      <c r="P94" s="183"/>
      <c r="Q94" s="183"/>
    </row>
    <row r="95" spans="1:17" ht="15.75" customHeight="1">
      <c r="A95" s="183"/>
      <c r="B95" s="183"/>
      <c r="C95" s="262"/>
      <c r="D95" s="262"/>
      <c r="E95" s="262"/>
      <c r="F95" s="183"/>
      <c r="G95" s="183"/>
      <c r="H95" s="183"/>
      <c r="I95" s="183"/>
      <c r="J95" s="183"/>
      <c r="K95" s="183"/>
      <c r="L95" s="183"/>
      <c r="M95" s="183"/>
      <c r="N95" s="183"/>
      <c r="O95" s="183"/>
      <c r="P95" s="183"/>
      <c r="Q95" s="183"/>
    </row>
    <row r="96" spans="1:17" ht="15.75" customHeight="1">
      <c r="A96" s="183"/>
      <c r="B96" s="183"/>
      <c r="C96" s="262"/>
      <c r="D96" s="262"/>
      <c r="E96" s="262"/>
      <c r="F96" s="183"/>
      <c r="G96" s="183"/>
      <c r="H96" s="183"/>
      <c r="I96" s="183"/>
      <c r="J96" s="183"/>
      <c r="K96" s="183"/>
      <c r="L96" s="183"/>
      <c r="M96" s="183"/>
      <c r="N96" s="183"/>
      <c r="O96" s="183"/>
      <c r="P96" s="183"/>
      <c r="Q96" s="183"/>
    </row>
    <row r="97" spans="1:17" ht="15.75" customHeight="1">
      <c r="A97" s="183"/>
      <c r="B97" s="183"/>
      <c r="C97" s="262"/>
      <c r="D97" s="262"/>
      <c r="E97" s="262"/>
      <c r="F97" s="183"/>
      <c r="G97" s="183"/>
      <c r="H97" s="183"/>
      <c r="I97" s="183"/>
      <c r="J97" s="183"/>
      <c r="K97" s="183"/>
      <c r="L97" s="183"/>
      <c r="M97" s="183"/>
      <c r="N97" s="183"/>
      <c r="O97" s="183"/>
      <c r="P97" s="183"/>
      <c r="Q97" s="183"/>
    </row>
    <row r="98" spans="1:17" ht="15.75" customHeight="1">
      <c r="A98" s="183"/>
      <c r="B98" s="183"/>
      <c r="C98" s="262"/>
      <c r="D98" s="262"/>
      <c r="E98" s="262"/>
      <c r="F98" s="183"/>
      <c r="G98" s="183"/>
      <c r="H98" s="183"/>
      <c r="I98" s="183"/>
      <c r="J98" s="183"/>
      <c r="K98" s="183"/>
      <c r="L98" s="183"/>
      <c r="M98" s="183"/>
      <c r="N98" s="183"/>
      <c r="O98" s="183"/>
      <c r="P98" s="183"/>
      <c r="Q98" s="183"/>
    </row>
    <row r="99" spans="1:17" ht="15.75" customHeight="1">
      <c r="A99" s="183"/>
      <c r="B99" s="183"/>
      <c r="C99" s="262"/>
      <c r="D99" s="262"/>
      <c r="E99" s="262"/>
      <c r="F99" s="183"/>
      <c r="G99" s="183"/>
      <c r="H99" s="183"/>
      <c r="I99" s="183"/>
      <c r="J99" s="183"/>
      <c r="K99" s="183"/>
      <c r="L99" s="183"/>
      <c r="M99" s="183"/>
      <c r="N99" s="183"/>
      <c r="O99" s="183"/>
      <c r="P99" s="183"/>
      <c r="Q99" s="183"/>
    </row>
    <row r="100" spans="1:17" ht="15.75" customHeight="1">
      <c r="A100" s="183"/>
      <c r="B100" s="183"/>
      <c r="C100" s="262"/>
      <c r="D100" s="262"/>
      <c r="E100" s="262"/>
      <c r="F100" s="183"/>
      <c r="G100" s="183"/>
      <c r="H100" s="183"/>
      <c r="I100" s="183"/>
      <c r="J100" s="183"/>
      <c r="K100" s="183"/>
      <c r="L100" s="183"/>
      <c r="M100" s="183"/>
      <c r="N100" s="183"/>
      <c r="O100" s="183"/>
      <c r="P100" s="183"/>
      <c r="Q100" s="183"/>
    </row>
    <row r="101" spans="1:17" ht="15.75" customHeight="1">
      <c r="A101" s="183"/>
      <c r="B101" s="183"/>
      <c r="C101" s="262"/>
      <c r="D101" s="262"/>
      <c r="E101" s="262"/>
      <c r="F101" s="183"/>
      <c r="G101" s="183"/>
      <c r="H101" s="183"/>
      <c r="I101" s="183"/>
      <c r="J101" s="183"/>
      <c r="K101" s="183"/>
      <c r="L101" s="183"/>
      <c r="M101" s="183"/>
      <c r="N101" s="183"/>
      <c r="O101" s="183"/>
      <c r="P101" s="183"/>
      <c r="Q101" s="183"/>
    </row>
    <row r="102" spans="1:17" ht="15.75" customHeight="1">
      <c r="A102" s="183"/>
      <c r="B102" s="183"/>
      <c r="C102" s="262"/>
      <c r="D102" s="262"/>
      <c r="E102" s="262"/>
      <c r="F102" s="183"/>
      <c r="G102" s="183"/>
      <c r="H102" s="183"/>
      <c r="I102" s="183"/>
      <c r="J102" s="183"/>
      <c r="K102" s="183"/>
      <c r="L102" s="183"/>
      <c r="M102" s="183"/>
      <c r="N102" s="183"/>
      <c r="O102" s="183"/>
      <c r="P102" s="183"/>
      <c r="Q102" s="183"/>
    </row>
    <row r="103" spans="1:17" ht="15.75" customHeight="1">
      <c r="A103" s="183"/>
      <c r="B103" s="183"/>
      <c r="C103" s="262"/>
      <c r="D103" s="262"/>
      <c r="E103" s="262"/>
      <c r="F103" s="183"/>
      <c r="G103" s="183"/>
      <c r="H103" s="183"/>
      <c r="I103" s="183"/>
      <c r="J103" s="183"/>
      <c r="K103" s="183"/>
      <c r="L103" s="183"/>
      <c r="M103" s="183"/>
      <c r="N103" s="183"/>
      <c r="O103" s="183"/>
      <c r="P103" s="183"/>
      <c r="Q103" s="183"/>
    </row>
    <row r="104" spans="1:17" ht="15.75" customHeight="1">
      <c r="A104" s="183"/>
      <c r="B104" s="183"/>
      <c r="C104" s="262"/>
      <c r="D104" s="262"/>
      <c r="E104" s="262"/>
      <c r="F104" s="183"/>
      <c r="G104" s="183"/>
      <c r="H104" s="183"/>
      <c r="I104" s="183"/>
      <c r="J104" s="183"/>
      <c r="K104" s="183"/>
      <c r="L104" s="183"/>
      <c r="M104" s="183"/>
      <c r="N104" s="183"/>
      <c r="O104" s="183"/>
      <c r="P104" s="183"/>
      <c r="Q104" s="183"/>
    </row>
    <row r="105" spans="1:17" ht="15.75" customHeight="1">
      <c r="A105" s="183"/>
      <c r="B105" s="183"/>
      <c r="C105" s="262"/>
      <c r="D105" s="262"/>
      <c r="E105" s="262"/>
      <c r="F105" s="183"/>
      <c r="G105" s="183"/>
      <c r="H105" s="183"/>
      <c r="I105" s="183"/>
      <c r="J105" s="183"/>
      <c r="K105" s="183"/>
      <c r="L105" s="183"/>
      <c r="M105" s="183"/>
      <c r="N105" s="183"/>
      <c r="O105" s="183"/>
      <c r="P105" s="183"/>
      <c r="Q105" s="183"/>
    </row>
    <row r="106" spans="1:17" ht="15.75" customHeight="1">
      <c r="A106" s="183"/>
      <c r="B106" s="183"/>
      <c r="C106" s="262"/>
      <c r="D106" s="262"/>
      <c r="E106" s="262"/>
      <c r="F106" s="183"/>
      <c r="G106" s="183"/>
      <c r="H106" s="183"/>
      <c r="I106" s="183"/>
      <c r="J106" s="183"/>
      <c r="K106" s="183"/>
      <c r="L106" s="183"/>
      <c r="M106" s="183"/>
      <c r="N106" s="183"/>
      <c r="O106" s="183"/>
      <c r="P106" s="183"/>
      <c r="Q106" s="183"/>
    </row>
    <row r="107" spans="1:17" ht="15.75" customHeight="1">
      <c r="A107" s="183"/>
      <c r="B107" s="183"/>
      <c r="C107" s="262"/>
      <c r="D107" s="262"/>
      <c r="E107" s="262"/>
      <c r="F107" s="183"/>
      <c r="G107" s="183"/>
      <c r="H107" s="183"/>
      <c r="I107" s="183"/>
      <c r="J107" s="183"/>
      <c r="K107" s="183"/>
      <c r="L107" s="183"/>
      <c r="M107" s="183"/>
      <c r="N107" s="183"/>
      <c r="O107" s="183"/>
      <c r="P107" s="183"/>
      <c r="Q107" s="183"/>
    </row>
    <row r="108" spans="1:17" ht="15.75" customHeight="1">
      <c r="A108" s="183"/>
      <c r="B108" s="183"/>
      <c r="C108" s="262"/>
      <c r="D108" s="262"/>
      <c r="E108" s="262"/>
      <c r="F108" s="183"/>
      <c r="G108" s="183"/>
      <c r="H108" s="183"/>
      <c r="I108" s="183"/>
      <c r="J108" s="183"/>
      <c r="K108" s="183"/>
      <c r="L108" s="183"/>
      <c r="M108" s="183"/>
      <c r="N108" s="183"/>
      <c r="O108" s="183"/>
      <c r="P108" s="183"/>
      <c r="Q108" s="183"/>
    </row>
    <row r="109" spans="1:17" ht="15.75" customHeight="1">
      <c r="A109" s="183"/>
      <c r="B109" s="183"/>
      <c r="C109" s="262"/>
      <c r="D109" s="262"/>
      <c r="E109" s="262"/>
      <c r="F109" s="183"/>
      <c r="G109" s="183"/>
      <c r="H109" s="183"/>
      <c r="I109" s="183"/>
      <c r="J109" s="183"/>
      <c r="K109" s="183"/>
      <c r="L109" s="183"/>
      <c r="M109" s="183"/>
      <c r="N109" s="183"/>
      <c r="O109" s="183"/>
      <c r="P109" s="183"/>
      <c r="Q109" s="183"/>
    </row>
    <row r="110" spans="1:17" ht="15.75" customHeight="1">
      <c r="A110" s="183"/>
      <c r="B110" s="183"/>
      <c r="C110" s="262"/>
      <c r="D110" s="262"/>
      <c r="E110" s="262"/>
      <c r="F110" s="183"/>
      <c r="G110" s="183"/>
      <c r="H110" s="183"/>
      <c r="I110" s="183"/>
      <c r="J110" s="183"/>
      <c r="K110" s="183"/>
      <c r="L110" s="183"/>
      <c r="M110" s="183"/>
      <c r="N110" s="183"/>
      <c r="O110" s="183"/>
      <c r="P110" s="183"/>
      <c r="Q110" s="183"/>
    </row>
    <row r="111" spans="1:17" ht="15.75" customHeight="1">
      <c r="A111" s="183"/>
      <c r="B111" s="183"/>
      <c r="C111" s="262"/>
      <c r="D111" s="262"/>
      <c r="E111" s="262"/>
      <c r="F111" s="183"/>
      <c r="G111" s="183"/>
      <c r="H111" s="183"/>
      <c r="I111" s="183"/>
      <c r="J111" s="183"/>
      <c r="K111" s="183"/>
      <c r="L111" s="183"/>
      <c r="M111" s="183"/>
      <c r="N111" s="183"/>
      <c r="O111" s="183"/>
      <c r="P111" s="183"/>
      <c r="Q111" s="183"/>
    </row>
    <row r="112" spans="1:17" ht="15.75" customHeight="1">
      <c r="A112" s="183"/>
      <c r="B112" s="183"/>
      <c r="C112" s="262"/>
      <c r="D112" s="262"/>
      <c r="E112" s="262"/>
      <c r="F112" s="183"/>
      <c r="G112" s="183"/>
      <c r="H112" s="183"/>
      <c r="I112" s="183"/>
      <c r="J112" s="183"/>
      <c r="K112" s="183"/>
      <c r="L112" s="183"/>
      <c r="M112" s="183"/>
      <c r="N112" s="183"/>
      <c r="O112" s="183"/>
      <c r="P112" s="183"/>
      <c r="Q112" s="183"/>
    </row>
    <row r="113" spans="1:17" ht="15.75" customHeight="1">
      <c r="A113" s="183"/>
      <c r="B113" s="183"/>
      <c r="C113" s="262"/>
      <c r="D113" s="262"/>
      <c r="E113" s="262"/>
      <c r="F113" s="183"/>
      <c r="G113" s="183"/>
      <c r="H113" s="183"/>
      <c r="I113" s="183"/>
      <c r="J113" s="183"/>
      <c r="K113" s="183"/>
      <c r="L113" s="183"/>
      <c r="M113" s="183"/>
      <c r="N113" s="183"/>
      <c r="O113" s="183"/>
      <c r="P113" s="183"/>
      <c r="Q113" s="183"/>
    </row>
    <row r="114" spans="1:17" ht="15.75" customHeight="1">
      <c r="A114" s="183"/>
      <c r="B114" s="183"/>
      <c r="C114" s="262"/>
      <c r="D114" s="262"/>
      <c r="E114" s="262"/>
      <c r="F114" s="183"/>
      <c r="G114" s="183"/>
      <c r="H114" s="183"/>
      <c r="I114" s="183"/>
      <c r="J114" s="183"/>
      <c r="K114" s="183"/>
      <c r="L114" s="183"/>
      <c r="M114" s="183"/>
      <c r="N114" s="183"/>
      <c r="O114" s="183"/>
      <c r="P114" s="183"/>
      <c r="Q114" s="183"/>
    </row>
    <row r="115" spans="1:17" ht="15.75" customHeight="1">
      <c r="A115" s="183"/>
      <c r="B115" s="183"/>
      <c r="C115" s="262"/>
      <c r="D115" s="262"/>
      <c r="E115" s="262"/>
      <c r="F115" s="183"/>
      <c r="G115" s="183"/>
      <c r="H115" s="183"/>
      <c r="I115" s="183"/>
      <c r="J115" s="183"/>
      <c r="K115" s="183"/>
      <c r="L115" s="183"/>
      <c r="M115" s="183"/>
      <c r="N115" s="183"/>
      <c r="O115" s="183"/>
      <c r="P115" s="183"/>
      <c r="Q115" s="183"/>
    </row>
    <row r="116" spans="1:17" ht="15.75" customHeight="1">
      <c r="A116" s="183"/>
      <c r="B116" s="183"/>
      <c r="C116" s="262"/>
      <c r="D116" s="262"/>
      <c r="E116" s="262"/>
      <c r="F116" s="183"/>
      <c r="G116" s="183"/>
      <c r="H116" s="183"/>
      <c r="I116" s="183"/>
      <c r="J116" s="183"/>
      <c r="K116" s="183"/>
      <c r="L116" s="183"/>
      <c r="M116" s="183"/>
      <c r="N116" s="183"/>
      <c r="O116" s="183"/>
      <c r="P116" s="183"/>
      <c r="Q116" s="183"/>
    </row>
    <row r="117" spans="1:17" ht="15.75" customHeight="1">
      <c r="A117" s="183"/>
      <c r="B117" s="183"/>
      <c r="C117" s="262"/>
      <c r="D117" s="262"/>
      <c r="E117" s="262"/>
      <c r="F117" s="183"/>
      <c r="G117" s="183"/>
      <c r="H117" s="183"/>
      <c r="I117" s="183"/>
      <c r="J117" s="183"/>
      <c r="K117" s="183"/>
      <c r="L117" s="183"/>
      <c r="M117" s="183"/>
      <c r="N117" s="183"/>
      <c r="O117" s="183"/>
      <c r="P117" s="183"/>
      <c r="Q117" s="183"/>
    </row>
    <row r="118" spans="1:17" ht="15.75" customHeight="1">
      <c r="A118" s="183"/>
      <c r="B118" s="183"/>
      <c r="C118" s="262"/>
      <c r="D118" s="262"/>
      <c r="E118" s="262"/>
      <c r="F118" s="183"/>
      <c r="G118" s="183"/>
      <c r="H118" s="183"/>
      <c r="I118" s="183"/>
      <c r="J118" s="183"/>
      <c r="K118" s="183"/>
      <c r="L118" s="183"/>
      <c r="M118" s="183"/>
      <c r="N118" s="183"/>
      <c r="O118" s="183"/>
      <c r="P118" s="183"/>
      <c r="Q118" s="183"/>
    </row>
    <row r="119" spans="1:17" ht="15.75" customHeight="1">
      <c r="A119" s="183"/>
      <c r="B119" s="183"/>
      <c r="C119" s="262"/>
      <c r="D119" s="262"/>
      <c r="E119" s="262"/>
      <c r="F119" s="183"/>
      <c r="G119" s="183"/>
      <c r="H119" s="183"/>
      <c r="I119" s="183"/>
      <c r="J119" s="183"/>
      <c r="K119" s="183"/>
      <c r="L119" s="183"/>
      <c r="M119" s="183"/>
      <c r="N119" s="183"/>
      <c r="O119" s="183"/>
      <c r="P119" s="183"/>
      <c r="Q119" s="183"/>
    </row>
    <row r="120" spans="1:17" ht="15.75" customHeight="1">
      <c r="A120" s="183"/>
      <c r="B120" s="183"/>
      <c r="C120" s="262"/>
      <c r="D120" s="262"/>
      <c r="E120" s="262"/>
      <c r="F120" s="183"/>
      <c r="G120" s="183"/>
      <c r="H120" s="183"/>
      <c r="I120" s="183"/>
      <c r="J120" s="183"/>
      <c r="K120" s="183"/>
      <c r="L120" s="183"/>
      <c r="M120" s="183"/>
      <c r="N120" s="183"/>
      <c r="O120" s="183"/>
      <c r="P120" s="183"/>
      <c r="Q120" s="183"/>
    </row>
    <row r="121" spans="1:17" ht="15.75" customHeight="1">
      <c r="A121" s="183"/>
      <c r="B121" s="183"/>
      <c r="C121" s="262"/>
      <c r="D121" s="262"/>
      <c r="E121" s="262"/>
      <c r="F121" s="183"/>
      <c r="G121" s="183"/>
      <c r="H121" s="183"/>
      <c r="I121" s="183"/>
      <c r="J121" s="183"/>
      <c r="K121" s="183"/>
      <c r="L121" s="183"/>
      <c r="M121" s="183"/>
      <c r="N121" s="183"/>
      <c r="O121" s="183"/>
      <c r="P121" s="183"/>
      <c r="Q121" s="183"/>
    </row>
    <row r="122" spans="1:17" ht="15.75" customHeight="1">
      <c r="A122" s="183"/>
      <c r="B122" s="183"/>
      <c r="C122" s="262"/>
      <c r="D122" s="262"/>
      <c r="E122" s="262"/>
      <c r="F122" s="183"/>
      <c r="G122" s="183"/>
      <c r="H122" s="183"/>
      <c r="I122" s="183"/>
      <c r="J122" s="183"/>
      <c r="K122" s="183"/>
      <c r="L122" s="183"/>
      <c r="M122" s="183"/>
      <c r="N122" s="183"/>
      <c r="O122" s="183"/>
      <c r="P122" s="183"/>
      <c r="Q122" s="183"/>
    </row>
    <row r="123" spans="1:17" ht="15.75" customHeight="1">
      <c r="A123" s="183"/>
      <c r="B123" s="183"/>
      <c r="C123" s="262"/>
      <c r="D123" s="262"/>
      <c r="E123" s="262"/>
      <c r="F123" s="183"/>
      <c r="G123" s="183"/>
      <c r="H123" s="183"/>
      <c r="I123" s="183"/>
      <c r="J123" s="183"/>
      <c r="K123" s="183"/>
      <c r="L123" s="183"/>
      <c r="M123" s="183"/>
      <c r="N123" s="183"/>
      <c r="O123" s="183"/>
      <c r="P123" s="183"/>
      <c r="Q123" s="183"/>
    </row>
    <row r="124" spans="1:17" ht="15.75" customHeight="1">
      <c r="A124" s="183"/>
      <c r="B124" s="183"/>
      <c r="C124" s="262"/>
      <c r="D124" s="262"/>
      <c r="E124" s="262"/>
      <c r="F124" s="183"/>
      <c r="G124" s="183"/>
      <c r="H124" s="183"/>
      <c r="I124" s="183"/>
      <c r="J124" s="183"/>
      <c r="K124" s="183"/>
      <c r="L124" s="183"/>
      <c r="M124" s="183"/>
      <c r="N124" s="183"/>
      <c r="O124" s="183"/>
      <c r="P124" s="183"/>
      <c r="Q124" s="183"/>
    </row>
    <row r="125" spans="1:17" ht="15.75" customHeight="1">
      <c r="A125" s="183"/>
      <c r="B125" s="183"/>
      <c r="C125" s="262"/>
      <c r="D125" s="262"/>
      <c r="E125" s="262"/>
      <c r="F125" s="183"/>
      <c r="G125" s="183"/>
      <c r="H125" s="183"/>
      <c r="I125" s="183"/>
      <c r="J125" s="183"/>
      <c r="K125" s="183"/>
      <c r="L125" s="183"/>
      <c r="M125" s="183"/>
      <c r="N125" s="183"/>
      <c r="O125" s="183"/>
      <c r="P125" s="183"/>
      <c r="Q125" s="183"/>
    </row>
    <row r="126" spans="1:17" ht="15.75" customHeight="1">
      <c r="A126" s="183"/>
      <c r="B126" s="183"/>
      <c r="C126" s="262"/>
      <c r="D126" s="262"/>
      <c r="E126" s="262"/>
      <c r="F126" s="183"/>
      <c r="G126" s="183"/>
      <c r="H126" s="183"/>
      <c r="I126" s="183"/>
      <c r="J126" s="183"/>
      <c r="K126" s="183"/>
      <c r="L126" s="183"/>
      <c r="M126" s="183"/>
      <c r="N126" s="183"/>
      <c r="O126" s="183"/>
      <c r="P126" s="183"/>
      <c r="Q126" s="183"/>
    </row>
    <row r="127" spans="1:17" ht="15.75" customHeight="1">
      <c r="A127" s="183"/>
      <c r="B127" s="183"/>
      <c r="C127" s="262"/>
      <c r="D127" s="262"/>
      <c r="E127" s="262"/>
      <c r="F127" s="183"/>
      <c r="G127" s="183"/>
      <c r="H127" s="183"/>
      <c r="I127" s="183"/>
      <c r="J127" s="183"/>
      <c r="K127" s="183"/>
      <c r="L127" s="183"/>
      <c r="M127" s="183"/>
      <c r="N127" s="183"/>
      <c r="O127" s="183"/>
      <c r="P127" s="183"/>
      <c r="Q127" s="183"/>
    </row>
    <row r="128" spans="1:17" ht="15.75" customHeight="1">
      <c r="A128" s="183"/>
      <c r="B128" s="183"/>
      <c r="C128" s="262"/>
      <c r="D128" s="262"/>
      <c r="E128" s="262"/>
      <c r="F128" s="183"/>
      <c r="G128" s="183"/>
      <c r="H128" s="183"/>
      <c r="I128" s="183"/>
      <c r="J128" s="183"/>
      <c r="K128" s="183"/>
      <c r="L128" s="183"/>
      <c r="M128" s="183"/>
      <c r="N128" s="183"/>
      <c r="O128" s="183"/>
      <c r="P128" s="183"/>
      <c r="Q128" s="183"/>
    </row>
    <row r="129" spans="1:17" ht="15.75" customHeight="1">
      <c r="A129" s="183"/>
      <c r="B129" s="183"/>
      <c r="C129" s="262"/>
      <c r="D129" s="262"/>
      <c r="E129" s="262"/>
      <c r="F129" s="183"/>
      <c r="G129" s="183"/>
      <c r="H129" s="183"/>
      <c r="I129" s="183"/>
      <c r="J129" s="183"/>
      <c r="K129" s="183"/>
      <c r="L129" s="183"/>
      <c r="M129" s="183"/>
      <c r="N129" s="183"/>
      <c r="O129" s="183"/>
      <c r="P129" s="183"/>
      <c r="Q129" s="183"/>
    </row>
    <row r="130" spans="1:17" ht="15.75" customHeight="1">
      <c r="A130" s="183"/>
      <c r="B130" s="183"/>
      <c r="C130" s="262"/>
      <c r="D130" s="262"/>
      <c r="E130" s="262"/>
      <c r="F130" s="183"/>
      <c r="G130" s="183"/>
      <c r="H130" s="183"/>
      <c r="I130" s="183"/>
      <c r="J130" s="183"/>
      <c r="K130" s="183"/>
      <c r="L130" s="183"/>
      <c r="M130" s="183"/>
      <c r="N130" s="183"/>
      <c r="O130" s="183"/>
      <c r="P130" s="183"/>
      <c r="Q130" s="183"/>
    </row>
    <row r="131" spans="1:17" ht="15.75" customHeight="1">
      <c r="A131" s="183"/>
      <c r="B131" s="183"/>
      <c r="C131" s="262"/>
      <c r="D131" s="262"/>
      <c r="E131" s="262"/>
      <c r="F131" s="183"/>
      <c r="G131" s="183"/>
      <c r="H131" s="183"/>
      <c r="I131" s="183"/>
      <c r="J131" s="183"/>
      <c r="K131" s="183"/>
      <c r="L131" s="183"/>
      <c r="M131" s="183"/>
      <c r="N131" s="183"/>
      <c r="O131" s="183"/>
      <c r="P131" s="183"/>
      <c r="Q131" s="183"/>
    </row>
    <row r="132" spans="1:17" ht="15.75" customHeight="1">
      <c r="A132" s="183"/>
      <c r="B132" s="183"/>
      <c r="C132" s="262"/>
      <c r="D132" s="262"/>
      <c r="E132" s="262"/>
      <c r="F132" s="183"/>
      <c r="G132" s="183"/>
      <c r="H132" s="183"/>
      <c r="I132" s="183"/>
      <c r="J132" s="183"/>
      <c r="K132" s="183"/>
      <c r="L132" s="183"/>
      <c r="M132" s="183"/>
      <c r="N132" s="183"/>
      <c r="O132" s="183"/>
      <c r="P132" s="183"/>
      <c r="Q132" s="183"/>
    </row>
    <row r="133" spans="1:17" ht="15.75" customHeight="1">
      <c r="A133" s="183"/>
      <c r="B133" s="183"/>
      <c r="C133" s="262"/>
      <c r="D133" s="262"/>
      <c r="E133" s="262"/>
      <c r="F133" s="183"/>
      <c r="G133" s="183"/>
      <c r="H133" s="183"/>
      <c r="I133" s="183"/>
      <c r="J133" s="183"/>
      <c r="K133" s="183"/>
      <c r="L133" s="183"/>
      <c r="M133" s="183"/>
      <c r="N133" s="183"/>
      <c r="O133" s="183"/>
      <c r="P133" s="183"/>
      <c r="Q133" s="183"/>
    </row>
    <row r="134" spans="1:17" ht="15.75" customHeight="1">
      <c r="A134" s="183"/>
      <c r="B134" s="183"/>
      <c r="C134" s="262"/>
      <c r="D134" s="262"/>
      <c r="E134" s="262"/>
      <c r="F134" s="183"/>
      <c r="G134" s="183"/>
      <c r="H134" s="183"/>
      <c r="I134" s="183"/>
      <c r="J134" s="183"/>
      <c r="K134" s="183"/>
      <c r="L134" s="183"/>
      <c r="M134" s="183"/>
      <c r="N134" s="183"/>
      <c r="O134" s="183"/>
      <c r="P134" s="183"/>
      <c r="Q134" s="183"/>
    </row>
    <row r="135" spans="1:17" ht="15.75" customHeight="1">
      <c r="A135" s="183"/>
      <c r="B135" s="183"/>
      <c r="C135" s="262"/>
      <c r="D135" s="262"/>
      <c r="E135" s="262"/>
      <c r="F135" s="183"/>
      <c r="G135" s="183"/>
      <c r="H135" s="183"/>
      <c r="I135" s="183"/>
      <c r="J135" s="183"/>
      <c r="K135" s="183"/>
      <c r="L135" s="183"/>
      <c r="M135" s="183"/>
      <c r="N135" s="183"/>
      <c r="O135" s="183"/>
      <c r="P135" s="183"/>
      <c r="Q135" s="183"/>
    </row>
    <row r="136" spans="1:17" ht="15.75" customHeight="1">
      <c r="A136" s="183"/>
      <c r="B136" s="183"/>
      <c r="C136" s="262"/>
      <c r="D136" s="262"/>
      <c r="E136" s="262"/>
      <c r="F136" s="183"/>
      <c r="G136" s="183"/>
      <c r="H136" s="183"/>
      <c r="I136" s="183"/>
      <c r="J136" s="183"/>
      <c r="K136" s="183"/>
      <c r="L136" s="183"/>
      <c r="M136" s="183"/>
      <c r="N136" s="183"/>
      <c r="O136" s="183"/>
      <c r="P136" s="183"/>
      <c r="Q136" s="183"/>
    </row>
    <row r="137" spans="1:17" ht="15.75" customHeight="1">
      <c r="A137" s="183"/>
      <c r="B137" s="183"/>
      <c r="C137" s="262"/>
      <c r="D137" s="262"/>
      <c r="E137" s="262"/>
      <c r="F137" s="183"/>
      <c r="G137" s="183"/>
      <c r="H137" s="183"/>
      <c r="I137" s="183"/>
      <c r="J137" s="183"/>
      <c r="K137" s="183"/>
      <c r="L137" s="183"/>
      <c r="M137" s="183"/>
      <c r="N137" s="183"/>
      <c r="O137" s="183"/>
      <c r="P137" s="183"/>
      <c r="Q137" s="183"/>
    </row>
    <row r="138" spans="1:17" ht="15.75" customHeight="1">
      <c r="A138" s="183"/>
      <c r="B138" s="183"/>
      <c r="C138" s="262"/>
      <c r="D138" s="262"/>
      <c r="E138" s="262"/>
      <c r="F138" s="183"/>
      <c r="G138" s="183"/>
      <c r="H138" s="183"/>
      <c r="I138" s="183"/>
      <c r="J138" s="183"/>
      <c r="K138" s="183"/>
      <c r="L138" s="183"/>
      <c r="M138" s="183"/>
      <c r="N138" s="183"/>
      <c r="O138" s="183"/>
      <c r="P138" s="183"/>
      <c r="Q138" s="183"/>
    </row>
    <row r="139" spans="1:17" ht="15.75" customHeight="1">
      <c r="A139" s="183"/>
      <c r="B139" s="183"/>
      <c r="C139" s="262"/>
      <c r="D139" s="262"/>
      <c r="E139" s="262"/>
      <c r="F139" s="183"/>
      <c r="G139" s="183"/>
      <c r="H139" s="183"/>
      <c r="I139" s="183"/>
      <c r="J139" s="183"/>
      <c r="K139" s="183"/>
      <c r="L139" s="183"/>
      <c r="M139" s="183"/>
      <c r="N139" s="183"/>
      <c r="O139" s="183"/>
      <c r="P139" s="183"/>
      <c r="Q139" s="183"/>
    </row>
    <row r="140" spans="1:17" ht="15.75" customHeight="1">
      <c r="A140" s="183"/>
      <c r="B140" s="183"/>
      <c r="C140" s="262"/>
      <c r="D140" s="262"/>
      <c r="E140" s="262"/>
      <c r="F140" s="183"/>
      <c r="G140" s="183"/>
      <c r="H140" s="183"/>
      <c r="I140" s="183"/>
      <c r="J140" s="183"/>
      <c r="K140" s="183"/>
      <c r="L140" s="183"/>
      <c r="M140" s="183"/>
      <c r="N140" s="183"/>
      <c r="O140" s="183"/>
      <c r="P140" s="183"/>
      <c r="Q140" s="183"/>
    </row>
    <row r="141" spans="1:17" ht="15.75" customHeight="1">
      <c r="A141" s="183"/>
      <c r="B141" s="183"/>
      <c r="C141" s="262"/>
      <c r="D141" s="262"/>
      <c r="E141" s="262"/>
      <c r="F141" s="183"/>
      <c r="G141" s="183"/>
      <c r="H141" s="183"/>
      <c r="I141" s="183"/>
      <c r="J141" s="183"/>
      <c r="K141" s="183"/>
      <c r="L141" s="183"/>
      <c r="M141" s="183"/>
      <c r="N141" s="183"/>
      <c r="O141" s="183"/>
      <c r="P141" s="183"/>
      <c r="Q141" s="183"/>
    </row>
    <row r="142" spans="1:17" ht="15.75" customHeight="1">
      <c r="A142" s="183"/>
      <c r="B142" s="183"/>
      <c r="C142" s="262"/>
      <c r="D142" s="262"/>
      <c r="E142" s="262"/>
      <c r="F142" s="183"/>
      <c r="G142" s="183"/>
      <c r="H142" s="183"/>
      <c r="I142" s="183"/>
      <c r="J142" s="183"/>
      <c r="K142" s="183"/>
      <c r="L142" s="183"/>
      <c r="M142" s="183"/>
      <c r="N142" s="183"/>
      <c r="O142" s="183"/>
      <c r="P142" s="183"/>
      <c r="Q142" s="183"/>
    </row>
    <row r="143" spans="1:17" ht="15.75" customHeight="1">
      <c r="A143" s="183"/>
      <c r="B143" s="183"/>
      <c r="C143" s="262"/>
      <c r="D143" s="262"/>
      <c r="E143" s="262"/>
      <c r="F143" s="183"/>
      <c r="G143" s="183"/>
      <c r="H143" s="183"/>
      <c r="I143" s="183"/>
      <c r="J143" s="183"/>
      <c r="K143" s="183"/>
      <c r="L143" s="183"/>
      <c r="M143" s="183"/>
      <c r="N143" s="183"/>
      <c r="O143" s="183"/>
      <c r="P143" s="183"/>
      <c r="Q143" s="183"/>
    </row>
    <row r="144" spans="1:17" ht="15.75" customHeight="1">
      <c r="A144" s="183"/>
      <c r="B144" s="183"/>
      <c r="C144" s="262"/>
      <c r="D144" s="262"/>
      <c r="E144" s="262"/>
      <c r="F144" s="183"/>
      <c r="G144" s="183"/>
      <c r="H144" s="183"/>
      <c r="I144" s="183"/>
      <c r="J144" s="183"/>
      <c r="K144" s="183"/>
      <c r="L144" s="183"/>
      <c r="M144" s="183"/>
      <c r="N144" s="183"/>
      <c r="O144" s="183"/>
      <c r="P144" s="183"/>
      <c r="Q144" s="183"/>
    </row>
    <row r="145" spans="1:17" ht="15.75" customHeight="1">
      <c r="A145" s="183"/>
      <c r="B145" s="183"/>
      <c r="C145" s="262"/>
      <c r="D145" s="262"/>
      <c r="E145" s="262"/>
      <c r="F145" s="183"/>
      <c r="G145" s="183"/>
      <c r="H145" s="183"/>
      <c r="I145" s="183"/>
      <c r="J145" s="183"/>
      <c r="K145" s="183"/>
      <c r="L145" s="183"/>
      <c r="M145" s="183"/>
      <c r="N145" s="183"/>
      <c r="O145" s="183"/>
      <c r="P145" s="183"/>
      <c r="Q145" s="183"/>
    </row>
    <row r="146" spans="1:17" ht="15.75" customHeight="1">
      <c r="A146" s="183"/>
      <c r="B146" s="183"/>
      <c r="C146" s="262"/>
      <c r="D146" s="262"/>
      <c r="E146" s="262"/>
      <c r="F146" s="183"/>
      <c r="G146" s="183"/>
      <c r="H146" s="183"/>
      <c r="I146" s="183"/>
      <c r="J146" s="183"/>
      <c r="K146" s="183"/>
      <c r="L146" s="183"/>
      <c r="M146" s="183"/>
      <c r="N146" s="183"/>
      <c r="O146" s="183"/>
      <c r="P146" s="183"/>
      <c r="Q146" s="183"/>
    </row>
    <row r="147" spans="1:17" ht="15.75" customHeight="1">
      <c r="A147" s="183"/>
      <c r="B147" s="183"/>
      <c r="C147" s="262"/>
      <c r="D147" s="262"/>
      <c r="E147" s="262"/>
      <c r="F147" s="183"/>
      <c r="G147" s="183"/>
      <c r="H147" s="183"/>
      <c r="I147" s="183"/>
      <c r="J147" s="183"/>
      <c r="K147" s="183"/>
      <c r="L147" s="183"/>
      <c r="M147" s="183"/>
      <c r="N147" s="183"/>
      <c r="O147" s="183"/>
      <c r="P147" s="183"/>
      <c r="Q147" s="183"/>
    </row>
    <row r="148" spans="1:17" ht="15.75" customHeight="1">
      <c r="A148" s="183"/>
      <c r="B148" s="183"/>
      <c r="C148" s="262"/>
      <c r="D148" s="262"/>
      <c r="E148" s="262"/>
      <c r="F148" s="183"/>
      <c r="G148" s="183"/>
      <c r="H148" s="183"/>
      <c r="I148" s="183"/>
      <c r="J148" s="183"/>
      <c r="K148" s="183"/>
      <c r="L148" s="183"/>
      <c r="M148" s="183"/>
      <c r="N148" s="183"/>
      <c r="O148" s="183"/>
      <c r="P148" s="183"/>
      <c r="Q148" s="183"/>
    </row>
    <row r="149" spans="1:17" ht="15.75" customHeight="1">
      <c r="A149" s="183"/>
      <c r="B149" s="183"/>
      <c r="C149" s="262"/>
      <c r="D149" s="262"/>
      <c r="E149" s="262"/>
      <c r="F149" s="183"/>
      <c r="G149" s="183"/>
      <c r="H149" s="183"/>
      <c r="I149" s="183"/>
      <c r="J149" s="183"/>
      <c r="K149" s="183"/>
      <c r="L149" s="183"/>
      <c r="M149" s="183"/>
      <c r="N149" s="183"/>
      <c r="O149" s="183"/>
      <c r="P149" s="183"/>
      <c r="Q149" s="183"/>
    </row>
    <row r="150" spans="1:17" ht="15.75" customHeight="1">
      <c r="A150" s="183"/>
      <c r="B150" s="183"/>
      <c r="C150" s="262"/>
      <c r="D150" s="262"/>
      <c r="E150" s="262"/>
      <c r="F150" s="183"/>
      <c r="G150" s="183"/>
      <c r="H150" s="183"/>
      <c r="I150" s="183"/>
      <c r="J150" s="183"/>
      <c r="K150" s="183"/>
      <c r="L150" s="183"/>
      <c r="M150" s="183"/>
      <c r="N150" s="183"/>
      <c r="O150" s="183"/>
      <c r="P150" s="183"/>
      <c r="Q150" s="183"/>
    </row>
    <row r="151" spans="1:17" ht="15.75" customHeight="1">
      <c r="A151" s="183"/>
      <c r="B151" s="183"/>
      <c r="C151" s="262"/>
      <c r="D151" s="262"/>
      <c r="E151" s="262"/>
      <c r="F151" s="183"/>
      <c r="G151" s="183"/>
      <c r="H151" s="183"/>
      <c r="I151" s="183"/>
      <c r="J151" s="183"/>
      <c r="K151" s="183"/>
      <c r="L151" s="183"/>
      <c r="M151" s="183"/>
      <c r="N151" s="183"/>
      <c r="O151" s="183"/>
      <c r="P151" s="183"/>
      <c r="Q151" s="183"/>
    </row>
    <row r="152" spans="1:17" ht="15.75" customHeight="1">
      <c r="A152" s="183"/>
      <c r="B152" s="183"/>
      <c r="C152" s="262"/>
      <c r="D152" s="262"/>
      <c r="E152" s="262"/>
      <c r="F152" s="183"/>
      <c r="G152" s="183"/>
      <c r="H152" s="183"/>
      <c r="I152" s="183"/>
      <c r="J152" s="183"/>
      <c r="K152" s="183"/>
      <c r="L152" s="183"/>
      <c r="M152" s="183"/>
      <c r="N152" s="183"/>
      <c r="O152" s="183"/>
      <c r="P152" s="183"/>
      <c r="Q152" s="183"/>
    </row>
    <row r="153" spans="1:17" ht="15.75" customHeight="1">
      <c r="A153" s="183"/>
      <c r="B153" s="183"/>
      <c r="C153" s="262"/>
      <c r="D153" s="262"/>
      <c r="E153" s="262"/>
      <c r="F153" s="183"/>
      <c r="G153" s="183"/>
      <c r="H153" s="183"/>
      <c r="I153" s="183"/>
      <c r="J153" s="183"/>
      <c r="K153" s="183"/>
      <c r="L153" s="183"/>
      <c r="M153" s="183"/>
      <c r="N153" s="183"/>
      <c r="O153" s="183"/>
      <c r="P153" s="183"/>
      <c r="Q153" s="183"/>
    </row>
    <row r="154" spans="1:17" ht="15.75" customHeight="1">
      <c r="A154" s="183"/>
      <c r="B154" s="183"/>
      <c r="C154" s="262"/>
      <c r="D154" s="262"/>
      <c r="E154" s="262"/>
      <c r="F154" s="183"/>
      <c r="G154" s="183"/>
      <c r="H154" s="183"/>
      <c r="I154" s="183"/>
      <c r="J154" s="183"/>
      <c r="K154" s="183"/>
      <c r="L154" s="183"/>
      <c r="M154" s="183"/>
      <c r="N154" s="183"/>
      <c r="O154" s="183"/>
      <c r="P154" s="183"/>
      <c r="Q154" s="183"/>
    </row>
    <row r="155" spans="1:17" ht="15.75" customHeight="1">
      <c r="A155" s="183"/>
      <c r="B155" s="183"/>
      <c r="C155" s="262"/>
      <c r="D155" s="262"/>
      <c r="E155" s="262"/>
      <c r="F155" s="183"/>
      <c r="G155" s="183"/>
      <c r="H155" s="183"/>
      <c r="I155" s="183"/>
      <c r="J155" s="183"/>
      <c r="K155" s="183"/>
      <c r="L155" s="183"/>
      <c r="M155" s="183"/>
      <c r="N155" s="183"/>
      <c r="O155" s="183"/>
      <c r="P155" s="183"/>
      <c r="Q155" s="183"/>
    </row>
    <row r="156" spans="1:17" ht="15.75" customHeight="1">
      <c r="A156" s="183"/>
      <c r="B156" s="183"/>
      <c r="C156" s="262"/>
      <c r="D156" s="262"/>
      <c r="E156" s="262"/>
      <c r="F156" s="183"/>
      <c r="G156" s="183"/>
      <c r="H156" s="183"/>
      <c r="I156" s="183"/>
      <c r="J156" s="183"/>
      <c r="K156" s="183"/>
      <c r="L156" s="183"/>
      <c r="M156" s="183"/>
      <c r="N156" s="183"/>
      <c r="O156" s="183"/>
      <c r="P156" s="183"/>
      <c r="Q156" s="183"/>
    </row>
    <row r="157" spans="1:17" ht="15.75" customHeight="1">
      <c r="A157" s="183"/>
      <c r="B157" s="183"/>
      <c r="C157" s="262"/>
      <c r="D157" s="262"/>
      <c r="E157" s="262"/>
      <c r="F157" s="183"/>
      <c r="G157" s="183"/>
      <c r="H157" s="183"/>
      <c r="I157" s="183"/>
      <c r="J157" s="183"/>
      <c r="K157" s="183"/>
      <c r="L157" s="183"/>
      <c r="M157" s="183"/>
      <c r="N157" s="183"/>
      <c r="O157" s="183"/>
      <c r="P157" s="183"/>
      <c r="Q157" s="183"/>
    </row>
    <row r="158" spans="1:17" ht="15.75" customHeight="1">
      <c r="A158" s="183"/>
      <c r="B158" s="183"/>
      <c r="C158" s="262"/>
      <c r="D158" s="262"/>
      <c r="E158" s="262"/>
      <c r="F158" s="183"/>
      <c r="G158" s="183"/>
      <c r="H158" s="183"/>
      <c r="I158" s="183"/>
      <c r="J158" s="183"/>
      <c r="K158" s="183"/>
      <c r="L158" s="183"/>
      <c r="M158" s="183"/>
      <c r="N158" s="183"/>
      <c r="O158" s="183"/>
      <c r="P158" s="183"/>
      <c r="Q158" s="183"/>
    </row>
    <row r="159" spans="1:17" ht="15.75" customHeight="1">
      <c r="A159" s="183"/>
      <c r="B159" s="183"/>
      <c r="C159" s="262"/>
      <c r="D159" s="262"/>
      <c r="E159" s="262"/>
      <c r="F159" s="183"/>
      <c r="G159" s="183"/>
      <c r="H159" s="183"/>
      <c r="I159" s="183"/>
      <c r="J159" s="183"/>
      <c r="K159" s="183"/>
      <c r="L159" s="183"/>
      <c r="M159" s="183"/>
      <c r="N159" s="183"/>
      <c r="O159" s="183"/>
      <c r="P159" s="183"/>
      <c r="Q159" s="183"/>
    </row>
    <row r="160" spans="1:17" ht="15.75" customHeight="1">
      <c r="A160" s="183"/>
      <c r="B160" s="183"/>
      <c r="C160" s="262"/>
      <c r="D160" s="262"/>
      <c r="E160" s="262"/>
      <c r="F160" s="183"/>
      <c r="G160" s="183"/>
      <c r="H160" s="183"/>
      <c r="I160" s="183"/>
      <c r="J160" s="183"/>
      <c r="K160" s="183"/>
      <c r="L160" s="183"/>
      <c r="M160" s="183"/>
      <c r="N160" s="183"/>
      <c r="O160" s="183"/>
      <c r="P160" s="183"/>
      <c r="Q160" s="183"/>
    </row>
    <row r="161" spans="1:17" ht="15.75" customHeight="1">
      <c r="A161" s="183"/>
      <c r="B161" s="183"/>
      <c r="C161" s="262"/>
      <c r="D161" s="262"/>
      <c r="E161" s="262"/>
      <c r="F161" s="183"/>
      <c r="G161" s="183"/>
      <c r="H161" s="183"/>
      <c r="I161" s="183"/>
      <c r="J161" s="183"/>
      <c r="K161" s="183"/>
      <c r="L161" s="183"/>
      <c r="M161" s="183"/>
      <c r="N161" s="183"/>
      <c r="O161" s="183"/>
      <c r="P161" s="183"/>
      <c r="Q161" s="183"/>
    </row>
    <row r="162" spans="1:17" ht="15.75" customHeight="1">
      <c r="A162" s="183"/>
      <c r="B162" s="183"/>
      <c r="C162" s="262"/>
      <c r="D162" s="262"/>
      <c r="E162" s="262"/>
      <c r="F162" s="183"/>
      <c r="G162" s="183"/>
      <c r="H162" s="183"/>
      <c r="I162" s="183"/>
      <c r="J162" s="183"/>
      <c r="K162" s="183"/>
      <c r="L162" s="183"/>
      <c r="M162" s="183"/>
      <c r="N162" s="183"/>
      <c r="O162" s="183"/>
      <c r="P162" s="183"/>
      <c r="Q162" s="183"/>
    </row>
    <row r="163" spans="1:17" ht="15.75" customHeight="1">
      <c r="A163" s="183"/>
      <c r="B163" s="183"/>
      <c r="C163" s="262"/>
      <c r="D163" s="262"/>
      <c r="E163" s="262"/>
      <c r="F163" s="183"/>
      <c r="G163" s="183"/>
      <c r="H163" s="183"/>
      <c r="I163" s="183"/>
      <c r="J163" s="183"/>
      <c r="K163" s="183"/>
      <c r="L163" s="183"/>
      <c r="M163" s="183"/>
      <c r="N163" s="183"/>
      <c r="O163" s="183"/>
      <c r="P163" s="183"/>
      <c r="Q163" s="183"/>
    </row>
    <row r="164" spans="1:17" ht="15.75" customHeight="1">
      <c r="A164" s="183"/>
      <c r="B164" s="183"/>
      <c r="C164" s="262"/>
      <c r="D164" s="262"/>
      <c r="E164" s="262"/>
      <c r="F164" s="183"/>
      <c r="G164" s="183"/>
      <c r="H164" s="183"/>
      <c r="I164" s="183"/>
      <c r="J164" s="183"/>
      <c r="K164" s="183"/>
      <c r="L164" s="183"/>
      <c r="M164" s="183"/>
      <c r="N164" s="183"/>
      <c r="O164" s="183"/>
      <c r="P164" s="183"/>
      <c r="Q164" s="183"/>
    </row>
    <row r="165" spans="1:17" ht="15.75" customHeight="1">
      <c r="A165" s="183"/>
      <c r="B165" s="183"/>
      <c r="C165" s="262"/>
      <c r="D165" s="262"/>
      <c r="E165" s="262"/>
      <c r="F165" s="183"/>
      <c r="G165" s="183"/>
      <c r="H165" s="183"/>
      <c r="I165" s="183"/>
      <c r="J165" s="183"/>
      <c r="K165" s="183"/>
      <c r="L165" s="183"/>
      <c r="M165" s="183"/>
      <c r="N165" s="183"/>
      <c r="O165" s="183"/>
      <c r="P165" s="183"/>
      <c r="Q165" s="183"/>
    </row>
    <row r="166" spans="1:17" ht="15.75" customHeight="1">
      <c r="A166" s="183"/>
      <c r="B166" s="183"/>
      <c r="C166" s="262"/>
      <c r="D166" s="262"/>
      <c r="E166" s="262"/>
      <c r="F166" s="183"/>
      <c r="G166" s="183"/>
      <c r="H166" s="183"/>
      <c r="I166" s="183"/>
      <c r="J166" s="183"/>
      <c r="K166" s="183"/>
      <c r="L166" s="183"/>
      <c r="M166" s="183"/>
      <c r="N166" s="183"/>
      <c r="O166" s="183"/>
      <c r="P166" s="183"/>
      <c r="Q166" s="183"/>
    </row>
    <row r="167" spans="1:17" ht="15.75" customHeight="1">
      <c r="A167" s="183"/>
      <c r="B167" s="183"/>
      <c r="C167" s="262"/>
      <c r="D167" s="262"/>
      <c r="E167" s="262"/>
      <c r="F167" s="183"/>
      <c r="G167" s="183"/>
      <c r="H167" s="183"/>
      <c r="I167" s="183"/>
      <c r="J167" s="183"/>
      <c r="K167" s="183"/>
      <c r="L167" s="183"/>
      <c r="M167" s="183"/>
      <c r="N167" s="183"/>
      <c r="O167" s="183"/>
      <c r="P167" s="183"/>
      <c r="Q167" s="183"/>
    </row>
    <row r="168" spans="1:17" ht="15.75" customHeight="1">
      <c r="A168" s="183"/>
      <c r="B168" s="183"/>
      <c r="C168" s="262"/>
      <c r="D168" s="262"/>
      <c r="E168" s="262"/>
      <c r="F168" s="183"/>
      <c r="G168" s="183"/>
      <c r="H168" s="183"/>
      <c r="I168" s="183"/>
      <c r="J168" s="183"/>
      <c r="K168" s="183"/>
      <c r="L168" s="183"/>
      <c r="M168" s="183"/>
      <c r="N168" s="183"/>
      <c r="O168" s="183"/>
      <c r="P168" s="183"/>
      <c r="Q168" s="183"/>
    </row>
    <row r="169" spans="1:17" ht="15.75" customHeight="1">
      <c r="A169" s="183"/>
      <c r="B169" s="183"/>
      <c r="C169" s="262"/>
      <c r="D169" s="262"/>
      <c r="E169" s="262"/>
      <c r="F169" s="183"/>
      <c r="G169" s="183"/>
      <c r="H169" s="183"/>
      <c r="I169" s="183"/>
      <c r="J169" s="183"/>
      <c r="K169" s="183"/>
      <c r="L169" s="183"/>
      <c r="M169" s="183"/>
      <c r="N169" s="183"/>
      <c r="O169" s="183"/>
      <c r="P169" s="183"/>
      <c r="Q169" s="183"/>
    </row>
    <row r="170" spans="1:17" ht="15.75" customHeight="1">
      <c r="A170" s="183"/>
      <c r="B170" s="183"/>
      <c r="C170" s="262"/>
      <c r="D170" s="262"/>
      <c r="E170" s="262"/>
      <c r="F170" s="183"/>
      <c r="G170" s="183"/>
      <c r="H170" s="183"/>
      <c r="I170" s="183"/>
      <c r="J170" s="183"/>
      <c r="K170" s="183"/>
      <c r="L170" s="183"/>
      <c r="M170" s="183"/>
      <c r="N170" s="183"/>
      <c r="O170" s="183"/>
      <c r="P170" s="183"/>
      <c r="Q170" s="183"/>
    </row>
    <row r="171" spans="1:17" ht="15.75" customHeight="1">
      <c r="A171" s="183"/>
      <c r="B171" s="183"/>
      <c r="C171" s="262"/>
      <c r="D171" s="262"/>
      <c r="E171" s="262"/>
      <c r="F171" s="183"/>
      <c r="G171" s="183"/>
      <c r="H171" s="183"/>
      <c r="I171" s="183"/>
      <c r="J171" s="183"/>
      <c r="K171" s="183"/>
      <c r="L171" s="183"/>
      <c r="M171" s="183"/>
      <c r="N171" s="183"/>
      <c r="O171" s="183"/>
      <c r="P171" s="183"/>
      <c r="Q171" s="183"/>
    </row>
    <row r="172" spans="1:17" ht="15.75" customHeight="1">
      <c r="A172" s="183"/>
      <c r="B172" s="183"/>
      <c r="C172" s="262"/>
      <c r="D172" s="262"/>
      <c r="E172" s="262"/>
      <c r="F172" s="183"/>
      <c r="G172" s="183"/>
      <c r="H172" s="183"/>
      <c r="I172" s="183"/>
      <c r="J172" s="183"/>
      <c r="K172" s="183"/>
      <c r="L172" s="183"/>
      <c r="M172" s="183"/>
      <c r="N172" s="183"/>
      <c r="O172" s="183"/>
      <c r="P172" s="183"/>
      <c r="Q172" s="183"/>
    </row>
    <row r="173" spans="1:17" ht="15.75" customHeight="1">
      <c r="A173" s="183"/>
      <c r="B173" s="183"/>
      <c r="C173" s="262"/>
      <c r="D173" s="262"/>
      <c r="E173" s="262"/>
      <c r="F173" s="183"/>
      <c r="G173" s="183"/>
      <c r="H173" s="183"/>
      <c r="I173" s="183"/>
      <c r="J173" s="183"/>
      <c r="K173" s="183"/>
      <c r="L173" s="183"/>
      <c r="M173" s="183"/>
      <c r="N173" s="183"/>
      <c r="O173" s="183"/>
      <c r="P173" s="183"/>
      <c r="Q173" s="183"/>
    </row>
    <row r="174" spans="1:17" ht="15.75" customHeight="1">
      <c r="A174" s="183"/>
      <c r="B174" s="183"/>
      <c r="C174" s="262"/>
      <c r="D174" s="262"/>
      <c r="E174" s="262"/>
      <c r="F174" s="183"/>
      <c r="G174" s="183"/>
      <c r="H174" s="183"/>
      <c r="I174" s="183"/>
      <c r="J174" s="183"/>
      <c r="K174" s="183"/>
      <c r="L174" s="183"/>
      <c r="M174" s="183"/>
      <c r="N174" s="183"/>
      <c r="O174" s="183"/>
      <c r="P174" s="183"/>
      <c r="Q174" s="183"/>
    </row>
    <row r="175" spans="1:17" ht="15.75" customHeight="1">
      <c r="A175" s="183"/>
      <c r="B175" s="183"/>
      <c r="C175" s="262"/>
      <c r="D175" s="262"/>
      <c r="E175" s="262"/>
      <c r="F175" s="183"/>
      <c r="G175" s="183"/>
      <c r="H175" s="183"/>
      <c r="I175" s="183"/>
      <c r="J175" s="183"/>
      <c r="K175" s="183"/>
      <c r="L175" s="183"/>
      <c r="M175" s="183"/>
      <c r="N175" s="183"/>
      <c r="O175" s="183"/>
      <c r="P175" s="183"/>
      <c r="Q175" s="183"/>
    </row>
    <row r="176" spans="1:17" ht="15.75" customHeight="1">
      <c r="A176" s="183"/>
      <c r="B176" s="183"/>
      <c r="C176" s="262"/>
      <c r="D176" s="262"/>
      <c r="E176" s="262"/>
      <c r="F176" s="183"/>
      <c r="G176" s="183"/>
      <c r="H176" s="183"/>
      <c r="I176" s="183"/>
      <c r="J176" s="183"/>
      <c r="K176" s="183"/>
      <c r="L176" s="183"/>
      <c r="M176" s="183"/>
      <c r="N176" s="183"/>
      <c r="O176" s="183"/>
      <c r="P176" s="183"/>
      <c r="Q176" s="183"/>
    </row>
    <row r="177" spans="1:17" ht="15.75" customHeight="1">
      <c r="A177" s="183"/>
      <c r="B177" s="183"/>
      <c r="C177" s="262"/>
      <c r="D177" s="262"/>
      <c r="E177" s="262"/>
      <c r="F177" s="183"/>
      <c r="G177" s="183"/>
      <c r="H177" s="183"/>
      <c r="I177" s="183"/>
      <c r="J177" s="183"/>
      <c r="K177" s="183"/>
      <c r="L177" s="183"/>
      <c r="M177" s="183"/>
      <c r="N177" s="183"/>
      <c r="O177" s="183"/>
      <c r="P177" s="183"/>
      <c r="Q177" s="183"/>
    </row>
    <row r="178" spans="1:17" ht="15.75" customHeight="1">
      <c r="A178" s="183"/>
      <c r="B178" s="183"/>
      <c r="C178" s="262"/>
      <c r="D178" s="262"/>
      <c r="E178" s="262"/>
      <c r="F178" s="183"/>
      <c r="G178" s="183"/>
      <c r="H178" s="183"/>
      <c r="I178" s="183"/>
      <c r="J178" s="183"/>
      <c r="K178" s="183"/>
      <c r="L178" s="183"/>
      <c r="M178" s="183"/>
      <c r="N178" s="183"/>
      <c r="O178" s="183"/>
      <c r="P178" s="183"/>
      <c r="Q178" s="183"/>
    </row>
    <row r="179" spans="1:17" ht="15.75" customHeight="1">
      <c r="A179" s="183"/>
      <c r="B179" s="183"/>
      <c r="C179" s="262"/>
      <c r="D179" s="262"/>
      <c r="E179" s="262"/>
      <c r="F179" s="183"/>
      <c r="G179" s="183"/>
      <c r="H179" s="183"/>
      <c r="I179" s="183"/>
      <c r="J179" s="183"/>
      <c r="K179" s="183"/>
      <c r="L179" s="183"/>
      <c r="M179" s="183"/>
      <c r="N179" s="183"/>
      <c r="O179" s="183"/>
      <c r="P179" s="183"/>
      <c r="Q179" s="183"/>
    </row>
    <row r="180" spans="1:17" ht="15.75" customHeight="1">
      <c r="A180" s="183"/>
      <c r="B180" s="183"/>
      <c r="C180" s="262"/>
      <c r="D180" s="262"/>
      <c r="E180" s="262"/>
      <c r="F180" s="183"/>
      <c r="G180" s="183"/>
      <c r="H180" s="183"/>
      <c r="I180" s="183"/>
      <c r="J180" s="183"/>
      <c r="K180" s="183"/>
      <c r="L180" s="183"/>
      <c r="M180" s="183"/>
      <c r="N180" s="183"/>
      <c r="O180" s="183"/>
      <c r="P180" s="183"/>
      <c r="Q180" s="183"/>
    </row>
    <row r="181" spans="1:17" ht="15.75" customHeight="1">
      <c r="A181" s="183"/>
      <c r="B181" s="183"/>
      <c r="C181" s="262"/>
      <c r="D181" s="262"/>
      <c r="E181" s="262"/>
      <c r="F181" s="183"/>
      <c r="G181" s="183"/>
      <c r="H181" s="183"/>
      <c r="I181" s="183"/>
      <c r="J181" s="183"/>
      <c r="K181" s="183"/>
      <c r="L181" s="183"/>
      <c r="M181" s="183"/>
      <c r="N181" s="183"/>
      <c r="O181" s="183"/>
      <c r="P181" s="183"/>
      <c r="Q181" s="183"/>
    </row>
    <row r="182" spans="1:17" ht="15.75" customHeight="1">
      <c r="A182" s="183"/>
      <c r="B182" s="183"/>
      <c r="C182" s="262"/>
      <c r="D182" s="262"/>
      <c r="E182" s="262"/>
      <c r="F182" s="183"/>
      <c r="G182" s="183"/>
      <c r="H182" s="183"/>
      <c r="I182" s="183"/>
      <c r="J182" s="183"/>
      <c r="K182" s="183"/>
      <c r="L182" s="183"/>
      <c r="M182" s="183"/>
      <c r="N182" s="183"/>
      <c r="O182" s="183"/>
      <c r="P182" s="183"/>
      <c r="Q182" s="183"/>
    </row>
    <row r="183" spans="1:17" ht="15.75" customHeight="1">
      <c r="A183" s="183"/>
      <c r="B183" s="183"/>
      <c r="C183" s="262"/>
      <c r="D183" s="262"/>
      <c r="E183" s="262"/>
      <c r="F183" s="183"/>
      <c r="G183" s="183"/>
      <c r="H183" s="183"/>
      <c r="I183" s="183"/>
      <c r="J183" s="183"/>
      <c r="K183" s="183"/>
      <c r="L183" s="183"/>
      <c r="M183" s="183"/>
      <c r="N183" s="183"/>
      <c r="O183" s="183"/>
      <c r="P183" s="183"/>
      <c r="Q183" s="183"/>
    </row>
    <row r="184" spans="1:17" ht="15.75" customHeight="1">
      <c r="A184" s="183"/>
      <c r="B184" s="183"/>
      <c r="C184" s="262"/>
      <c r="D184" s="262"/>
      <c r="E184" s="262"/>
      <c r="F184" s="183"/>
      <c r="G184" s="183"/>
      <c r="H184" s="183"/>
      <c r="I184" s="183"/>
      <c r="J184" s="183"/>
      <c r="K184" s="183"/>
      <c r="L184" s="183"/>
      <c r="M184" s="183"/>
      <c r="N184" s="183"/>
      <c r="O184" s="183"/>
      <c r="P184" s="183"/>
      <c r="Q184" s="183"/>
    </row>
    <row r="185" spans="1:17" ht="15.75" customHeight="1">
      <c r="A185" s="183"/>
      <c r="B185" s="183"/>
      <c r="C185" s="262"/>
      <c r="D185" s="262"/>
      <c r="E185" s="262"/>
      <c r="F185" s="183"/>
      <c r="G185" s="183"/>
      <c r="H185" s="183"/>
      <c r="I185" s="183"/>
      <c r="J185" s="183"/>
      <c r="K185" s="183"/>
      <c r="L185" s="183"/>
      <c r="M185" s="183"/>
      <c r="N185" s="183"/>
      <c r="O185" s="183"/>
      <c r="P185" s="183"/>
      <c r="Q185" s="183"/>
    </row>
    <row r="186" spans="1:17" ht="15.75" customHeight="1">
      <c r="A186" s="183"/>
      <c r="B186" s="183"/>
      <c r="C186" s="262"/>
      <c r="D186" s="262"/>
      <c r="E186" s="262"/>
      <c r="F186" s="183"/>
      <c r="G186" s="183"/>
      <c r="H186" s="183"/>
      <c r="I186" s="183"/>
      <c r="J186" s="183"/>
      <c r="K186" s="183"/>
      <c r="L186" s="183"/>
      <c r="M186" s="183"/>
      <c r="N186" s="183"/>
      <c r="O186" s="183"/>
      <c r="P186" s="183"/>
      <c r="Q186" s="183"/>
    </row>
    <row r="187" spans="1:17" ht="15.75" customHeight="1">
      <c r="A187" s="183"/>
      <c r="B187" s="183"/>
      <c r="C187" s="262"/>
      <c r="D187" s="262"/>
      <c r="E187" s="262"/>
      <c r="F187" s="183"/>
      <c r="G187" s="183"/>
      <c r="H187" s="183"/>
      <c r="I187" s="183"/>
      <c r="J187" s="183"/>
      <c r="K187" s="183"/>
      <c r="L187" s="183"/>
      <c r="M187" s="183"/>
      <c r="N187" s="183"/>
      <c r="O187" s="183"/>
      <c r="P187" s="183"/>
      <c r="Q187" s="183"/>
    </row>
    <row r="188" spans="1:17" ht="15.75" customHeight="1">
      <c r="A188" s="183"/>
      <c r="B188" s="183"/>
      <c r="C188" s="262"/>
      <c r="D188" s="262"/>
      <c r="E188" s="262"/>
      <c r="F188" s="183"/>
      <c r="G188" s="183"/>
      <c r="H188" s="183"/>
      <c r="I188" s="183"/>
      <c r="J188" s="183"/>
      <c r="K188" s="183"/>
      <c r="L188" s="183"/>
      <c r="M188" s="183"/>
      <c r="N188" s="183"/>
      <c r="O188" s="183"/>
      <c r="P188" s="183"/>
      <c r="Q188" s="183"/>
    </row>
    <row r="189" spans="1:17" ht="15.75" customHeight="1">
      <c r="A189" s="183"/>
      <c r="B189" s="183"/>
      <c r="C189" s="262"/>
      <c r="D189" s="262"/>
      <c r="E189" s="262"/>
      <c r="F189" s="183"/>
      <c r="G189" s="183"/>
      <c r="H189" s="183"/>
      <c r="I189" s="183"/>
      <c r="J189" s="183"/>
      <c r="K189" s="183"/>
      <c r="L189" s="183"/>
      <c r="M189" s="183"/>
      <c r="N189" s="183"/>
      <c r="O189" s="183"/>
      <c r="P189" s="183"/>
      <c r="Q189" s="183"/>
    </row>
    <row r="190" spans="1:17" ht="15.75" customHeight="1">
      <c r="A190" s="183"/>
      <c r="B190" s="183"/>
      <c r="C190" s="262"/>
      <c r="D190" s="262"/>
      <c r="E190" s="262"/>
      <c r="F190" s="183"/>
      <c r="G190" s="183"/>
      <c r="H190" s="183"/>
      <c r="I190" s="183"/>
      <c r="J190" s="183"/>
      <c r="K190" s="183"/>
      <c r="L190" s="183"/>
      <c r="M190" s="183"/>
      <c r="N190" s="183"/>
      <c r="O190" s="183"/>
      <c r="P190" s="183"/>
      <c r="Q190" s="183"/>
    </row>
    <row r="191" spans="1:17" ht="15.75" customHeight="1">
      <c r="A191" s="183"/>
      <c r="B191" s="183"/>
      <c r="C191" s="262"/>
      <c r="D191" s="262"/>
      <c r="E191" s="262"/>
      <c r="F191" s="183"/>
      <c r="G191" s="183"/>
      <c r="H191" s="183"/>
      <c r="I191" s="183"/>
      <c r="J191" s="183"/>
      <c r="K191" s="183"/>
      <c r="L191" s="183"/>
      <c r="M191" s="183"/>
      <c r="N191" s="183"/>
      <c r="O191" s="183"/>
      <c r="P191" s="183"/>
      <c r="Q191" s="183"/>
    </row>
    <row r="192" spans="1:17" ht="15.75" customHeight="1">
      <c r="A192" s="183"/>
      <c r="B192" s="183"/>
      <c r="C192" s="262"/>
      <c r="D192" s="262"/>
      <c r="E192" s="262"/>
      <c r="F192" s="183"/>
      <c r="G192" s="183"/>
      <c r="H192" s="183"/>
      <c r="I192" s="183"/>
      <c r="J192" s="183"/>
      <c r="K192" s="183"/>
      <c r="L192" s="183"/>
      <c r="M192" s="183"/>
      <c r="N192" s="183"/>
      <c r="O192" s="183"/>
      <c r="P192" s="183"/>
      <c r="Q192" s="183"/>
    </row>
    <row r="193" spans="1:17" ht="15.75" customHeight="1">
      <c r="A193" s="183"/>
      <c r="B193" s="183"/>
      <c r="C193" s="262"/>
      <c r="D193" s="262"/>
      <c r="E193" s="262"/>
      <c r="F193" s="183"/>
      <c r="G193" s="183"/>
      <c r="H193" s="183"/>
      <c r="I193" s="183"/>
      <c r="J193" s="183"/>
      <c r="K193" s="183"/>
      <c r="L193" s="183"/>
      <c r="M193" s="183"/>
      <c r="N193" s="183"/>
      <c r="O193" s="183"/>
      <c r="P193" s="183"/>
      <c r="Q193" s="183"/>
    </row>
    <row r="194" spans="1:17" ht="15.75" customHeight="1">
      <c r="A194" s="183"/>
      <c r="B194" s="183"/>
      <c r="C194" s="262"/>
      <c r="D194" s="262"/>
      <c r="E194" s="262"/>
      <c r="F194" s="183"/>
      <c r="G194" s="183"/>
      <c r="H194" s="183"/>
      <c r="I194" s="183"/>
      <c r="J194" s="183"/>
      <c r="K194" s="183"/>
      <c r="L194" s="183"/>
      <c r="M194" s="183"/>
      <c r="N194" s="183"/>
      <c r="O194" s="183"/>
      <c r="P194" s="183"/>
      <c r="Q194" s="183"/>
    </row>
    <row r="195" spans="1:17" ht="15.75" customHeight="1">
      <c r="A195" s="183"/>
      <c r="B195" s="183"/>
      <c r="C195" s="262"/>
      <c r="D195" s="262"/>
      <c r="E195" s="262"/>
      <c r="F195" s="183"/>
      <c r="G195" s="183"/>
      <c r="H195" s="183"/>
      <c r="I195" s="183"/>
      <c r="J195" s="183"/>
      <c r="K195" s="183"/>
      <c r="L195" s="183"/>
      <c r="M195" s="183"/>
      <c r="N195" s="183"/>
      <c r="O195" s="183"/>
      <c r="P195" s="183"/>
      <c r="Q195" s="183"/>
    </row>
    <row r="196" spans="1:17" ht="15.75" customHeight="1">
      <c r="A196" s="183"/>
      <c r="B196" s="183"/>
      <c r="C196" s="262"/>
      <c r="D196" s="262"/>
      <c r="E196" s="262"/>
      <c r="F196" s="183"/>
      <c r="G196" s="183"/>
      <c r="H196" s="183"/>
      <c r="I196" s="183"/>
      <c r="J196" s="183"/>
      <c r="K196" s="183"/>
      <c r="L196" s="183"/>
      <c r="M196" s="183"/>
      <c r="N196" s="183"/>
      <c r="O196" s="183"/>
      <c r="P196" s="183"/>
      <c r="Q196" s="183"/>
    </row>
    <row r="197" spans="1:17" ht="15.75" customHeight="1">
      <c r="A197" s="183"/>
      <c r="B197" s="183"/>
      <c r="C197" s="262"/>
      <c r="D197" s="262"/>
      <c r="E197" s="262"/>
      <c r="F197" s="183"/>
      <c r="G197" s="183"/>
      <c r="H197" s="183"/>
      <c r="I197" s="183"/>
      <c r="J197" s="183"/>
      <c r="K197" s="183"/>
      <c r="L197" s="183"/>
      <c r="M197" s="183"/>
      <c r="N197" s="183"/>
      <c r="O197" s="183"/>
      <c r="P197" s="183"/>
      <c r="Q197" s="183"/>
    </row>
    <row r="198" spans="1:17" ht="15.75" customHeight="1">
      <c r="A198" s="183"/>
      <c r="B198" s="183"/>
      <c r="C198" s="262"/>
      <c r="D198" s="262"/>
      <c r="E198" s="262"/>
      <c r="F198" s="183"/>
      <c r="G198" s="183"/>
      <c r="H198" s="183"/>
      <c r="I198" s="183"/>
      <c r="J198" s="183"/>
      <c r="K198" s="183"/>
      <c r="L198" s="183"/>
      <c r="M198" s="183"/>
      <c r="N198" s="183"/>
      <c r="O198" s="183"/>
      <c r="P198" s="183"/>
      <c r="Q198" s="183"/>
    </row>
    <row r="199" spans="1:17" ht="15.75" customHeight="1">
      <c r="A199" s="183"/>
      <c r="B199" s="183"/>
      <c r="C199" s="262"/>
      <c r="D199" s="262"/>
      <c r="E199" s="262"/>
      <c r="F199" s="183"/>
      <c r="G199" s="183"/>
      <c r="H199" s="183"/>
      <c r="I199" s="183"/>
      <c r="J199" s="183"/>
      <c r="K199" s="183"/>
      <c r="L199" s="183"/>
      <c r="M199" s="183"/>
      <c r="N199" s="183"/>
      <c r="O199" s="183"/>
      <c r="P199" s="183"/>
      <c r="Q199" s="183"/>
    </row>
    <row r="200" spans="1:17" ht="15.75" customHeight="1">
      <c r="A200" s="183"/>
      <c r="B200" s="183"/>
      <c r="C200" s="262"/>
      <c r="D200" s="262"/>
      <c r="E200" s="262"/>
      <c r="F200" s="183"/>
      <c r="G200" s="183"/>
      <c r="H200" s="183"/>
      <c r="I200" s="183"/>
      <c r="J200" s="183"/>
      <c r="K200" s="183"/>
      <c r="L200" s="183"/>
      <c r="M200" s="183"/>
      <c r="N200" s="183"/>
      <c r="O200" s="183"/>
      <c r="P200" s="183"/>
      <c r="Q200" s="183"/>
    </row>
    <row r="201" spans="1:17" ht="15.75" customHeight="1">
      <c r="A201" s="183"/>
      <c r="B201" s="183"/>
      <c r="C201" s="262"/>
      <c r="D201" s="262"/>
      <c r="E201" s="262"/>
      <c r="F201" s="183"/>
      <c r="G201" s="183"/>
      <c r="H201" s="183"/>
      <c r="I201" s="183"/>
      <c r="J201" s="183"/>
      <c r="K201" s="183"/>
      <c r="L201" s="183"/>
      <c r="M201" s="183"/>
      <c r="N201" s="183"/>
      <c r="O201" s="183"/>
      <c r="P201" s="183"/>
      <c r="Q201" s="183"/>
    </row>
    <row r="202" spans="1:17" ht="15.75" customHeight="1">
      <c r="A202" s="183"/>
      <c r="B202" s="183"/>
      <c r="C202" s="262"/>
      <c r="D202" s="262"/>
      <c r="E202" s="262"/>
      <c r="F202" s="183"/>
      <c r="G202" s="183"/>
      <c r="H202" s="183"/>
      <c r="I202" s="183"/>
      <c r="J202" s="183"/>
      <c r="K202" s="183"/>
      <c r="L202" s="183"/>
      <c r="M202" s="183"/>
      <c r="N202" s="183"/>
      <c r="O202" s="183"/>
      <c r="P202" s="183"/>
      <c r="Q202" s="183"/>
    </row>
    <row r="203" spans="1:17" ht="15.75" customHeight="1">
      <c r="A203" s="183"/>
      <c r="B203" s="183"/>
      <c r="C203" s="262"/>
      <c r="D203" s="262"/>
      <c r="E203" s="262"/>
      <c r="F203" s="183"/>
      <c r="G203" s="183"/>
      <c r="H203" s="183"/>
      <c r="I203" s="183"/>
      <c r="J203" s="183"/>
      <c r="K203" s="183"/>
      <c r="L203" s="183"/>
      <c r="M203" s="183"/>
      <c r="N203" s="183"/>
      <c r="O203" s="183"/>
      <c r="P203" s="183"/>
      <c r="Q203" s="183"/>
    </row>
    <row r="204" spans="1:17" ht="15.75" customHeight="1">
      <c r="A204" s="183"/>
      <c r="B204" s="183"/>
      <c r="C204" s="262"/>
      <c r="D204" s="262"/>
      <c r="E204" s="262"/>
      <c r="F204" s="183"/>
      <c r="G204" s="183"/>
      <c r="H204" s="183"/>
      <c r="I204" s="183"/>
      <c r="J204" s="183"/>
      <c r="K204" s="183"/>
      <c r="L204" s="183"/>
      <c r="M204" s="183"/>
      <c r="N204" s="183"/>
      <c r="O204" s="183"/>
      <c r="P204" s="183"/>
      <c r="Q204" s="183"/>
    </row>
    <row r="205" spans="1:17" ht="15.75" customHeight="1">
      <c r="A205" s="183"/>
      <c r="B205" s="183"/>
      <c r="C205" s="262"/>
      <c r="D205" s="262"/>
      <c r="E205" s="262"/>
      <c r="F205" s="183"/>
      <c r="G205" s="183"/>
      <c r="H205" s="183"/>
      <c r="I205" s="183"/>
      <c r="J205" s="183"/>
      <c r="K205" s="183"/>
      <c r="L205" s="183"/>
      <c r="M205" s="183"/>
      <c r="N205" s="183"/>
      <c r="O205" s="183"/>
      <c r="P205" s="183"/>
      <c r="Q205" s="183"/>
    </row>
    <row r="206" spans="1:17" ht="15.75" customHeight="1">
      <c r="A206" s="183"/>
      <c r="B206" s="183"/>
      <c r="C206" s="262"/>
      <c r="D206" s="262"/>
      <c r="E206" s="262"/>
      <c r="F206" s="183"/>
      <c r="G206" s="183"/>
      <c r="H206" s="183"/>
      <c r="I206" s="183"/>
      <c r="J206" s="183"/>
      <c r="K206" s="183"/>
      <c r="L206" s="183"/>
      <c r="M206" s="183"/>
      <c r="N206" s="183"/>
      <c r="O206" s="183"/>
      <c r="P206" s="183"/>
      <c r="Q206" s="183"/>
    </row>
    <row r="207" spans="1:17" ht="15.75" customHeight="1">
      <c r="A207" s="183"/>
      <c r="B207" s="183"/>
      <c r="C207" s="262"/>
      <c r="D207" s="262"/>
      <c r="E207" s="262"/>
      <c r="F207" s="183"/>
      <c r="G207" s="183"/>
      <c r="H207" s="183"/>
      <c r="I207" s="183"/>
      <c r="J207" s="183"/>
      <c r="K207" s="183"/>
      <c r="L207" s="183"/>
      <c r="M207" s="183"/>
      <c r="N207" s="183"/>
      <c r="O207" s="183"/>
      <c r="P207" s="183"/>
      <c r="Q207" s="183"/>
    </row>
    <row r="208" spans="1:17" ht="15.75" customHeight="1">
      <c r="A208" s="183"/>
      <c r="B208" s="183"/>
      <c r="C208" s="262"/>
      <c r="D208" s="262"/>
      <c r="E208" s="262"/>
      <c r="F208" s="183"/>
      <c r="G208" s="183"/>
      <c r="H208" s="183"/>
      <c r="I208" s="183"/>
      <c r="J208" s="183"/>
      <c r="K208" s="183"/>
      <c r="L208" s="183"/>
      <c r="M208" s="183"/>
      <c r="N208" s="183"/>
      <c r="O208" s="183"/>
      <c r="P208" s="183"/>
      <c r="Q208" s="183"/>
    </row>
    <row r="209" spans="1:17" ht="15.75" customHeight="1">
      <c r="A209" s="183"/>
      <c r="B209" s="183"/>
      <c r="C209" s="262"/>
      <c r="D209" s="262"/>
      <c r="E209" s="262"/>
      <c r="F209" s="183"/>
      <c r="G209" s="183"/>
      <c r="H209" s="183"/>
      <c r="I209" s="183"/>
      <c r="J209" s="183"/>
      <c r="K209" s="183"/>
      <c r="L209" s="183"/>
      <c r="M209" s="183"/>
      <c r="N209" s="183"/>
      <c r="O209" s="183"/>
      <c r="P209" s="183"/>
      <c r="Q209" s="183"/>
    </row>
    <row r="210" spans="1:17" ht="15.75" customHeight="1">
      <c r="A210" s="183"/>
      <c r="B210" s="183"/>
      <c r="C210" s="262"/>
      <c r="D210" s="262"/>
      <c r="E210" s="262"/>
      <c r="F210" s="183"/>
      <c r="G210" s="183"/>
      <c r="H210" s="183"/>
      <c r="I210" s="183"/>
      <c r="J210" s="183"/>
      <c r="K210" s="183"/>
      <c r="L210" s="183"/>
      <c r="M210" s="183"/>
      <c r="N210" s="183"/>
      <c r="O210" s="183"/>
      <c r="P210" s="183"/>
      <c r="Q210" s="183"/>
    </row>
    <row r="211" spans="1:17" ht="15.75" customHeight="1">
      <c r="A211" s="183"/>
      <c r="B211" s="183"/>
      <c r="C211" s="262"/>
      <c r="D211" s="262"/>
      <c r="E211" s="262"/>
      <c r="F211" s="183"/>
      <c r="G211" s="183"/>
      <c r="H211" s="183"/>
      <c r="I211" s="183"/>
      <c r="J211" s="183"/>
      <c r="K211" s="183"/>
      <c r="L211" s="183"/>
      <c r="M211" s="183"/>
      <c r="N211" s="183"/>
      <c r="O211" s="183"/>
      <c r="P211" s="183"/>
      <c r="Q211" s="183"/>
    </row>
    <row r="212" spans="1:17" ht="15.75" customHeight="1">
      <c r="A212" s="183"/>
      <c r="B212" s="183"/>
      <c r="C212" s="262"/>
      <c r="D212" s="262"/>
      <c r="E212" s="262"/>
      <c r="F212" s="183"/>
      <c r="G212" s="183"/>
      <c r="H212" s="183"/>
      <c r="I212" s="183"/>
      <c r="J212" s="183"/>
      <c r="K212" s="183"/>
      <c r="L212" s="183"/>
      <c r="M212" s="183"/>
      <c r="N212" s="183"/>
      <c r="O212" s="183"/>
      <c r="P212" s="183"/>
      <c r="Q212" s="183"/>
    </row>
    <row r="213" spans="1:17" ht="15.75" customHeight="1">
      <c r="A213" s="183"/>
      <c r="B213" s="183"/>
      <c r="C213" s="262"/>
      <c r="D213" s="262"/>
      <c r="E213" s="262"/>
      <c r="F213" s="183"/>
      <c r="G213" s="183"/>
      <c r="H213" s="183"/>
      <c r="I213" s="183"/>
      <c r="J213" s="183"/>
      <c r="K213" s="183"/>
      <c r="L213" s="183"/>
      <c r="M213" s="183"/>
      <c r="N213" s="183"/>
      <c r="O213" s="183"/>
      <c r="P213" s="183"/>
      <c r="Q213" s="183"/>
    </row>
    <row r="214" spans="1:17" ht="15.75" customHeight="1">
      <c r="A214" s="183"/>
      <c r="B214" s="183"/>
      <c r="C214" s="262"/>
      <c r="D214" s="262"/>
      <c r="E214" s="262"/>
      <c r="F214" s="183"/>
      <c r="G214" s="183"/>
      <c r="H214" s="183"/>
      <c r="I214" s="183"/>
      <c r="J214" s="183"/>
      <c r="K214" s="183"/>
      <c r="L214" s="183"/>
      <c r="M214" s="183"/>
      <c r="N214" s="183"/>
      <c r="O214" s="183"/>
      <c r="P214" s="183"/>
      <c r="Q214" s="183"/>
    </row>
    <row r="215" spans="1:17" ht="15.75" customHeight="1">
      <c r="A215" s="183"/>
      <c r="B215" s="183"/>
      <c r="C215" s="262"/>
      <c r="D215" s="262"/>
      <c r="E215" s="262"/>
      <c r="F215" s="183"/>
      <c r="G215" s="183"/>
      <c r="H215" s="183"/>
      <c r="I215" s="183"/>
      <c r="J215" s="183"/>
      <c r="K215" s="183"/>
      <c r="L215" s="183"/>
      <c r="M215" s="183"/>
      <c r="N215" s="183"/>
      <c r="O215" s="183"/>
      <c r="P215" s="183"/>
      <c r="Q215" s="183"/>
    </row>
    <row r="216" spans="1:17" ht="15.75" customHeight="1">
      <c r="A216" s="183"/>
      <c r="B216" s="183"/>
      <c r="C216" s="262"/>
      <c r="D216" s="262"/>
      <c r="E216" s="262"/>
      <c r="F216" s="183"/>
      <c r="G216" s="183"/>
      <c r="H216" s="183"/>
      <c r="I216" s="183"/>
      <c r="J216" s="183"/>
      <c r="K216" s="183"/>
      <c r="L216" s="183"/>
      <c r="M216" s="183"/>
      <c r="N216" s="183"/>
      <c r="O216" s="183"/>
      <c r="P216" s="183"/>
      <c r="Q216" s="183"/>
    </row>
    <row r="217" spans="1:17" ht="15.75" customHeight="1">
      <c r="A217" s="183"/>
      <c r="B217" s="183"/>
      <c r="C217" s="262"/>
      <c r="D217" s="262"/>
      <c r="E217" s="262"/>
      <c r="F217" s="183"/>
      <c r="G217" s="183"/>
      <c r="H217" s="183"/>
      <c r="I217" s="183"/>
      <c r="J217" s="183"/>
      <c r="K217" s="183"/>
      <c r="L217" s="183"/>
      <c r="M217" s="183"/>
      <c r="N217" s="183"/>
      <c r="O217" s="183"/>
      <c r="P217" s="183"/>
      <c r="Q217" s="183"/>
    </row>
    <row r="218" spans="1:17" ht="15.75" customHeight="1">
      <c r="A218" s="183"/>
      <c r="B218" s="183"/>
      <c r="C218" s="262"/>
      <c r="D218" s="262"/>
      <c r="E218" s="262"/>
      <c r="F218" s="183"/>
      <c r="G218" s="183"/>
      <c r="H218" s="183"/>
      <c r="I218" s="183"/>
      <c r="J218" s="183"/>
      <c r="K218" s="183"/>
      <c r="L218" s="183"/>
      <c r="M218" s="183"/>
      <c r="N218" s="183"/>
      <c r="O218" s="183"/>
      <c r="P218" s="183"/>
      <c r="Q218" s="183"/>
    </row>
    <row r="219" spans="1:17" ht="15.75" customHeight="1">
      <c r="A219" s="183"/>
      <c r="B219" s="183"/>
      <c r="C219" s="262"/>
      <c r="D219" s="262"/>
      <c r="E219" s="262"/>
      <c r="F219" s="183"/>
      <c r="G219" s="183"/>
      <c r="H219" s="183"/>
      <c r="I219" s="183"/>
      <c r="J219" s="183"/>
      <c r="K219" s="183"/>
      <c r="L219" s="183"/>
      <c r="M219" s="183"/>
      <c r="N219" s="183"/>
      <c r="O219" s="183"/>
      <c r="P219" s="183"/>
      <c r="Q219" s="183"/>
    </row>
    <row r="220" spans="1:17" ht="15.75" customHeight="1">
      <c r="A220" s="183"/>
      <c r="B220" s="183"/>
      <c r="C220" s="262"/>
      <c r="D220" s="262"/>
      <c r="E220" s="262"/>
      <c r="F220" s="183"/>
      <c r="G220" s="183"/>
      <c r="H220" s="183"/>
      <c r="I220" s="183"/>
      <c r="J220" s="183"/>
      <c r="K220" s="183"/>
      <c r="L220" s="183"/>
      <c r="M220" s="183"/>
      <c r="N220" s="183"/>
      <c r="O220" s="183"/>
      <c r="P220" s="183"/>
      <c r="Q220" s="183"/>
    </row>
    <row r="221" spans="1:17" ht="15.75" customHeight="1">
      <c r="A221" s="183"/>
      <c r="B221" s="183"/>
      <c r="C221" s="262"/>
      <c r="D221" s="262"/>
      <c r="E221" s="262"/>
      <c r="F221" s="183"/>
      <c r="G221" s="183"/>
      <c r="H221" s="183"/>
      <c r="I221" s="183"/>
      <c r="J221" s="183"/>
      <c r="K221" s="183"/>
      <c r="L221" s="183"/>
      <c r="M221" s="183"/>
      <c r="N221" s="183"/>
      <c r="O221" s="183"/>
      <c r="P221" s="183"/>
      <c r="Q221" s="183"/>
    </row>
    <row r="222" spans="1:17" ht="15.75" customHeight="1">
      <c r="A222" s="183"/>
      <c r="B222" s="183"/>
      <c r="C222" s="262"/>
      <c r="D222" s="262"/>
      <c r="E222" s="262"/>
      <c r="F222" s="183"/>
      <c r="G222" s="183"/>
      <c r="H222" s="183"/>
      <c r="I222" s="183"/>
      <c r="J222" s="183"/>
      <c r="K222" s="183"/>
      <c r="L222" s="183"/>
      <c r="M222" s="183"/>
      <c r="N222" s="183"/>
      <c r="O222" s="183"/>
      <c r="P222" s="183"/>
      <c r="Q222" s="183"/>
    </row>
    <row r="223" spans="1:17" ht="15.75" customHeight="1">
      <c r="A223" s="183"/>
      <c r="B223" s="183"/>
      <c r="C223" s="262"/>
      <c r="D223" s="262"/>
      <c r="E223" s="262"/>
      <c r="F223" s="183"/>
      <c r="G223" s="183"/>
      <c r="H223" s="183"/>
      <c r="I223" s="183"/>
      <c r="J223" s="183"/>
      <c r="K223" s="183"/>
      <c r="L223" s="183"/>
      <c r="M223" s="183"/>
      <c r="N223" s="183"/>
      <c r="O223" s="183"/>
      <c r="P223" s="183"/>
      <c r="Q223" s="183"/>
    </row>
    <row r="224" spans="1:17" ht="15.75" customHeight="1">
      <c r="A224" s="183"/>
      <c r="B224" s="183"/>
      <c r="C224" s="262"/>
      <c r="D224" s="262"/>
      <c r="E224" s="262"/>
      <c r="F224" s="183"/>
      <c r="G224" s="183"/>
      <c r="H224" s="183"/>
      <c r="I224" s="183"/>
      <c r="J224" s="183"/>
      <c r="K224" s="183"/>
      <c r="L224" s="183"/>
      <c r="M224" s="183"/>
      <c r="N224" s="183"/>
      <c r="O224" s="183"/>
      <c r="P224" s="183"/>
      <c r="Q224" s="183"/>
    </row>
    <row r="225" spans="1:17" ht="15.75" customHeight="1">
      <c r="A225" s="183"/>
      <c r="B225" s="183"/>
      <c r="C225" s="262"/>
      <c r="D225" s="262"/>
      <c r="E225" s="262"/>
      <c r="F225" s="183"/>
      <c r="G225" s="183"/>
      <c r="H225" s="183"/>
      <c r="I225" s="183"/>
      <c r="J225" s="183"/>
      <c r="K225" s="183"/>
      <c r="L225" s="183"/>
      <c r="M225" s="183"/>
      <c r="N225" s="183"/>
      <c r="O225" s="183"/>
      <c r="P225" s="183"/>
      <c r="Q225" s="183"/>
    </row>
    <row r="226" spans="1:17" ht="15.75" customHeight="1">
      <c r="A226" s="183"/>
      <c r="B226" s="183"/>
      <c r="C226" s="262"/>
      <c r="D226" s="262"/>
      <c r="E226" s="262"/>
      <c r="F226" s="183"/>
      <c r="G226" s="183"/>
      <c r="H226" s="183"/>
      <c r="I226" s="183"/>
      <c r="J226" s="183"/>
      <c r="K226" s="183"/>
      <c r="L226" s="183"/>
      <c r="M226" s="183"/>
      <c r="N226" s="183"/>
      <c r="O226" s="183"/>
      <c r="P226" s="183"/>
      <c r="Q226" s="183"/>
    </row>
    <row r="227" spans="1:17" ht="15.75" customHeight="1">
      <c r="A227" s="183"/>
      <c r="B227" s="183"/>
      <c r="C227" s="262"/>
      <c r="D227" s="262"/>
      <c r="E227" s="262"/>
      <c r="F227" s="183"/>
      <c r="G227" s="183"/>
      <c r="H227" s="183"/>
      <c r="I227" s="183"/>
      <c r="J227" s="183"/>
      <c r="K227" s="183"/>
      <c r="L227" s="183"/>
      <c r="M227" s="183"/>
      <c r="N227" s="183"/>
      <c r="O227" s="183"/>
      <c r="P227" s="183"/>
      <c r="Q227" s="183"/>
    </row>
    <row r="228" spans="1:17" ht="15.75" customHeight="1">
      <c r="A228" s="183"/>
      <c r="B228" s="183"/>
      <c r="C228" s="262"/>
      <c r="D228" s="262"/>
      <c r="E228" s="262"/>
      <c r="F228" s="183"/>
      <c r="G228" s="183"/>
      <c r="H228" s="183"/>
      <c r="I228" s="183"/>
      <c r="J228" s="183"/>
      <c r="K228" s="183"/>
      <c r="L228" s="183"/>
      <c r="M228" s="183"/>
      <c r="N228" s="183"/>
      <c r="O228" s="183"/>
      <c r="P228" s="183"/>
      <c r="Q228" s="183"/>
    </row>
    <row r="229" spans="1:17" ht="15.75" customHeight="1">
      <c r="A229" s="183"/>
      <c r="B229" s="183"/>
      <c r="C229" s="262"/>
      <c r="D229" s="262"/>
      <c r="E229" s="262"/>
      <c r="F229" s="183"/>
      <c r="G229" s="183"/>
      <c r="H229" s="183"/>
      <c r="I229" s="183"/>
      <c r="J229" s="183"/>
      <c r="K229" s="183"/>
      <c r="L229" s="183"/>
      <c r="M229" s="183"/>
      <c r="N229" s="183"/>
      <c r="O229" s="183"/>
      <c r="P229" s="183"/>
      <c r="Q229" s="183"/>
    </row>
    <row r="230" spans="1:17" ht="15.75" customHeight="1">
      <c r="A230" s="183"/>
      <c r="B230" s="183"/>
      <c r="C230" s="262"/>
      <c r="D230" s="262"/>
      <c r="E230" s="262"/>
      <c r="F230" s="183"/>
      <c r="G230" s="183"/>
      <c r="H230" s="183"/>
      <c r="I230" s="183"/>
      <c r="J230" s="183"/>
      <c r="K230" s="183"/>
      <c r="L230" s="183"/>
      <c r="M230" s="183"/>
      <c r="N230" s="183"/>
      <c r="O230" s="183"/>
      <c r="P230" s="183"/>
      <c r="Q230" s="183"/>
    </row>
    <row r="231" spans="1:17" ht="15.75" customHeight="1">
      <c r="A231" s="183"/>
      <c r="B231" s="183"/>
      <c r="C231" s="262"/>
      <c r="D231" s="262"/>
      <c r="E231" s="262"/>
      <c r="F231" s="183"/>
      <c r="G231" s="183"/>
      <c r="H231" s="183"/>
      <c r="I231" s="183"/>
      <c r="J231" s="183"/>
      <c r="K231" s="183"/>
      <c r="L231" s="183"/>
      <c r="M231" s="183"/>
      <c r="N231" s="183"/>
      <c r="O231" s="183"/>
      <c r="P231" s="183"/>
      <c r="Q231" s="183"/>
    </row>
    <row r="232" spans="1:17" ht="15.75" customHeight="1">
      <c r="A232" s="183"/>
      <c r="B232" s="183"/>
      <c r="C232" s="262"/>
      <c r="D232" s="262"/>
      <c r="E232" s="262"/>
      <c r="F232" s="183"/>
      <c r="G232" s="183"/>
      <c r="H232" s="183"/>
      <c r="I232" s="183"/>
      <c r="J232" s="183"/>
      <c r="K232" s="183"/>
      <c r="L232" s="183"/>
      <c r="M232" s="183"/>
      <c r="N232" s="183"/>
      <c r="O232" s="183"/>
      <c r="P232" s="183"/>
      <c r="Q232" s="183"/>
    </row>
    <row r="233" spans="1:17" ht="15.75" customHeight="1">
      <c r="A233" s="183"/>
      <c r="B233" s="183"/>
      <c r="C233" s="262"/>
      <c r="D233" s="262"/>
      <c r="E233" s="262"/>
      <c r="F233" s="183"/>
      <c r="G233" s="183"/>
      <c r="H233" s="183"/>
      <c r="I233" s="183"/>
      <c r="J233" s="183"/>
      <c r="K233" s="183"/>
      <c r="L233" s="183"/>
      <c r="M233" s="183"/>
      <c r="N233" s="183"/>
      <c r="O233" s="183"/>
      <c r="P233" s="183"/>
      <c r="Q233" s="183"/>
    </row>
    <row r="234" spans="1:17" ht="15.75" customHeight="1">
      <c r="A234" s="183"/>
      <c r="B234" s="183"/>
      <c r="C234" s="262"/>
      <c r="D234" s="262"/>
      <c r="E234" s="262"/>
      <c r="F234" s="183"/>
      <c r="G234" s="183"/>
      <c r="H234" s="183"/>
      <c r="I234" s="183"/>
      <c r="J234" s="183"/>
      <c r="K234" s="183"/>
      <c r="L234" s="183"/>
      <c r="M234" s="183"/>
      <c r="N234" s="183"/>
      <c r="O234" s="183"/>
      <c r="P234" s="183"/>
      <c r="Q234" s="183"/>
    </row>
    <row r="235" spans="1:17" ht="15.75" customHeight="1">
      <c r="A235" s="183"/>
      <c r="B235" s="183"/>
      <c r="C235" s="262"/>
      <c r="D235" s="262"/>
      <c r="E235" s="262"/>
      <c r="F235" s="183"/>
      <c r="G235" s="183"/>
      <c r="H235" s="183"/>
      <c r="I235" s="183"/>
      <c r="J235" s="183"/>
      <c r="K235" s="183"/>
      <c r="L235" s="183"/>
      <c r="M235" s="183"/>
      <c r="N235" s="183"/>
      <c r="O235" s="183"/>
      <c r="P235" s="183"/>
      <c r="Q235" s="183"/>
    </row>
    <row r="236" spans="1:17" ht="15.75" customHeight="1">
      <c r="A236" s="183"/>
      <c r="B236" s="183"/>
      <c r="C236" s="262"/>
      <c r="D236" s="262"/>
      <c r="E236" s="262"/>
      <c r="F236" s="183"/>
      <c r="G236" s="183"/>
      <c r="H236" s="183"/>
      <c r="I236" s="183"/>
      <c r="J236" s="183"/>
      <c r="K236" s="183"/>
      <c r="L236" s="183"/>
      <c r="M236" s="183"/>
      <c r="N236" s="183"/>
      <c r="O236" s="183"/>
      <c r="P236" s="183"/>
      <c r="Q236" s="183"/>
    </row>
    <row r="237" spans="1:17" ht="15.75" customHeight="1">
      <c r="A237" s="183"/>
      <c r="B237" s="183"/>
      <c r="C237" s="262"/>
      <c r="D237" s="262"/>
      <c r="E237" s="262"/>
      <c r="F237" s="183"/>
      <c r="G237" s="183"/>
      <c r="H237" s="183"/>
      <c r="I237" s="183"/>
      <c r="J237" s="183"/>
      <c r="K237" s="183"/>
      <c r="L237" s="183"/>
      <c r="M237" s="183"/>
      <c r="N237" s="183"/>
      <c r="O237" s="183"/>
      <c r="P237" s="183"/>
      <c r="Q237" s="183"/>
    </row>
    <row r="238" spans="1:17" ht="15.75" customHeight="1">
      <c r="A238" s="183"/>
      <c r="B238" s="183"/>
      <c r="C238" s="262"/>
      <c r="D238" s="262"/>
      <c r="E238" s="262"/>
      <c r="F238" s="183"/>
      <c r="G238" s="183"/>
      <c r="H238" s="183"/>
      <c r="I238" s="183"/>
      <c r="J238" s="183"/>
      <c r="K238" s="183"/>
      <c r="L238" s="183"/>
      <c r="M238" s="183"/>
      <c r="N238" s="183"/>
      <c r="O238" s="183"/>
      <c r="P238" s="183"/>
      <c r="Q238" s="183"/>
    </row>
    <row r="239" spans="1:17" ht="15.75" customHeight="1">
      <c r="A239" s="183"/>
      <c r="B239" s="183"/>
      <c r="C239" s="262"/>
      <c r="D239" s="262"/>
      <c r="E239" s="262"/>
      <c r="F239" s="183"/>
      <c r="G239" s="183"/>
      <c r="H239" s="183"/>
      <c r="I239" s="183"/>
      <c r="J239" s="183"/>
      <c r="K239" s="183"/>
      <c r="L239" s="183"/>
      <c r="M239" s="183"/>
      <c r="N239" s="183"/>
      <c r="O239" s="183"/>
      <c r="P239" s="183"/>
      <c r="Q239" s="183"/>
    </row>
    <row r="240" spans="1:17" ht="15.75" customHeight="1">
      <c r="A240" s="183"/>
      <c r="B240" s="183"/>
      <c r="C240" s="262"/>
      <c r="D240" s="262"/>
      <c r="E240" s="262"/>
      <c r="F240" s="183"/>
      <c r="G240" s="183"/>
      <c r="H240" s="183"/>
      <c r="I240" s="183"/>
      <c r="J240" s="183"/>
      <c r="K240" s="183"/>
      <c r="L240" s="183"/>
      <c r="M240" s="183"/>
      <c r="N240" s="183"/>
      <c r="O240" s="183"/>
      <c r="P240" s="183"/>
      <c r="Q240" s="183"/>
    </row>
    <row r="241" spans="1:17" ht="15.75" customHeight="1">
      <c r="A241" s="183"/>
      <c r="B241" s="183"/>
      <c r="C241" s="262"/>
      <c r="D241" s="262"/>
      <c r="E241" s="262"/>
      <c r="F241" s="183"/>
      <c r="G241" s="183"/>
      <c r="H241" s="183"/>
      <c r="I241" s="183"/>
      <c r="J241" s="183"/>
      <c r="K241" s="183"/>
      <c r="L241" s="183"/>
      <c r="M241" s="183"/>
      <c r="N241" s="183"/>
      <c r="O241" s="183"/>
      <c r="P241" s="183"/>
      <c r="Q241" s="183"/>
    </row>
    <row r="242" spans="1:17" ht="15.75" customHeight="1">
      <c r="A242" s="183"/>
      <c r="B242" s="183"/>
      <c r="C242" s="262"/>
      <c r="D242" s="262"/>
      <c r="E242" s="262"/>
      <c r="F242" s="183"/>
      <c r="G242" s="183"/>
      <c r="H242" s="183"/>
      <c r="I242" s="183"/>
      <c r="J242" s="183"/>
      <c r="K242" s="183"/>
      <c r="L242" s="183"/>
      <c r="M242" s="183"/>
      <c r="N242" s="183"/>
      <c r="O242" s="183"/>
      <c r="P242" s="183"/>
      <c r="Q242" s="183"/>
    </row>
    <row r="243" spans="1:17" ht="15.75" customHeight="1">
      <c r="A243" s="183"/>
      <c r="B243" s="183"/>
      <c r="C243" s="262"/>
      <c r="D243" s="262"/>
      <c r="E243" s="262"/>
      <c r="F243" s="183"/>
      <c r="G243" s="183"/>
      <c r="H243" s="183"/>
      <c r="I243" s="183"/>
      <c r="J243" s="183"/>
      <c r="K243" s="183"/>
      <c r="L243" s="183"/>
      <c r="M243" s="183"/>
      <c r="N243" s="183"/>
      <c r="O243" s="183"/>
      <c r="P243" s="183"/>
      <c r="Q243" s="183"/>
    </row>
    <row r="244" spans="1:17" ht="15.75" customHeight="1">
      <c r="A244" s="183"/>
      <c r="B244" s="183"/>
      <c r="C244" s="190"/>
      <c r="D244" s="190"/>
      <c r="E244" s="190"/>
      <c r="F244" s="183"/>
      <c r="G244" s="183"/>
      <c r="H244" s="183"/>
      <c r="I244" s="183"/>
      <c r="J244" s="183"/>
      <c r="K244" s="183"/>
      <c r="L244" s="183"/>
      <c r="M244" s="183"/>
      <c r="N244" s="183"/>
      <c r="O244" s="183"/>
      <c r="P244" s="183"/>
      <c r="Q244" s="183"/>
    </row>
    <row r="245" spans="1:17" ht="15.75" customHeight="1">
      <c r="A245" s="183"/>
      <c r="B245" s="183"/>
      <c r="C245" s="190"/>
      <c r="D245" s="190"/>
      <c r="E245" s="190"/>
      <c r="F245" s="183"/>
      <c r="G245" s="183"/>
      <c r="H245" s="183"/>
      <c r="I245" s="183"/>
      <c r="J245" s="183"/>
      <c r="K245" s="183"/>
      <c r="L245" s="183"/>
      <c r="M245" s="183"/>
      <c r="N245" s="183"/>
      <c r="O245" s="183"/>
      <c r="P245" s="183"/>
      <c r="Q245" s="183"/>
    </row>
    <row r="246" spans="1:17" ht="15.75" customHeight="1">
      <c r="A246" s="183"/>
      <c r="B246" s="183"/>
      <c r="C246" s="190"/>
      <c r="D246" s="190"/>
      <c r="E246" s="190"/>
      <c r="F246" s="183"/>
      <c r="G246" s="183"/>
      <c r="H246" s="183"/>
      <c r="I246" s="183"/>
      <c r="J246" s="183"/>
      <c r="K246" s="183"/>
      <c r="L246" s="183"/>
      <c r="M246" s="183"/>
      <c r="N246" s="183"/>
      <c r="O246" s="183"/>
      <c r="P246" s="183"/>
      <c r="Q246" s="183"/>
    </row>
    <row r="247" spans="1:17" ht="15.75" customHeight="1">
      <c r="A247" s="183"/>
      <c r="B247" s="183"/>
      <c r="C247" s="190"/>
      <c r="D247" s="190"/>
      <c r="E247" s="190"/>
      <c r="F247" s="183"/>
      <c r="G247" s="183"/>
      <c r="H247" s="183"/>
      <c r="I247" s="183"/>
      <c r="J247" s="183"/>
      <c r="K247" s="183"/>
      <c r="L247" s="183"/>
      <c r="M247" s="183"/>
      <c r="N247" s="183"/>
      <c r="O247" s="183"/>
      <c r="P247" s="183"/>
      <c r="Q247" s="183"/>
    </row>
    <row r="248" spans="1:17" ht="15.75" customHeight="1">
      <c r="A248" s="183"/>
      <c r="B248" s="183"/>
      <c r="C248" s="190"/>
      <c r="D248" s="190"/>
      <c r="E248" s="190"/>
      <c r="F248" s="183"/>
      <c r="G248" s="183"/>
      <c r="H248" s="183"/>
      <c r="I248" s="183"/>
      <c r="J248" s="183"/>
      <c r="K248" s="183"/>
      <c r="L248" s="183"/>
      <c r="M248" s="183"/>
      <c r="N248" s="183"/>
      <c r="O248" s="183"/>
      <c r="P248" s="183"/>
      <c r="Q248" s="183"/>
    </row>
    <row r="249" spans="1:17" ht="15.75" customHeight="1">
      <c r="A249" s="183"/>
      <c r="B249" s="183"/>
      <c r="C249" s="190"/>
      <c r="D249" s="190"/>
      <c r="E249" s="190"/>
      <c r="F249" s="183"/>
      <c r="G249" s="183"/>
      <c r="H249" s="183"/>
      <c r="I249" s="183"/>
      <c r="J249" s="183"/>
      <c r="K249" s="183"/>
      <c r="L249" s="183"/>
      <c r="M249" s="183"/>
      <c r="N249" s="183"/>
      <c r="O249" s="183"/>
      <c r="P249" s="183"/>
      <c r="Q249" s="183"/>
    </row>
    <row r="250" spans="1:17" ht="15.75" customHeight="1">
      <c r="A250" s="183"/>
      <c r="B250" s="183"/>
      <c r="C250" s="190"/>
      <c r="D250" s="190"/>
      <c r="E250" s="190"/>
      <c r="F250" s="183"/>
      <c r="G250" s="183"/>
      <c r="H250" s="183"/>
      <c r="I250" s="183"/>
      <c r="J250" s="183"/>
      <c r="K250" s="183"/>
      <c r="L250" s="183"/>
      <c r="M250" s="183"/>
      <c r="N250" s="183"/>
      <c r="O250" s="183"/>
      <c r="P250" s="183"/>
      <c r="Q250" s="183"/>
    </row>
    <row r="251" spans="1:17" ht="15.75" customHeight="1">
      <c r="A251" s="183"/>
      <c r="B251" s="183"/>
      <c r="C251" s="190"/>
      <c r="D251" s="190"/>
      <c r="E251" s="190"/>
      <c r="F251" s="183"/>
      <c r="G251" s="183"/>
      <c r="H251" s="183"/>
      <c r="I251" s="183"/>
      <c r="J251" s="183"/>
      <c r="K251" s="183"/>
      <c r="L251" s="183"/>
      <c r="M251" s="183"/>
      <c r="N251" s="183"/>
      <c r="O251" s="183"/>
      <c r="P251" s="183"/>
      <c r="Q251" s="183"/>
    </row>
    <row r="252" spans="1:17" ht="15.75" customHeight="1">
      <c r="A252" s="183"/>
      <c r="B252" s="183"/>
      <c r="C252" s="190"/>
      <c r="D252" s="190"/>
      <c r="E252" s="190"/>
      <c r="F252" s="183"/>
      <c r="G252" s="183"/>
      <c r="H252" s="183"/>
      <c r="I252" s="183"/>
      <c r="J252" s="183"/>
      <c r="K252" s="183"/>
      <c r="L252" s="183"/>
      <c r="M252" s="183"/>
      <c r="N252" s="183"/>
      <c r="O252" s="183"/>
      <c r="P252" s="183"/>
      <c r="Q252" s="183"/>
    </row>
    <row r="253" spans="1:17" ht="15.75" customHeight="1">
      <c r="A253" s="183"/>
      <c r="B253" s="183"/>
      <c r="C253" s="190"/>
      <c r="D253" s="190"/>
      <c r="E253" s="190"/>
      <c r="F253" s="183"/>
      <c r="G253" s="183"/>
      <c r="H253" s="183"/>
      <c r="I253" s="183"/>
      <c r="J253" s="183"/>
      <c r="K253" s="183"/>
      <c r="L253" s="183"/>
      <c r="M253" s="183"/>
      <c r="N253" s="183"/>
      <c r="O253" s="183"/>
      <c r="P253" s="183"/>
      <c r="Q253" s="183"/>
    </row>
    <row r="254" spans="1:17" ht="15.75" customHeight="1">
      <c r="A254" s="183"/>
      <c r="B254" s="183"/>
      <c r="C254" s="190"/>
      <c r="D254" s="190"/>
      <c r="E254" s="190"/>
      <c r="F254" s="183"/>
      <c r="G254" s="183"/>
      <c r="H254" s="183"/>
      <c r="I254" s="183"/>
      <c r="J254" s="183"/>
      <c r="K254" s="183"/>
      <c r="L254" s="183"/>
      <c r="M254" s="183"/>
      <c r="N254" s="183"/>
      <c r="O254" s="183"/>
      <c r="P254" s="183"/>
      <c r="Q254" s="183"/>
    </row>
    <row r="255" spans="1:17" ht="15.75" customHeight="1">
      <c r="A255" s="183"/>
      <c r="B255" s="183"/>
      <c r="C255" s="190"/>
      <c r="D255" s="190"/>
      <c r="E255" s="190"/>
      <c r="F255" s="183"/>
      <c r="G255" s="183"/>
      <c r="H255" s="183"/>
      <c r="I255" s="183"/>
      <c r="J255" s="183"/>
      <c r="K255" s="183"/>
      <c r="L255" s="183"/>
      <c r="M255" s="183"/>
      <c r="N255" s="183"/>
      <c r="O255" s="183"/>
      <c r="P255" s="183"/>
      <c r="Q255" s="183"/>
    </row>
    <row r="256" spans="1:17" ht="15.75" customHeight="1">
      <c r="A256" s="183"/>
      <c r="B256" s="183"/>
      <c r="C256" s="190"/>
      <c r="D256" s="190"/>
      <c r="E256" s="190"/>
      <c r="F256" s="183"/>
      <c r="G256" s="183"/>
      <c r="H256" s="183"/>
      <c r="I256" s="183"/>
      <c r="J256" s="183"/>
      <c r="K256" s="183"/>
      <c r="L256" s="183"/>
      <c r="M256" s="183"/>
      <c r="N256" s="183"/>
      <c r="O256" s="183"/>
      <c r="P256" s="183"/>
      <c r="Q256" s="183"/>
    </row>
    <row r="257" spans="1:17" ht="15.75" customHeight="1">
      <c r="A257" s="183"/>
      <c r="B257" s="183"/>
      <c r="C257" s="190"/>
      <c r="D257" s="190"/>
      <c r="E257" s="190"/>
      <c r="F257" s="183"/>
      <c r="G257" s="183"/>
      <c r="H257" s="183"/>
      <c r="I257" s="183"/>
      <c r="J257" s="183"/>
      <c r="K257" s="183"/>
      <c r="L257" s="183"/>
      <c r="M257" s="183"/>
      <c r="N257" s="183"/>
      <c r="O257" s="183"/>
      <c r="P257" s="183"/>
      <c r="Q257" s="183"/>
    </row>
    <row r="258" spans="1:17" ht="15.75" customHeight="1">
      <c r="A258" s="183"/>
      <c r="B258" s="183"/>
      <c r="C258" s="190"/>
      <c r="D258" s="190"/>
      <c r="E258" s="190"/>
      <c r="F258" s="183"/>
      <c r="G258" s="183"/>
      <c r="H258" s="183"/>
      <c r="I258" s="183"/>
      <c r="J258" s="183"/>
      <c r="K258" s="183"/>
      <c r="L258" s="183"/>
      <c r="M258" s="183"/>
      <c r="N258" s="183"/>
      <c r="O258" s="183"/>
      <c r="P258" s="183"/>
      <c r="Q258" s="183"/>
    </row>
    <row r="259" spans="1:17" ht="15.75" customHeight="1">
      <c r="A259" s="183"/>
      <c r="B259" s="183"/>
      <c r="C259" s="190"/>
      <c r="D259" s="190"/>
      <c r="E259" s="190"/>
      <c r="F259" s="183"/>
      <c r="G259" s="183"/>
      <c r="H259" s="183"/>
      <c r="I259" s="183"/>
      <c r="J259" s="183"/>
      <c r="K259" s="183"/>
      <c r="L259" s="183"/>
      <c r="M259" s="183"/>
      <c r="N259" s="183"/>
      <c r="O259" s="183"/>
      <c r="P259" s="183"/>
      <c r="Q259" s="183"/>
    </row>
    <row r="260" spans="1:17" ht="15.75" customHeight="1">
      <c r="A260" s="183"/>
      <c r="B260" s="183"/>
      <c r="C260" s="190"/>
      <c r="D260" s="190"/>
      <c r="E260" s="190"/>
      <c r="F260" s="183"/>
      <c r="G260" s="183"/>
      <c r="H260" s="183"/>
      <c r="I260" s="183"/>
      <c r="J260" s="183"/>
      <c r="K260" s="183"/>
      <c r="L260" s="183"/>
      <c r="M260" s="183"/>
      <c r="N260" s="183"/>
      <c r="O260" s="183"/>
      <c r="P260" s="183"/>
      <c r="Q260" s="183"/>
    </row>
    <row r="261" spans="1:17" ht="15.75" customHeight="1">
      <c r="A261" s="183"/>
      <c r="B261" s="183"/>
      <c r="C261" s="190"/>
      <c r="D261" s="190"/>
      <c r="E261" s="190"/>
      <c r="F261" s="183"/>
      <c r="G261" s="183"/>
      <c r="H261" s="183"/>
      <c r="I261" s="183"/>
      <c r="J261" s="183"/>
      <c r="K261" s="183"/>
      <c r="L261" s="183"/>
      <c r="M261" s="183"/>
      <c r="N261" s="183"/>
      <c r="O261" s="183"/>
      <c r="P261" s="183"/>
      <c r="Q261" s="183"/>
    </row>
    <row r="262" spans="1:17" ht="15.75" customHeight="1">
      <c r="A262" s="183"/>
      <c r="B262" s="183"/>
      <c r="C262" s="190"/>
      <c r="D262" s="190"/>
      <c r="E262" s="190"/>
      <c r="F262" s="183"/>
      <c r="G262" s="183"/>
      <c r="H262" s="183"/>
      <c r="I262" s="183"/>
      <c r="J262" s="183"/>
      <c r="K262" s="183"/>
      <c r="L262" s="183"/>
      <c r="M262" s="183"/>
      <c r="N262" s="183"/>
      <c r="O262" s="183"/>
      <c r="P262" s="183"/>
      <c r="Q262" s="183"/>
    </row>
    <row r="263" spans="1:17" ht="15.75" customHeight="1">
      <c r="A263" s="183"/>
      <c r="B263" s="183"/>
      <c r="C263" s="190"/>
      <c r="D263" s="190"/>
      <c r="E263" s="190"/>
      <c r="F263" s="183"/>
      <c r="G263" s="183"/>
      <c r="H263" s="183"/>
      <c r="I263" s="183"/>
      <c r="J263" s="183"/>
      <c r="K263" s="183"/>
      <c r="L263" s="183"/>
      <c r="M263" s="183"/>
      <c r="N263" s="183"/>
      <c r="O263" s="183"/>
      <c r="P263" s="183"/>
      <c r="Q263" s="183"/>
    </row>
    <row r="264" spans="1:17" ht="15.75" customHeight="1">
      <c r="A264" s="183"/>
      <c r="B264" s="183"/>
      <c r="C264" s="190"/>
      <c r="D264" s="190"/>
      <c r="E264" s="190"/>
      <c r="F264" s="183"/>
      <c r="G264" s="183"/>
      <c r="H264" s="183"/>
      <c r="I264" s="183"/>
      <c r="J264" s="183"/>
      <c r="K264" s="183"/>
      <c r="L264" s="183"/>
      <c r="M264" s="183"/>
      <c r="N264" s="183"/>
      <c r="O264" s="183"/>
      <c r="P264" s="183"/>
      <c r="Q264" s="183"/>
    </row>
    <row r="265" spans="1:17" ht="15.75" customHeight="1">
      <c r="A265" s="183"/>
      <c r="B265" s="183"/>
      <c r="C265" s="190"/>
      <c r="D265" s="190"/>
      <c r="E265" s="190"/>
      <c r="F265" s="183"/>
      <c r="G265" s="183"/>
      <c r="H265" s="183"/>
      <c r="I265" s="183"/>
      <c r="J265" s="183"/>
      <c r="K265" s="183"/>
      <c r="L265" s="183"/>
      <c r="M265" s="183"/>
      <c r="N265" s="183"/>
      <c r="O265" s="183"/>
      <c r="P265" s="183"/>
      <c r="Q265" s="183"/>
    </row>
    <row r="266" spans="1:17" ht="15.75" customHeight="1">
      <c r="A266" s="183"/>
      <c r="B266" s="183"/>
      <c r="C266" s="190"/>
      <c r="D266" s="190"/>
      <c r="E266" s="190"/>
      <c r="F266" s="183"/>
      <c r="G266" s="183"/>
      <c r="H266" s="183"/>
      <c r="I266" s="183"/>
      <c r="J266" s="183"/>
      <c r="K266" s="183"/>
      <c r="L266" s="183"/>
      <c r="M266" s="183"/>
      <c r="N266" s="183"/>
      <c r="O266" s="183"/>
      <c r="P266" s="183"/>
      <c r="Q266" s="183"/>
    </row>
    <row r="267" spans="1:17" ht="15.75" customHeight="1">
      <c r="A267" s="183"/>
      <c r="B267" s="183"/>
      <c r="C267" s="190"/>
      <c r="D267" s="190"/>
      <c r="E267" s="190"/>
      <c r="F267" s="183"/>
      <c r="G267" s="183"/>
      <c r="H267" s="183"/>
      <c r="I267" s="183"/>
      <c r="J267" s="183"/>
      <c r="K267" s="183"/>
      <c r="L267" s="183"/>
      <c r="M267" s="183"/>
      <c r="N267" s="183"/>
      <c r="O267" s="183"/>
      <c r="P267" s="183"/>
      <c r="Q267" s="183"/>
    </row>
    <row r="268" spans="1:17" ht="15.75" customHeight="1">
      <c r="A268" s="183"/>
      <c r="B268" s="183"/>
      <c r="C268" s="190"/>
      <c r="D268" s="190"/>
      <c r="E268" s="190"/>
      <c r="F268" s="183"/>
      <c r="G268" s="183"/>
      <c r="H268" s="183"/>
      <c r="I268" s="183"/>
      <c r="J268" s="183"/>
      <c r="K268" s="183"/>
      <c r="L268" s="183"/>
      <c r="M268" s="183"/>
      <c r="N268" s="183"/>
      <c r="O268" s="183"/>
      <c r="P268" s="183"/>
      <c r="Q268" s="183"/>
    </row>
    <row r="269" spans="1:17" ht="15.75" customHeight="1">
      <c r="A269" s="183"/>
      <c r="B269" s="183"/>
      <c r="C269" s="190"/>
      <c r="D269" s="190"/>
      <c r="E269" s="190"/>
      <c r="F269" s="183"/>
      <c r="G269" s="183"/>
      <c r="H269" s="183"/>
      <c r="I269" s="183"/>
      <c r="J269" s="183"/>
      <c r="K269" s="183"/>
      <c r="L269" s="183"/>
      <c r="M269" s="183"/>
      <c r="N269" s="183"/>
      <c r="O269" s="183"/>
      <c r="P269" s="183"/>
      <c r="Q269" s="183"/>
    </row>
    <row r="270" spans="1:17" ht="15.75" customHeight="1">
      <c r="A270" s="183"/>
      <c r="B270" s="183"/>
      <c r="C270" s="190"/>
      <c r="D270" s="190"/>
      <c r="E270" s="190"/>
      <c r="F270" s="183"/>
      <c r="G270" s="183"/>
      <c r="H270" s="183"/>
      <c r="I270" s="183"/>
      <c r="J270" s="183"/>
      <c r="K270" s="183"/>
      <c r="L270" s="183"/>
      <c r="M270" s="183"/>
      <c r="N270" s="183"/>
      <c r="O270" s="183"/>
      <c r="P270" s="183"/>
      <c r="Q270" s="183"/>
    </row>
    <row r="271" spans="1:17" ht="15.75" customHeight="1">
      <c r="A271" s="183"/>
      <c r="B271" s="183"/>
      <c r="C271" s="190"/>
      <c r="D271" s="190"/>
      <c r="E271" s="190"/>
      <c r="F271" s="183"/>
      <c r="G271" s="183"/>
      <c r="H271" s="183"/>
      <c r="I271" s="183"/>
      <c r="J271" s="183"/>
      <c r="K271" s="183"/>
      <c r="L271" s="183"/>
      <c r="M271" s="183"/>
      <c r="N271" s="183"/>
      <c r="O271" s="183"/>
      <c r="P271" s="183"/>
      <c r="Q271" s="183"/>
    </row>
    <row r="272" spans="1:17" ht="15.75" customHeight="1">
      <c r="A272" s="183"/>
      <c r="B272" s="183"/>
      <c r="C272" s="190"/>
      <c r="D272" s="190"/>
      <c r="E272" s="190"/>
      <c r="F272" s="183"/>
      <c r="G272" s="183"/>
      <c r="H272" s="183"/>
      <c r="I272" s="183"/>
      <c r="J272" s="183"/>
      <c r="K272" s="183"/>
      <c r="L272" s="183"/>
      <c r="M272" s="183"/>
      <c r="N272" s="183"/>
      <c r="O272" s="183"/>
      <c r="P272" s="183"/>
      <c r="Q272" s="183"/>
    </row>
    <row r="273" spans="1:17" ht="15.75" customHeight="1">
      <c r="A273" s="183"/>
      <c r="B273" s="183"/>
      <c r="C273" s="190"/>
      <c r="D273" s="190"/>
      <c r="E273" s="190"/>
      <c r="F273" s="183"/>
      <c r="G273" s="183"/>
      <c r="H273" s="183"/>
      <c r="I273" s="183"/>
      <c r="J273" s="183"/>
      <c r="K273" s="183"/>
      <c r="L273" s="183"/>
      <c r="M273" s="183"/>
      <c r="N273" s="183"/>
      <c r="O273" s="183"/>
      <c r="P273" s="183"/>
      <c r="Q273" s="183"/>
    </row>
    <row r="274" spans="1:17" ht="15.75" customHeight="1">
      <c r="A274" s="183"/>
      <c r="B274" s="183"/>
      <c r="C274" s="190"/>
      <c r="D274" s="190"/>
      <c r="E274" s="190"/>
      <c r="F274" s="183"/>
      <c r="G274" s="183"/>
      <c r="H274" s="183"/>
      <c r="I274" s="183"/>
      <c r="J274" s="183"/>
      <c r="K274" s="183"/>
      <c r="L274" s="183"/>
      <c r="M274" s="183"/>
      <c r="N274" s="183"/>
      <c r="O274" s="183"/>
      <c r="P274" s="183"/>
      <c r="Q274" s="183"/>
    </row>
    <row r="275" spans="1:17" ht="15.75" customHeight="1">
      <c r="A275" s="183"/>
      <c r="B275" s="183"/>
      <c r="C275" s="190"/>
      <c r="D275" s="190"/>
      <c r="E275" s="190"/>
      <c r="F275" s="183"/>
      <c r="G275" s="183"/>
      <c r="H275" s="183"/>
      <c r="I275" s="183"/>
      <c r="J275" s="183"/>
      <c r="K275" s="183"/>
      <c r="L275" s="183"/>
      <c r="M275" s="183"/>
      <c r="N275" s="183"/>
      <c r="O275" s="183"/>
      <c r="P275" s="183"/>
      <c r="Q275" s="183"/>
    </row>
    <row r="276" spans="1:17" ht="15.75" customHeight="1">
      <c r="A276" s="183"/>
      <c r="B276" s="183"/>
      <c r="C276" s="190"/>
      <c r="D276" s="190"/>
      <c r="E276" s="190"/>
      <c r="F276" s="183"/>
      <c r="G276" s="183"/>
      <c r="H276" s="183"/>
      <c r="I276" s="183"/>
      <c r="J276" s="183"/>
      <c r="K276" s="183"/>
      <c r="L276" s="183"/>
      <c r="M276" s="183"/>
      <c r="N276" s="183"/>
      <c r="O276" s="183"/>
      <c r="P276" s="183"/>
      <c r="Q276" s="183"/>
    </row>
    <row r="277" spans="1:17" ht="15.75" customHeight="1">
      <c r="A277" s="183"/>
      <c r="B277" s="183"/>
      <c r="C277" s="190"/>
      <c r="D277" s="190"/>
      <c r="E277" s="190"/>
      <c r="F277" s="183"/>
      <c r="G277" s="183"/>
      <c r="H277" s="183"/>
      <c r="I277" s="183"/>
      <c r="J277" s="183"/>
      <c r="K277" s="183"/>
      <c r="L277" s="183"/>
      <c r="M277" s="183"/>
      <c r="N277" s="183"/>
      <c r="O277" s="183"/>
      <c r="P277" s="183"/>
      <c r="Q277" s="183"/>
    </row>
    <row r="278" spans="1:17" ht="15.75" customHeight="1">
      <c r="A278" s="183"/>
      <c r="B278" s="183"/>
      <c r="C278" s="190"/>
      <c r="D278" s="190"/>
      <c r="E278" s="190"/>
      <c r="F278" s="183"/>
      <c r="G278" s="183"/>
      <c r="H278" s="183"/>
      <c r="I278" s="183"/>
      <c r="J278" s="183"/>
      <c r="K278" s="183"/>
      <c r="L278" s="183"/>
      <c r="M278" s="183"/>
      <c r="N278" s="183"/>
      <c r="O278" s="183"/>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row r="983" spans="1:17" ht="15.75" customHeight="1">
      <c r="A983" s="183"/>
      <c r="B983" s="183"/>
      <c r="C983" s="190"/>
      <c r="D983" s="190"/>
      <c r="E983" s="190"/>
      <c r="F983" s="183"/>
      <c r="G983" s="183"/>
      <c r="H983" s="183"/>
      <c r="I983" s="183"/>
      <c r="J983" s="183"/>
      <c r="K983" s="183"/>
      <c r="L983" s="183"/>
      <c r="M983" s="183"/>
      <c r="N983" s="183"/>
      <c r="O983" s="183"/>
      <c r="P983" s="183"/>
      <c r="Q983" s="183"/>
    </row>
    <row r="984" spans="1:17" ht="15.75" customHeight="1">
      <c r="A984" s="183"/>
      <c r="B984" s="183"/>
      <c r="C984" s="190"/>
      <c r="D984" s="190"/>
      <c r="E984" s="190"/>
      <c r="F984" s="183"/>
      <c r="G984" s="183"/>
      <c r="H984" s="183"/>
      <c r="I984" s="183"/>
      <c r="J984" s="183"/>
      <c r="K984" s="183"/>
      <c r="L984" s="183"/>
      <c r="M984" s="183"/>
      <c r="N984" s="183"/>
      <c r="O984" s="183"/>
      <c r="P984" s="183"/>
      <c r="Q984" s="183"/>
    </row>
    <row r="985" spans="1:17" ht="15.75" customHeight="1">
      <c r="A985" s="183"/>
      <c r="B985" s="183"/>
      <c r="C985" s="190"/>
      <c r="D985" s="190"/>
      <c r="E985" s="190"/>
      <c r="F985" s="183"/>
      <c r="G985" s="183"/>
      <c r="H985" s="183"/>
      <c r="I985" s="183"/>
      <c r="J985" s="183"/>
      <c r="K985" s="183"/>
      <c r="L985" s="183"/>
      <c r="M985" s="183"/>
      <c r="N985" s="183"/>
      <c r="O985" s="183"/>
      <c r="P985" s="183"/>
      <c r="Q985" s="183"/>
    </row>
    <row r="986" spans="1:17" ht="15.75" customHeight="1">
      <c r="A986" s="183"/>
      <c r="B986" s="183"/>
      <c r="C986" s="190"/>
      <c r="D986" s="190"/>
      <c r="E986" s="190"/>
      <c r="F986" s="183"/>
      <c r="G986" s="183"/>
      <c r="H986" s="183"/>
      <c r="I986" s="183"/>
      <c r="J986" s="183"/>
      <c r="K986" s="183"/>
      <c r="L986" s="183"/>
      <c r="M986" s="183"/>
      <c r="N986" s="183"/>
      <c r="O986" s="183"/>
      <c r="P986" s="183"/>
      <c r="Q986" s="183"/>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A7" sqref="A7:Z963"/>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191" bestFit="1" customWidth="1"/>
    <col min="7" max="7" width="11.8984375" style="191" customWidth="1"/>
    <col min="8" max="8" width="11.09765625" style="19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customWidth="1"/>
    <col min="18" max="18" width="10" style="271" bestFit="1" customWidth="1"/>
    <col min="19" max="19" width="11.09765625" style="271" bestFit="1" customWidth="1"/>
    <col min="20" max="20" width="8.69921875" style="271" customWidth="1"/>
    <col min="21" max="52" width="11.19921875" style="271" customWidth="1"/>
    <col min="53" max="16384" width="11.19921875" style="271"/>
  </cols>
  <sheetData>
    <row r="1" spans="1:23" ht="20.25" customHeight="1">
      <c r="A1" s="301" t="s">
        <v>535</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T1" s="191" t="s">
        <v>3546</v>
      </c>
      <c r="U1" s="271">
        <v>12</v>
      </c>
      <c r="V1" s="271">
        <v>12</v>
      </c>
      <c r="W1" s="271">
        <v>11</v>
      </c>
    </row>
    <row r="2" spans="1:23" ht="21" customHeight="1">
      <c r="A2" s="276">
        <f>COUNTA(I7:I150)</f>
        <v>35</v>
      </c>
      <c r="B2" s="275">
        <v>4</v>
      </c>
      <c r="C2" s="276">
        <f>U1</f>
        <v>12</v>
      </c>
      <c r="D2" s="276">
        <f>E2</f>
        <v>12</v>
      </c>
      <c r="E2" s="275">
        <f>COUNTIF(C$7:C$150,"v")</f>
        <v>12</v>
      </c>
      <c r="F2" s="275">
        <f>IF((C2-E2)&lt;0,"0",(C2-E2))</f>
        <v>0</v>
      </c>
      <c r="G2" s="277" t="str">
        <f>ROUND(IF((E2/C2)&gt;1,1,(E2/C2))*100,0)&amp;"%"</f>
        <v>100%</v>
      </c>
      <c r="H2" s="276">
        <f>COUNTIFS(門市主檔!E:E,A1,門市主檔!Z:Z,"STAR")</f>
        <v>26</v>
      </c>
      <c r="I2" s="276">
        <f>COUNTIF($G$7:$G$150,"已更換")+COUNTIF($G$7:$G$150,"完工已補裝")</f>
        <v>16</v>
      </c>
      <c r="J2" s="276">
        <f>COUNTIF($G$7:$G$150,"未更換")+COUNTIF($G$7:$G$150,"已PM未更換")</f>
        <v>10</v>
      </c>
      <c r="K2" s="182"/>
      <c r="L2" s="182"/>
      <c r="M2" s="182"/>
      <c r="N2" s="182"/>
      <c r="O2" s="182"/>
      <c r="P2" s="183"/>
      <c r="Q2" s="183"/>
      <c r="R2" s="270">
        <v>45778</v>
      </c>
      <c r="S2" s="201"/>
      <c r="U2" s="270">
        <f ca="1">TODAY()</f>
        <v>45817</v>
      </c>
    </row>
    <row r="3" spans="1:23" ht="21" customHeight="1">
      <c r="A3" s="272"/>
      <c r="B3" s="275">
        <v>5</v>
      </c>
      <c r="C3" s="276">
        <f>V1</f>
        <v>12</v>
      </c>
      <c r="D3" s="276">
        <f>A2-E2-D4</f>
        <v>5</v>
      </c>
      <c r="E3" s="275">
        <f>COUNTIF(D$7:D$150,"v")</f>
        <v>5</v>
      </c>
      <c r="F3" s="275">
        <f>IF((D3-E3)&lt;0,"0",(D3-E3))</f>
        <v>0</v>
      </c>
      <c r="G3" s="277" t="str">
        <f>ROUND(IF((E3/C3)&gt;1,1,(E3/C3))*100,0)&amp;"%"</f>
        <v>42%</v>
      </c>
      <c r="H3" s="278"/>
      <c r="I3" s="279"/>
      <c r="J3" s="279"/>
      <c r="K3" s="182"/>
      <c r="L3" s="182"/>
      <c r="M3" s="182"/>
      <c r="N3" s="182"/>
      <c r="O3" s="182"/>
      <c r="P3" s="183"/>
      <c r="Q3" s="183"/>
      <c r="R3" s="270">
        <v>45809</v>
      </c>
      <c r="S3" s="270"/>
    </row>
    <row r="4" spans="1:23" ht="21" customHeight="1">
      <c r="A4" s="184"/>
      <c r="B4" s="275">
        <v>6</v>
      </c>
      <c r="C4" s="276">
        <f>W1</f>
        <v>11</v>
      </c>
      <c r="D4" s="276">
        <f>A2-E2-E3</f>
        <v>18</v>
      </c>
      <c r="E4" s="275">
        <f>COUNTIF(E$7:E$150,"v")</f>
        <v>5</v>
      </c>
      <c r="F4" s="275">
        <f>IF((D4-E4)&lt;0,"0",(D4-E4))</f>
        <v>13</v>
      </c>
      <c r="G4" s="277" t="str">
        <f>ROUND(IF((E4/C4)&gt;1,1,(E4/C4))*100,0)&amp;"%"</f>
        <v>45%</v>
      </c>
      <c r="H4" s="278"/>
      <c r="I4" s="279"/>
      <c r="J4" s="279"/>
      <c r="K4" s="182"/>
      <c r="L4" s="182"/>
      <c r="M4" s="182"/>
      <c r="N4" s="182"/>
      <c r="O4" s="182"/>
      <c r="P4" s="183"/>
      <c r="Q4" s="183"/>
      <c r="R4" s="270">
        <v>45839</v>
      </c>
    </row>
    <row r="5" spans="1:23" ht="22.5" customHeight="1">
      <c r="A5" s="302"/>
      <c r="B5" s="303" t="s">
        <v>3536</v>
      </c>
      <c r="C5" s="304">
        <f>SUM(C2:C4)</f>
        <v>35</v>
      </c>
      <c r="D5" s="304">
        <f>SUM(D2:D4)</f>
        <v>35</v>
      </c>
      <c r="E5" s="304">
        <f>SUM(E2:E4)</f>
        <v>22</v>
      </c>
      <c r="F5" s="304">
        <f>SUM(F2:F4)</f>
        <v>13</v>
      </c>
      <c r="G5" s="305" t="str">
        <f>ROUND(IF((E5/C5)&gt;1,1,(E5/C5))*100,0)&amp;"%"</f>
        <v>63%</v>
      </c>
      <c r="H5" s="306"/>
      <c r="I5" s="306"/>
      <c r="J5" s="307"/>
      <c r="K5" s="182"/>
      <c r="L5" s="182"/>
      <c r="M5" s="182"/>
      <c r="N5" s="182"/>
      <c r="O5" s="182"/>
      <c r="P5" s="183"/>
      <c r="Q5" s="183"/>
      <c r="R5" s="273" t="s">
        <v>3545</v>
      </c>
      <c r="S5" s="274"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90"/>
      <c r="L6" s="190"/>
      <c r="M6" s="190"/>
      <c r="N6" s="190"/>
      <c r="O6" s="190"/>
      <c r="P6" s="183"/>
      <c r="Q6" s="183"/>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41"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3"/>
      <c r="L7" s="183"/>
      <c r="M7" s="183"/>
      <c r="N7" s="183"/>
      <c r="O7" s="183"/>
      <c r="P7" s="183" t="s">
        <v>3543</v>
      </c>
      <c r="Q7" s="183"/>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3"/>
      <c r="L8" s="183"/>
      <c r="M8" s="183"/>
      <c r="N8" s="183"/>
      <c r="O8" s="183"/>
      <c r="P8" s="183" t="s">
        <v>3543</v>
      </c>
      <c r="Q8" s="183"/>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3"/>
      <c r="L9" s="183"/>
      <c r="M9" s="183"/>
      <c r="N9" s="183"/>
      <c r="O9" s="183"/>
      <c r="P9" s="183" t="s">
        <v>3543</v>
      </c>
      <c r="Q9" s="183"/>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3"/>
      <c r="L10" s="183"/>
      <c r="M10" s="183"/>
      <c r="N10" s="183"/>
      <c r="O10" s="183"/>
      <c r="P10" s="183" t="s">
        <v>3543</v>
      </c>
      <c r="Q10" s="183"/>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3"/>
      <c r="L11" s="183"/>
      <c r="M11" s="183"/>
      <c r="N11" s="183"/>
      <c r="O11" s="183"/>
      <c r="P11" s="183" t="s">
        <v>3543</v>
      </c>
      <c r="Q11" s="183"/>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3"/>
      <c r="L12" s="183"/>
      <c r="M12" s="183"/>
      <c r="N12" s="183"/>
      <c r="O12" s="183"/>
      <c r="P12" s="183" t="s">
        <v>3543</v>
      </c>
      <c r="Q12" s="183"/>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3"/>
      <c r="L13" s="183"/>
      <c r="M13" s="183"/>
      <c r="N13" s="183"/>
      <c r="O13" s="183"/>
      <c r="P13" s="183" t="s">
        <v>3543</v>
      </c>
      <c r="Q13" s="183"/>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3"/>
      <c r="L14" s="183"/>
      <c r="M14" s="183"/>
      <c r="N14" s="183"/>
      <c r="O14" s="183"/>
      <c r="P14" s="183" t="s">
        <v>3543</v>
      </c>
      <c r="Q14" s="183"/>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3"/>
      <c r="L15" s="183"/>
      <c r="M15" s="183"/>
      <c r="N15" s="183"/>
      <c r="O15" s="183"/>
      <c r="P15" s="183" t="s">
        <v>3543</v>
      </c>
      <c r="Q15" s="183"/>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3"/>
      <c r="L16" s="183"/>
      <c r="M16" s="183"/>
      <c r="N16" s="183"/>
      <c r="O16" s="183"/>
      <c r="P16" s="183" t="s">
        <v>3543</v>
      </c>
      <c r="Q16" s="183"/>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3"/>
      <c r="L17" s="183"/>
      <c r="M17" s="183"/>
      <c r="N17" s="183"/>
      <c r="O17" s="183"/>
      <c r="P17" s="183" t="s">
        <v>3543</v>
      </c>
      <c r="Q17" s="183"/>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3"/>
      <c r="L18" s="183"/>
      <c r="M18" s="183"/>
      <c r="N18" s="183"/>
      <c r="O18" s="183"/>
      <c r="P18" s="183" t="s">
        <v>3543</v>
      </c>
      <c r="Q18" s="183"/>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 t="shared" si="0"/>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3"/>
      <c r="L19" s="183"/>
      <c r="M19" s="183"/>
      <c r="N19" s="183"/>
      <c r="O19" s="183"/>
      <c r="P19" s="183" t="s">
        <v>3543</v>
      </c>
      <c r="Q19" s="183"/>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3"/>
      <c r="L20" s="183"/>
      <c r="M20" s="183"/>
      <c r="N20" s="183"/>
      <c r="O20" s="183"/>
      <c r="P20" s="183" t="s">
        <v>3543</v>
      </c>
      <c r="Q20" s="183"/>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3"/>
      <c r="L21" s="183"/>
      <c r="M21" s="183"/>
      <c r="N21" s="183"/>
      <c r="O21" s="183"/>
      <c r="P21" s="183" t="s">
        <v>3543</v>
      </c>
      <c r="Q21" s="183"/>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3"/>
      <c r="L22" s="183"/>
      <c r="M22" s="183"/>
      <c r="N22" s="183"/>
      <c r="O22" s="183"/>
      <c r="P22" s="183" t="s">
        <v>3543</v>
      </c>
      <c r="Q22" s="183"/>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3"/>
      <c r="L23" s="183"/>
      <c r="M23" s="183"/>
      <c r="N23" s="183"/>
      <c r="O23" s="183"/>
      <c r="P23" s="183" t="s">
        <v>3543</v>
      </c>
      <c r="Q23" s="183"/>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3"/>
      <c r="L24" s="183"/>
      <c r="M24" s="183"/>
      <c r="N24" s="183"/>
      <c r="O24" s="183"/>
      <c r="P24" s="183" t="s">
        <v>3543</v>
      </c>
      <c r="Q24" s="183"/>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3"/>
      <c r="L25" s="183"/>
      <c r="M25" s="183"/>
      <c r="N25" s="183"/>
      <c r="O25" s="183"/>
      <c r="P25" s="183" t="s">
        <v>3543</v>
      </c>
      <c r="Q25" s="183"/>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3"/>
      <c r="L26" s="183"/>
      <c r="M26" s="183"/>
      <c r="N26" s="183"/>
      <c r="O26" s="183"/>
      <c r="P26" s="183" t="s">
        <v>3543</v>
      </c>
      <c r="Q26" s="183"/>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3"/>
      <c r="L27" s="183"/>
      <c r="M27" s="183"/>
      <c r="N27" s="183"/>
      <c r="O27" s="183"/>
      <c r="P27" s="183" t="s">
        <v>3543</v>
      </c>
      <c r="Q27" s="183"/>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3"/>
      <c r="L28" s="183"/>
      <c r="M28" s="183"/>
      <c r="N28" s="183"/>
      <c r="O28" s="183"/>
      <c r="P28" s="183" t="s">
        <v>3543</v>
      </c>
      <c r="Q28" s="183"/>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3"/>
      <c r="L29" s="183"/>
      <c r="M29" s="183"/>
      <c r="N29" s="183"/>
      <c r="O29" s="183"/>
      <c r="P29" s="183" t="s">
        <v>3543</v>
      </c>
      <c r="Q29" s="183"/>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3"/>
      <c r="L30" s="183"/>
      <c r="M30" s="183"/>
      <c r="N30" s="183"/>
      <c r="O30" s="183"/>
      <c r="P30" s="183" t="s">
        <v>3543</v>
      </c>
      <c r="Q30" s="183"/>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3"/>
      <c r="L31" s="183"/>
      <c r="M31" s="183"/>
      <c r="N31" s="183"/>
      <c r="O31" s="183"/>
      <c r="P31" s="183" t="s">
        <v>3543</v>
      </c>
      <c r="Q31" s="183"/>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3"/>
      <c r="L32" s="183"/>
      <c r="M32" s="183"/>
      <c r="N32" s="183"/>
      <c r="O32" s="183"/>
      <c r="P32" s="183" t="s">
        <v>3543</v>
      </c>
      <c r="Q32" s="183"/>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3"/>
      <c r="L33" s="183"/>
      <c r="M33" s="183"/>
      <c r="N33" s="183"/>
      <c r="O33" s="183"/>
      <c r="P33" s="183" t="s">
        <v>3543</v>
      </c>
      <c r="Q33" s="183"/>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3"/>
      <c r="L34" s="183"/>
      <c r="M34" s="183"/>
      <c r="N34" s="183"/>
      <c r="O34" s="183"/>
      <c r="P34" s="183" t="s">
        <v>3543</v>
      </c>
      <c r="Q34" s="183"/>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3"/>
      <c r="L35" s="183"/>
      <c r="M35" s="183"/>
      <c r="N35" s="183"/>
      <c r="O35" s="183"/>
      <c r="P35" s="183" t="s">
        <v>3543</v>
      </c>
      <c r="Q35" s="183"/>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3"/>
      <c r="L36" s="183"/>
      <c r="M36" s="183"/>
      <c r="N36" s="183"/>
      <c r="O36" s="183"/>
      <c r="P36" s="183" t="s">
        <v>3543</v>
      </c>
      <c r="Q36" s="183"/>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3"/>
      <c r="L37" s="183"/>
      <c r="M37" s="183"/>
      <c r="N37" s="183"/>
      <c r="O37" s="183"/>
      <c r="P37" s="183" t="s">
        <v>3543</v>
      </c>
      <c r="Q37" s="183"/>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3"/>
      <c r="L38" s="183"/>
      <c r="M38" s="183"/>
      <c r="N38" s="183"/>
      <c r="O38" s="183"/>
      <c r="P38" s="183" t="s">
        <v>3543</v>
      </c>
      <c r="Q38" s="183"/>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 t="shared" si="0"/>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3"/>
      <c r="L39" s="183"/>
      <c r="M39" s="183"/>
      <c r="N39" s="183"/>
      <c r="O39" s="183"/>
      <c r="P39" s="183" t="s">
        <v>3543</v>
      </c>
      <c r="Q39" s="183"/>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 t="shared" si="0"/>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3"/>
      <c r="L40" s="183"/>
      <c r="M40" s="183"/>
      <c r="N40" s="183"/>
      <c r="O40" s="183"/>
      <c r="P40" s="183" t="s">
        <v>3543</v>
      </c>
      <c r="Q40" s="183"/>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 t="shared" si="0"/>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3"/>
      <c r="L41" s="183"/>
      <c r="M41" s="183"/>
      <c r="N41" s="183"/>
      <c r="O41" s="183"/>
      <c r="P41" s="183" t="s">
        <v>3543</v>
      </c>
      <c r="Q41" s="183"/>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9" width="8.796875" style="31" customWidth="1"/>
    <col min="50"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3547</v>
      </c>
      <c r="B2" s="33" t="s">
        <v>3548</v>
      </c>
      <c r="C2" s="34" t="s">
        <v>3549</v>
      </c>
      <c r="D2" s="35" t="s">
        <v>3550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3" hidden="1" customWidth="1"/>
    <col min="12" max="12" width="8.19921875" style="105" hidden="1" customWidth="1"/>
    <col min="13" max="13" width="13.796875" style="35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2" width="8.19921875" style="98" customWidth="1"/>
    <col min="63" max="16384" width="8.19921875" style="98"/>
  </cols>
  <sheetData>
    <row r="1" spans="1:32" ht="15" customHeight="1">
      <c r="A1" s="3" t="s">
        <v>3555</v>
      </c>
      <c r="B1" s="3" t="s">
        <v>3547</v>
      </c>
      <c r="C1" s="4" t="s">
        <v>3548</v>
      </c>
      <c r="D1" s="3" t="s">
        <v>3556</v>
      </c>
      <c r="E1" s="317" t="s">
        <v>43</v>
      </c>
      <c r="F1" s="3" t="s">
        <v>3557</v>
      </c>
      <c r="G1" s="3" t="s">
        <v>3558</v>
      </c>
      <c r="H1" s="3" t="s">
        <v>3559</v>
      </c>
      <c r="I1" s="3" t="s">
        <v>3560</v>
      </c>
      <c r="J1" s="3" t="s">
        <v>3561</v>
      </c>
      <c r="K1" s="353" t="s">
        <v>3562</v>
      </c>
      <c r="L1" s="5" t="s">
        <v>3563</v>
      </c>
      <c r="M1" s="353"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0"/>
      <c r="F2" s="3" t="s">
        <v>3579</v>
      </c>
      <c r="G2" s="3" t="s">
        <v>3580</v>
      </c>
      <c r="H2" s="97" t="s">
        <v>3581</v>
      </c>
      <c r="I2" s="11" t="s">
        <v>3582</v>
      </c>
      <c r="J2" s="12" t="s">
        <v>3583</v>
      </c>
      <c r="L2" s="353"/>
      <c r="N2" s="35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0"/>
      <c r="F3" s="3" t="s">
        <v>3579</v>
      </c>
      <c r="G3" s="3" t="s">
        <v>3585</v>
      </c>
      <c r="H3" s="97" t="s">
        <v>3586</v>
      </c>
      <c r="I3" s="11" t="s">
        <v>3587</v>
      </c>
      <c r="J3" s="12" t="s">
        <v>3588</v>
      </c>
      <c r="L3" s="353"/>
      <c r="N3" s="35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0"/>
      <c r="F4" s="3" t="s">
        <v>3579</v>
      </c>
      <c r="G4" s="3" t="s">
        <v>3590</v>
      </c>
      <c r="H4" s="97" t="s">
        <v>3591</v>
      </c>
      <c r="I4" s="11" t="s">
        <v>3592</v>
      </c>
      <c r="J4" s="12" t="s">
        <v>3593</v>
      </c>
      <c r="L4" s="353"/>
      <c r="N4" s="35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0"/>
      <c r="F5" s="3" t="s">
        <v>3579</v>
      </c>
      <c r="G5" s="3" t="s">
        <v>3590</v>
      </c>
      <c r="H5" s="97" t="s">
        <v>3591</v>
      </c>
      <c r="I5" s="11" t="s">
        <v>3594</v>
      </c>
      <c r="J5" s="12" t="s">
        <v>3595</v>
      </c>
      <c r="L5" s="353"/>
      <c r="N5" s="35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0"/>
      <c r="F6" s="3" t="s">
        <v>3579</v>
      </c>
      <c r="G6" s="3" t="s">
        <v>3590</v>
      </c>
      <c r="H6" s="97" t="s">
        <v>3591</v>
      </c>
      <c r="I6" s="11" t="s">
        <v>3596</v>
      </c>
      <c r="J6" s="12" t="s">
        <v>3597</v>
      </c>
      <c r="L6" s="353"/>
      <c r="N6" s="35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0"/>
      <c r="F7" s="3" t="s">
        <v>3579</v>
      </c>
      <c r="G7" s="3" t="s">
        <v>3590</v>
      </c>
      <c r="H7" s="97" t="s">
        <v>3591</v>
      </c>
      <c r="I7" s="11" t="s">
        <v>3598</v>
      </c>
      <c r="J7" s="12" t="s">
        <v>3599</v>
      </c>
      <c r="L7" s="353"/>
      <c r="N7" s="35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0"/>
      <c r="F8" s="3" t="s">
        <v>3579</v>
      </c>
      <c r="G8" s="3" t="s">
        <v>3590</v>
      </c>
      <c r="H8" s="97" t="s">
        <v>3591</v>
      </c>
      <c r="I8" s="11" t="s">
        <v>3600</v>
      </c>
      <c r="J8" s="12" t="s">
        <v>3601</v>
      </c>
      <c r="L8" s="353"/>
      <c r="N8" s="35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0"/>
      <c r="F9" s="3" t="s">
        <v>3579</v>
      </c>
      <c r="G9" s="3" t="s">
        <v>3590</v>
      </c>
      <c r="H9" s="97" t="s">
        <v>3591</v>
      </c>
      <c r="I9" s="11" t="s">
        <v>3602</v>
      </c>
      <c r="J9" s="12" t="s">
        <v>3603</v>
      </c>
      <c r="L9" s="353"/>
      <c r="N9" s="35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0"/>
      <c r="F10" s="3" t="s">
        <v>3579</v>
      </c>
      <c r="G10" s="3" t="s">
        <v>3590</v>
      </c>
      <c r="H10" s="97" t="s">
        <v>3591</v>
      </c>
      <c r="I10" s="11" t="s">
        <v>3604</v>
      </c>
      <c r="J10" s="12" t="s">
        <v>3605</v>
      </c>
      <c r="L10" s="353"/>
      <c r="N10" s="35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0"/>
      <c r="F11" s="3" t="s">
        <v>3579</v>
      </c>
      <c r="G11" s="3" t="s">
        <v>3590</v>
      </c>
      <c r="H11" s="97" t="s">
        <v>3591</v>
      </c>
      <c r="I11" s="11" t="s">
        <v>3606</v>
      </c>
      <c r="J11" s="12" t="s">
        <v>3607</v>
      </c>
      <c r="L11" s="353"/>
      <c r="N11" s="35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0"/>
      <c r="F12" s="3" t="s">
        <v>3579</v>
      </c>
      <c r="G12" s="3" t="s">
        <v>3590</v>
      </c>
      <c r="H12" s="3" t="s">
        <v>3591</v>
      </c>
      <c r="I12" s="11" t="s">
        <v>3608</v>
      </c>
      <c r="J12" s="12" t="s">
        <v>3609</v>
      </c>
      <c r="L12" s="353"/>
      <c r="N12" s="35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0"/>
      <c r="F13" s="3" t="s">
        <v>3579</v>
      </c>
      <c r="G13" s="3" t="s">
        <v>3590</v>
      </c>
      <c r="H13" s="97" t="s">
        <v>3591</v>
      </c>
      <c r="I13" s="11" t="s">
        <v>3610</v>
      </c>
      <c r="J13" s="12" t="s">
        <v>3611</v>
      </c>
      <c r="L13" s="353"/>
      <c r="N13" s="35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3576</v>
      </c>
    </row>
    <row r="14" spans="1:32" ht="15" customHeight="1">
      <c r="A14" s="3">
        <v>13</v>
      </c>
      <c r="B14" s="3">
        <v>4917</v>
      </c>
      <c r="C14" s="11" t="s">
        <v>2335</v>
      </c>
      <c r="D14" s="3" t="s">
        <v>3589</v>
      </c>
      <c r="E14" s="320"/>
      <c r="F14" s="3" t="s">
        <v>3579</v>
      </c>
      <c r="G14" s="3" t="s">
        <v>3590</v>
      </c>
      <c r="H14" s="97" t="s">
        <v>3591</v>
      </c>
      <c r="I14" s="11" t="s">
        <v>3612</v>
      </c>
      <c r="J14" s="12" t="s">
        <v>3613</v>
      </c>
      <c r="L14" s="353"/>
      <c r="N14" s="35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3576</v>
      </c>
    </row>
    <row r="15" spans="1:32" ht="15" customHeight="1">
      <c r="A15" s="3">
        <v>14</v>
      </c>
      <c r="B15" s="3" t="s">
        <v>246</v>
      </c>
      <c r="C15" s="11" t="s">
        <v>603</v>
      </c>
      <c r="D15" s="3" t="s">
        <v>3589</v>
      </c>
      <c r="E15" s="320"/>
      <c r="F15" s="3" t="s">
        <v>3579</v>
      </c>
      <c r="G15" s="3" t="s">
        <v>3590</v>
      </c>
      <c r="H15" s="97" t="s">
        <v>3591</v>
      </c>
      <c r="I15" s="11" t="s">
        <v>3614</v>
      </c>
      <c r="J15" s="12" t="s">
        <v>3615</v>
      </c>
      <c r="L15" s="353"/>
      <c r="N15" s="35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0"/>
      <c r="F16" s="3" t="s">
        <v>3579</v>
      </c>
      <c r="G16" s="3" t="s">
        <v>3616</v>
      </c>
      <c r="H16" s="97" t="s">
        <v>3617</v>
      </c>
      <c r="I16" s="11" t="s">
        <v>3618</v>
      </c>
      <c r="J16" s="12" t="s">
        <v>3619</v>
      </c>
      <c r="L16" s="353"/>
      <c r="N16" s="35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0"/>
      <c r="F17" s="3" t="s">
        <v>3579</v>
      </c>
      <c r="G17" s="3" t="s">
        <v>3616</v>
      </c>
      <c r="H17" s="97" t="s">
        <v>3617</v>
      </c>
      <c r="I17" s="11" t="s">
        <v>3620</v>
      </c>
      <c r="J17" s="12" t="s">
        <v>3621</v>
      </c>
      <c r="L17" s="353"/>
      <c r="N17" s="35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0"/>
      <c r="F18" s="3" t="s">
        <v>3579</v>
      </c>
      <c r="G18" s="3" t="s">
        <v>3616</v>
      </c>
      <c r="H18" s="97" t="s">
        <v>3617</v>
      </c>
      <c r="I18" s="11" t="s">
        <v>3622</v>
      </c>
      <c r="J18" s="12" t="s">
        <v>3623</v>
      </c>
      <c r="L18" s="353"/>
      <c r="N18" s="35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0"/>
      <c r="F19" s="3" t="s">
        <v>3579</v>
      </c>
      <c r="G19" s="3" t="s">
        <v>3616</v>
      </c>
      <c r="H19" s="97" t="s">
        <v>3617</v>
      </c>
      <c r="I19" s="11" t="s">
        <v>3624</v>
      </c>
      <c r="J19" s="12" t="s">
        <v>3625</v>
      </c>
      <c r="L19" s="353"/>
      <c r="N19" s="35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0"/>
      <c r="F20" s="3" t="s">
        <v>3579</v>
      </c>
      <c r="G20" s="3" t="s">
        <v>3616</v>
      </c>
      <c r="H20" s="97" t="s">
        <v>3617</v>
      </c>
      <c r="I20" s="11" t="s">
        <v>3626</v>
      </c>
      <c r="J20" s="12" t="s">
        <v>3627</v>
      </c>
      <c r="L20" s="353"/>
      <c r="N20" s="35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0"/>
      <c r="F21" s="3" t="s">
        <v>3579</v>
      </c>
      <c r="G21" s="3" t="s">
        <v>3616</v>
      </c>
      <c r="H21" s="97" t="s">
        <v>3617</v>
      </c>
      <c r="I21" s="11" t="s">
        <v>3628</v>
      </c>
      <c r="J21" s="12" t="s">
        <v>3629</v>
      </c>
      <c r="L21" s="353"/>
      <c r="N21" s="35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0"/>
      <c r="F22" s="3" t="s">
        <v>3579</v>
      </c>
      <c r="G22" s="3" t="s">
        <v>3616</v>
      </c>
      <c r="H22" s="97" t="s">
        <v>3617</v>
      </c>
      <c r="I22" s="11" t="s">
        <v>3630</v>
      </c>
      <c r="J22" s="12" t="s">
        <v>3631</v>
      </c>
      <c r="L22" s="353"/>
      <c r="N22" s="35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3576</v>
      </c>
    </row>
    <row r="23" spans="1:30" ht="15" customHeight="1">
      <c r="A23" s="3">
        <v>22</v>
      </c>
      <c r="B23" s="3" t="s">
        <v>71</v>
      </c>
      <c r="C23" s="11" t="s">
        <v>1850</v>
      </c>
      <c r="D23" s="3" t="s">
        <v>3578</v>
      </c>
      <c r="E23" s="320"/>
      <c r="F23" s="3" t="s">
        <v>3579</v>
      </c>
      <c r="G23" s="3" t="s">
        <v>3616</v>
      </c>
      <c r="H23" s="97" t="s">
        <v>3617</v>
      </c>
      <c r="I23" s="11" t="s">
        <v>3632</v>
      </c>
      <c r="J23" s="12" t="s">
        <v>3633</v>
      </c>
      <c r="L23" s="353"/>
      <c r="N23" s="35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3576</v>
      </c>
    </row>
    <row r="24" spans="1:30" ht="15" customHeight="1">
      <c r="A24" s="3">
        <v>23</v>
      </c>
      <c r="B24" s="3" t="s">
        <v>363</v>
      </c>
      <c r="C24" s="11" t="s">
        <v>2298</v>
      </c>
      <c r="D24" s="3" t="s">
        <v>3589</v>
      </c>
      <c r="E24" s="320"/>
      <c r="F24" s="3" t="s">
        <v>3579</v>
      </c>
      <c r="G24" s="3" t="s">
        <v>3616</v>
      </c>
      <c r="H24" s="97" t="s">
        <v>3617</v>
      </c>
      <c r="I24" s="11" t="s">
        <v>3634</v>
      </c>
      <c r="J24" s="12" t="s">
        <v>3635</v>
      </c>
      <c r="L24" s="353"/>
      <c r="N24" s="35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0"/>
      <c r="F25" s="3" t="s">
        <v>3579</v>
      </c>
      <c r="G25" s="3" t="s">
        <v>3616</v>
      </c>
      <c r="H25" s="97" t="s">
        <v>3617</v>
      </c>
      <c r="I25" s="11" t="s">
        <v>3636</v>
      </c>
      <c r="J25" s="12" t="s">
        <v>3637</v>
      </c>
      <c r="L25" s="353"/>
      <c r="N25" s="35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3576</v>
      </c>
    </row>
    <row r="26" spans="1:30" ht="15" customHeight="1">
      <c r="A26" s="3">
        <v>25</v>
      </c>
      <c r="B26" s="3" t="s">
        <v>366</v>
      </c>
      <c r="C26" s="11" t="s">
        <v>2339</v>
      </c>
      <c r="D26" s="3" t="s">
        <v>3573</v>
      </c>
      <c r="E26" s="320"/>
      <c r="F26" s="3" t="s">
        <v>3579</v>
      </c>
      <c r="G26" s="3" t="s">
        <v>3616</v>
      </c>
      <c r="H26" s="97" t="s">
        <v>3617</v>
      </c>
      <c r="I26" s="11" t="s">
        <v>3638</v>
      </c>
      <c r="J26" s="12" t="s">
        <v>3639</v>
      </c>
      <c r="L26" s="353"/>
      <c r="N26" s="35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0"/>
      <c r="F27" s="3" t="s">
        <v>3579</v>
      </c>
      <c r="G27" s="3" t="s">
        <v>3580</v>
      </c>
      <c r="H27" s="97" t="s">
        <v>3581</v>
      </c>
      <c r="I27" s="11" t="s">
        <v>3640</v>
      </c>
      <c r="J27" s="12" t="s">
        <v>3641</v>
      </c>
      <c r="L27" s="353"/>
      <c r="N27" s="35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0"/>
      <c r="F28" s="3" t="s">
        <v>3579</v>
      </c>
      <c r="G28" s="3" t="s">
        <v>3580</v>
      </c>
      <c r="H28" s="97" t="s">
        <v>3581</v>
      </c>
      <c r="I28" s="11" t="s">
        <v>3642</v>
      </c>
      <c r="J28" s="12" t="s">
        <v>3643</v>
      </c>
      <c r="L28" s="353"/>
      <c r="N28" s="35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0"/>
      <c r="F29" s="3" t="s">
        <v>3579</v>
      </c>
      <c r="G29" s="3" t="s">
        <v>3580</v>
      </c>
      <c r="H29" s="97" t="s">
        <v>3581</v>
      </c>
      <c r="I29" s="11" t="s">
        <v>3644</v>
      </c>
      <c r="J29" s="12" t="s">
        <v>3645</v>
      </c>
      <c r="L29" s="353"/>
      <c r="N29" s="35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3576</v>
      </c>
    </row>
    <row r="30" spans="1:30" ht="15" customHeight="1">
      <c r="A30" s="3">
        <v>29</v>
      </c>
      <c r="B30" s="3">
        <v>3416</v>
      </c>
      <c r="C30" s="11" t="s">
        <v>2313</v>
      </c>
      <c r="D30" s="3" t="s">
        <v>3589</v>
      </c>
      <c r="E30" s="320"/>
      <c r="F30" s="3" t="s">
        <v>3579</v>
      </c>
      <c r="G30" s="3" t="s">
        <v>3580</v>
      </c>
      <c r="H30" s="97" t="s">
        <v>3581</v>
      </c>
      <c r="I30" s="11" t="s">
        <v>3646</v>
      </c>
      <c r="J30" s="12" t="s">
        <v>3647</v>
      </c>
      <c r="L30" s="353"/>
      <c r="N30" s="35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0"/>
      <c r="F31" s="3" t="s">
        <v>3579</v>
      </c>
      <c r="G31" s="3" t="s">
        <v>3580</v>
      </c>
      <c r="H31" s="97" t="s">
        <v>3581</v>
      </c>
      <c r="I31" s="11" t="s">
        <v>3648</v>
      </c>
      <c r="J31" s="12" t="s">
        <v>3649</v>
      </c>
      <c r="L31" s="353"/>
      <c r="N31" s="35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0"/>
      <c r="F32" s="3" t="s">
        <v>3579</v>
      </c>
      <c r="G32" s="3" t="s">
        <v>3580</v>
      </c>
      <c r="H32" s="97" t="s">
        <v>3581</v>
      </c>
      <c r="I32" s="11" t="s">
        <v>3650</v>
      </c>
      <c r="J32" s="12" t="s">
        <v>3651</v>
      </c>
      <c r="L32" s="353"/>
      <c r="N32" s="35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0"/>
      <c r="F33" s="3" t="s">
        <v>3579</v>
      </c>
      <c r="G33" s="3" t="s">
        <v>3580</v>
      </c>
      <c r="H33" s="97" t="s">
        <v>3581</v>
      </c>
      <c r="I33" s="11" t="s">
        <v>3652</v>
      </c>
      <c r="J33" s="12" t="s">
        <v>3653</v>
      </c>
      <c r="L33" s="353"/>
      <c r="N33" s="35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0"/>
      <c r="F34" s="3" t="s">
        <v>3579</v>
      </c>
      <c r="G34" s="3" t="s">
        <v>3580</v>
      </c>
      <c r="H34" s="97" t="s">
        <v>3581</v>
      </c>
      <c r="I34" s="11" t="s">
        <v>3654</v>
      </c>
      <c r="J34" s="12" t="s">
        <v>3655</v>
      </c>
      <c r="L34" s="353"/>
      <c r="N34" s="35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0"/>
      <c r="F35" s="3" t="s">
        <v>3579</v>
      </c>
      <c r="G35" s="3" t="s">
        <v>3580</v>
      </c>
      <c r="H35" s="97" t="s">
        <v>3581</v>
      </c>
      <c r="I35" s="11" t="s">
        <v>3656</v>
      </c>
      <c r="J35" s="12" t="s">
        <v>3657</v>
      </c>
      <c r="L35" s="353"/>
      <c r="N35" s="35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0"/>
      <c r="F36" s="3" t="s">
        <v>3579</v>
      </c>
      <c r="G36" s="3" t="s">
        <v>3580</v>
      </c>
      <c r="H36" s="97" t="s">
        <v>3581</v>
      </c>
      <c r="I36" s="11" t="s">
        <v>3658</v>
      </c>
      <c r="J36" s="12" t="s">
        <v>3659</v>
      </c>
      <c r="L36" s="353"/>
      <c r="N36" s="35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3576</v>
      </c>
    </row>
    <row r="37" spans="1:32" ht="15.6" customHeight="1">
      <c r="A37" s="3">
        <v>36</v>
      </c>
      <c r="B37" s="3">
        <v>2237</v>
      </c>
      <c r="C37" s="11" t="s">
        <v>1240</v>
      </c>
      <c r="D37" s="3" t="s">
        <v>3578</v>
      </c>
      <c r="E37" s="318"/>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8"/>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3576</v>
      </c>
      <c r="AF38" s="105"/>
    </row>
    <row r="39" spans="1:32" ht="15.6" customHeight="1">
      <c r="A39" s="3">
        <v>38</v>
      </c>
      <c r="B39" s="3">
        <v>5080</v>
      </c>
      <c r="C39" s="11" t="s">
        <v>1158</v>
      </c>
      <c r="D39" s="3" t="s">
        <v>3584</v>
      </c>
      <c r="E39" s="318"/>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3576</v>
      </c>
      <c r="AF39" s="105"/>
    </row>
    <row r="40" spans="1:32" ht="15.6" customHeight="1">
      <c r="A40" s="3">
        <v>39</v>
      </c>
      <c r="B40" s="3">
        <v>3359</v>
      </c>
      <c r="C40" s="11" t="s">
        <v>1205</v>
      </c>
      <c r="D40" s="3" t="s">
        <v>3589</v>
      </c>
      <c r="E40" s="318"/>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19"/>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3576</v>
      </c>
      <c r="AF41" s="105"/>
    </row>
    <row r="42" spans="1:32" ht="15" customHeight="1">
      <c r="A42" s="3">
        <v>41</v>
      </c>
      <c r="B42" s="3">
        <v>3627</v>
      </c>
      <c r="C42" s="11" t="s">
        <v>689</v>
      </c>
      <c r="D42" s="3" t="s">
        <v>3578</v>
      </c>
      <c r="E42" s="320"/>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0"/>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0"/>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0"/>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0"/>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0"/>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0"/>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0"/>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0"/>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0"/>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0"/>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0"/>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0"/>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0"/>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0"/>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0"/>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0"/>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0"/>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3576</v>
      </c>
    </row>
    <row r="60" spans="1:30" ht="15" customHeight="1">
      <c r="A60" s="3">
        <v>59</v>
      </c>
      <c r="B60" s="3">
        <v>3623</v>
      </c>
      <c r="C60" s="11" t="s">
        <v>1504</v>
      </c>
      <c r="D60" s="3" t="s">
        <v>3584</v>
      </c>
      <c r="E60" s="320"/>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0"/>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0"/>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0"/>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0"/>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0"/>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0"/>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3576</v>
      </c>
    </row>
    <row r="67" spans="1:30" ht="15" customHeight="1">
      <c r="A67" s="3">
        <v>66</v>
      </c>
      <c r="B67" s="3" t="s">
        <v>328</v>
      </c>
      <c r="C67" s="11" t="s">
        <v>1727</v>
      </c>
      <c r="D67" s="3" t="s">
        <v>3578</v>
      </c>
      <c r="E67" s="320"/>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0"/>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0"/>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0"/>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0"/>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0"/>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0"/>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0"/>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3576</v>
      </c>
    </row>
    <row r="75" spans="1:30" ht="15" customHeight="1">
      <c r="A75" s="3">
        <v>74</v>
      </c>
      <c r="B75" s="3">
        <v>4083</v>
      </c>
      <c r="C75" s="11" t="s">
        <v>1283</v>
      </c>
      <c r="D75" s="3" t="s">
        <v>3578</v>
      </c>
      <c r="E75" s="320"/>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0"/>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0"/>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0"/>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0"/>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0"/>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0"/>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0"/>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0"/>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0"/>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0"/>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0"/>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0"/>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3576</v>
      </c>
    </row>
    <row r="88" spans="1:30" ht="15" customHeight="1">
      <c r="A88" s="3">
        <v>87</v>
      </c>
      <c r="B88" s="3" t="s">
        <v>339</v>
      </c>
      <c r="C88" s="11" t="s">
        <v>1796</v>
      </c>
      <c r="D88" s="3" t="s">
        <v>3578</v>
      </c>
      <c r="E88" s="320"/>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0"/>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0"/>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0"/>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0"/>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0"/>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0"/>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0"/>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0"/>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0"/>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0"/>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0"/>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3576</v>
      </c>
    </row>
    <row r="100" spans="1:30" ht="15" customHeight="1">
      <c r="A100" s="3">
        <v>99</v>
      </c>
      <c r="B100" s="3">
        <v>2259</v>
      </c>
      <c r="C100" s="11" t="s">
        <v>550</v>
      </c>
      <c r="D100" s="3" t="s">
        <v>3584</v>
      </c>
      <c r="E100" s="320"/>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3576</v>
      </c>
    </row>
    <row r="101" spans="1:30" ht="15" customHeight="1">
      <c r="A101" s="3">
        <v>100</v>
      </c>
      <c r="B101" s="3">
        <v>2399</v>
      </c>
      <c r="C101" s="11" t="s">
        <v>1007</v>
      </c>
      <c r="D101" s="3" t="s">
        <v>3589</v>
      </c>
      <c r="E101" s="320"/>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0"/>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0"/>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0"/>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3576</v>
      </c>
    </row>
    <row r="105" spans="1:30" ht="15" customHeight="1">
      <c r="A105" s="3">
        <v>104</v>
      </c>
      <c r="B105" s="3">
        <v>4084</v>
      </c>
      <c r="C105" s="11" t="s">
        <v>697</v>
      </c>
      <c r="D105" s="3" t="s">
        <v>3589</v>
      </c>
      <c r="E105" s="320"/>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3576</v>
      </c>
    </row>
    <row r="106" spans="1:30" ht="15" customHeight="1">
      <c r="A106" s="3">
        <v>105</v>
      </c>
      <c r="B106" s="3">
        <v>4260</v>
      </c>
      <c r="C106" s="11" t="s">
        <v>3194</v>
      </c>
      <c r="D106" s="3" t="s">
        <v>3584</v>
      </c>
      <c r="E106" s="320"/>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0"/>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0"/>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3576</v>
      </c>
    </row>
    <row r="109" spans="1:30" ht="15" customHeight="1">
      <c r="A109" s="3">
        <v>108</v>
      </c>
      <c r="B109" s="17">
        <v>2535</v>
      </c>
      <c r="C109" s="11" t="s">
        <v>2374</v>
      </c>
      <c r="D109" s="3" t="s">
        <v>3584</v>
      </c>
      <c r="E109" s="320"/>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0"/>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0"/>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0"/>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0"/>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0"/>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0"/>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0"/>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0"/>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3576</v>
      </c>
    </row>
    <row r="118" spans="1:30" ht="15" customHeight="1">
      <c r="A118" s="3">
        <v>117</v>
      </c>
      <c r="B118" s="3">
        <v>4819</v>
      </c>
      <c r="C118" s="11" t="s">
        <v>914</v>
      </c>
      <c r="D118" s="3" t="s">
        <v>3584</v>
      </c>
      <c r="E118" s="320"/>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3576</v>
      </c>
    </row>
    <row r="119" spans="1:30" ht="15" customHeight="1">
      <c r="A119" s="3">
        <v>118</v>
      </c>
      <c r="B119" s="3">
        <v>5003</v>
      </c>
      <c r="C119" s="11" t="s">
        <v>995</v>
      </c>
      <c r="D119" s="3" t="s">
        <v>3584</v>
      </c>
      <c r="E119" s="320"/>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3576</v>
      </c>
    </row>
    <row r="120" spans="1:30" ht="15" customHeight="1">
      <c r="A120" s="3">
        <v>119</v>
      </c>
      <c r="B120" s="3" t="s">
        <v>368</v>
      </c>
      <c r="C120" s="11" t="s">
        <v>2378</v>
      </c>
      <c r="E120" s="320"/>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0"/>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3576</v>
      </c>
    </row>
    <row r="122" spans="1:30" ht="15" customHeight="1">
      <c r="A122" s="3">
        <v>121</v>
      </c>
      <c r="B122" s="3">
        <v>2267</v>
      </c>
      <c r="C122" s="11" t="s">
        <v>1081</v>
      </c>
      <c r="D122" s="3" t="s">
        <v>3584</v>
      </c>
      <c r="E122" s="320"/>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0"/>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3576</v>
      </c>
    </row>
    <row r="124" spans="1:30" ht="15" customHeight="1">
      <c r="A124" s="3">
        <v>123</v>
      </c>
      <c r="B124" s="3">
        <v>3751</v>
      </c>
      <c r="C124" s="11" t="s">
        <v>1878</v>
      </c>
      <c r="D124" s="3" t="s">
        <v>3578</v>
      </c>
      <c r="E124" s="320"/>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0"/>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3576</v>
      </c>
    </row>
    <row r="126" spans="1:30" ht="15" customHeight="1">
      <c r="A126" s="3">
        <v>125</v>
      </c>
      <c r="B126" s="3">
        <v>2749</v>
      </c>
      <c r="C126" s="11" t="s">
        <v>1220</v>
      </c>
      <c r="D126" s="3" t="s">
        <v>3578</v>
      </c>
      <c r="E126" s="320"/>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0"/>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0"/>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0"/>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3576</v>
      </c>
    </row>
    <row r="130" spans="1:30" ht="15" customHeight="1">
      <c r="A130" s="3">
        <v>129</v>
      </c>
      <c r="B130" s="3">
        <v>4739</v>
      </c>
      <c r="C130" s="11" t="s">
        <v>1944</v>
      </c>
      <c r="D130" s="3" t="s">
        <v>3873</v>
      </c>
      <c r="E130" s="320"/>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0"/>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3576</v>
      </c>
    </row>
    <row r="132" spans="1:30" ht="15" customHeight="1">
      <c r="A132" s="3">
        <v>131</v>
      </c>
      <c r="B132" s="3">
        <v>2897</v>
      </c>
      <c r="C132" s="11" t="s">
        <v>2033</v>
      </c>
      <c r="D132" s="3" t="s">
        <v>3578</v>
      </c>
      <c r="E132" s="320"/>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0"/>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0"/>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3576</v>
      </c>
    </row>
    <row r="135" spans="1:30" ht="15" customHeight="1">
      <c r="A135" s="3">
        <v>134</v>
      </c>
      <c r="B135" s="3">
        <v>4541</v>
      </c>
      <c r="C135" s="11" t="s">
        <v>1102</v>
      </c>
      <c r="D135" s="3" t="s">
        <v>3584</v>
      </c>
      <c r="E135" s="320"/>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0"/>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0"/>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0"/>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3576</v>
      </c>
    </row>
    <row r="139" spans="1:30" ht="15" customHeight="1">
      <c r="A139" s="3">
        <v>138</v>
      </c>
      <c r="B139" s="3">
        <v>5060</v>
      </c>
      <c r="C139" s="11" t="s">
        <v>2083</v>
      </c>
      <c r="D139" s="3" t="s">
        <v>3873</v>
      </c>
      <c r="E139" s="320"/>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3576</v>
      </c>
    </row>
    <row r="140" spans="1:30" ht="15" customHeight="1">
      <c r="A140" s="3">
        <v>139</v>
      </c>
      <c r="B140" s="3" t="s">
        <v>74</v>
      </c>
      <c r="C140" s="11" t="s">
        <v>498</v>
      </c>
      <c r="D140" s="3" t="s">
        <v>3584</v>
      </c>
      <c r="E140" s="320"/>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3576</v>
      </c>
    </row>
    <row r="141" spans="1:30" ht="15" customHeight="1">
      <c r="A141" s="3">
        <v>140</v>
      </c>
      <c r="B141" s="3" t="s">
        <v>204</v>
      </c>
      <c r="C141" s="11" t="s">
        <v>1792</v>
      </c>
      <c r="D141" s="3" t="s">
        <v>3573</v>
      </c>
      <c r="E141" s="320"/>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0"/>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0"/>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0"/>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0"/>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3576</v>
      </c>
    </row>
    <row r="146" spans="1:32" ht="15" customHeight="1">
      <c r="A146" s="3">
        <v>145</v>
      </c>
      <c r="B146" s="3">
        <v>3929</v>
      </c>
      <c r="C146" s="11" t="s">
        <v>1071</v>
      </c>
      <c r="D146" s="3" t="s">
        <v>3584</v>
      </c>
      <c r="E146" s="320"/>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0"/>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0"/>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3576</v>
      </c>
    </row>
    <row r="149" spans="1:32" ht="15" customHeight="1">
      <c r="A149" s="3">
        <v>148</v>
      </c>
      <c r="B149" s="3">
        <v>5082</v>
      </c>
      <c r="C149" s="11" t="s">
        <v>645</v>
      </c>
      <c r="D149" s="3" t="s">
        <v>3589</v>
      </c>
      <c r="E149" s="320"/>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3576</v>
      </c>
    </row>
    <row r="150" spans="1:32" ht="15" customHeight="1">
      <c r="A150" s="3">
        <v>149</v>
      </c>
      <c r="B150" s="3">
        <v>5197</v>
      </c>
      <c r="C150" s="11" t="s">
        <v>1003</v>
      </c>
      <c r="D150" s="3" t="s">
        <v>3584</v>
      </c>
      <c r="E150" s="320"/>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0"/>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0"/>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0"/>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0"/>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0"/>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8"/>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8"/>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8"/>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8"/>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8"/>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8"/>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3576</v>
      </c>
      <c r="AF161" s="105"/>
    </row>
    <row r="162" spans="1:32" ht="15.6" customHeight="1">
      <c r="A162" s="3">
        <v>161</v>
      </c>
      <c r="B162" s="3">
        <v>3458</v>
      </c>
      <c r="C162" s="11" t="s">
        <v>1383</v>
      </c>
      <c r="D162" s="3" t="s">
        <v>3578</v>
      </c>
      <c r="E162" s="318"/>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8"/>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0"/>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0"/>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0"/>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0"/>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0"/>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0"/>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0"/>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0"/>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0"/>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0"/>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0"/>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0"/>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0"/>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0"/>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3576</v>
      </c>
    </row>
    <row r="178" spans="1:30" ht="15" customHeight="1">
      <c r="A178" s="3">
        <v>177</v>
      </c>
      <c r="B178" s="3">
        <v>3606</v>
      </c>
      <c r="C178" s="11" t="s">
        <v>1053</v>
      </c>
      <c r="D178" s="3" t="s">
        <v>3578</v>
      </c>
      <c r="E178" s="320"/>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0"/>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0"/>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0"/>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0"/>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0"/>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0"/>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0"/>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0"/>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0"/>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0"/>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0"/>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0"/>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0"/>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0"/>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0"/>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3576</v>
      </c>
    </row>
    <row r="194" spans="1:30" ht="15" customHeight="1">
      <c r="A194" s="3">
        <v>193</v>
      </c>
      <c r="B194" s="3">
        <v>3999</v>
      </c>
      <c r="C194" s="11" t="s">
        <v>1676</v>
      </c>
      <c r="D194" s="3" t="s">
        <v>3578</v>
      </c>
      <c r="E194" s="320"/>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0"/>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0"/>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0"/>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3576</v>
      </c>
    </row>
    <row r="198" spans="1:30" ht="15" customHeight="1">
      <c r="A198" s="3">
        <v>197</v>
      </c>
      <c r="B198" s="3">
        <v>2362</v>
      </c>
      <c r="C198" s="11" t="s">
        <v>2265</v>
      </c>
      <c r="D198" s="3" t="s">
        <v>3578</v>
      </c>
      <c r="E198" s="320"/>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0"/>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0"/>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0"/>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0"/>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0"/>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0"/>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0"/>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3576</v>
      </c>
    </row>
    <row r="206" spans="1:30" ht="15" customHeight="1">
      <c r="A206" s="3">
        <v>205</v>
      </c>
      <c r="B206" s="3">
        <v>4856</v>
      </c>
      <c r="C206" s="11" t="s">
        <v>678</v>
      </c>
      <c r="D206" s="3" t="s">
        <v>3578</v>
      </c>
      <c r="E206" s="320"/>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3576</v>
      </c>
    </row>
    <row r="207" spans="1:30" ht="15" customHeight="1">
      <c r="A207" s="3">
        <v>206</v>
      </c>
      <c r="B207" s="3">
        <v>4228</v>
      </c>
      <c r="C207" s="11" t="s">
        <v>2273</v>
      </c>
      <c r="D207" s="3" t="s">
        <v>3589</v>
      </c>
      <c r="E207" s="320"/>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0"/>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0"/>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0"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20"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20"/>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20"/>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4057</v>
      </c>
      <c r="D214" s="3"/>
      <c r="E214" s="320"/>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6" customWidth="1"/>
    <col min="2" max="2" width="10.59765625" style="256" customWidth="1"/>
    <col min="3" max="3" width="13.19921875" style="257" bestFit="1" customWidth="1"/>
    <col min="4" max="4" width="13.19921875" style="257" customWidth="1"/>
    <col min="5" max="6" width="14.296875" style="256" customWidth="1"/>
    <col min="7" max="7" width="20.19921875" style="257" bestFit="1" customWidth="1"/>
    <col min="8" max="8" width="14.296875" style="256" customWidth="1"/>
    <col min="9" max="11" width="10.59765625" style="249" customWidth="1"/>
    <col min="12" max="12" width="14.296875" style="256" customWidth="1"/>
    <col min="13" max="13" width="14.19921875" style="249" bestFit="1" customWidth="1"/>
    <col min="14" max="45" width="10.59765625" style="249" customWidth="1"/>
    <col min="46" max="16384" width="10.59765625" style="249"/>
  </cols>
  <sheetData>
    <row r="1" spans="1:13" ht="25.05" customHeight="1">
      <c r="A1" s="248" t="s">
        <v>4060</v>
      </c>
      <c r="B1" s="248" t="s">
        <v>4061</v>
      </c>
      <c r="C1" s="248" t="s">
        <v>31</v>
      </c>
      <c r="D1" s="248"/>
      <c r="E1" s="248" t="s">
        <v>373</v>
      </c>
      <c r="F1" s="248" t="s">
        <v>4062</v>
      </c>
      <c r="G1" s="248" t="s">
        <v>4063</v>
      </c>
      <c r="H1" s="248" t="s">
        <v>4064</v>
      </c>
      <c r="I1" s="248" t="s">
        <v>4065</v>
      </c>
      <c r="J1" s="248" t="s">
        <v>3541</v>
      </c>
      <c r="K1" s="248" t="s">
        <v>4066</v>
      </c>
      <c r="L1" s="248" t="s">
        <v>3550</v>
      </c>
      <c r="M1" s="248" t="s">
        <v>4067</v>
      </c>
    </row>
    <row r="2" spans="1:13" ht="22.95" customHeight="1">
      <c r="A2" s="250" t="s">
        <v>4068</v>
      </c>
      <c r="B2" s="250">
        <v>4259</v>
      </c>
      <c r="C2" s="251" t="s">
        <v>953</v>
      </c>
      <c r="D2" s="251" t="str">
        <f t="shared" ref="D2:D65" si="0">C2&amp;E2</f>
        <v>八里水灣店1</v>
      </c>
      <c r="E2" s="250">
        <v>1</v>
      </c>
      <c r="F2" s="250" t="s">
        <v>98</v>
      </c>
      <c r="G2" s="251" t="s">
        <v>4069</v>
      </c>
      <c r="H2" s="250" t="s">
        <v>4070</v>
      </c>
      <c r="I2" s="252" t="s">
        <v>4071</v>
      </c>
      <c r="J2" s="253" t="s">
        <v>10</v>
      </c>
      <c r="K2" s="254" t="s">
        <v>4072</v>
      </c>
      <c r="L2" s="250"/>
      <c r="M2" s="253"/>
    </row>
    <row r="3" spans="1:13" ht="22.95" customHeight="1">
      <c r="A3" s="250" t="s">
        <v>4073</v>
      </c>
      <c r="B3" s="250">
        <v>4259</v>
      </c>
      <c r="C3" s="251" t="s">
        <v>953</v>
      </c>
      <c r="D3" s="251" t="str">
        <f t="shared" si="0"/>
        <v>八里水灣店2</v>
      </c>
      <c r="E3" s="250">
        <v>2</v>
      </c>
      <c r="F3" s="250" t="s">
        <v>99</v>
      </c>
      <c r="G3" s="251" t="s">
        <v>4074</v>
      </c>
      <c r="H3" s="250" t="s">
        <v>4075</v>
      </c>
      <c r="I3" s="252" t="s">
        <v>4076</v>
      </c>
      <c r="J3" s="253" t="s">
        <v>10</v>
      </c>
      <c r="K3" s="254" t="s">
        <v>4072</v>
      </c>
      <c r="L3" s="250"/>
      <c r="M3" s="253"/>
    </row>
    <row r="4" spans="1:13" ht="22.95" customHeight="1">
      <c r="A4" s="250" t="s">
        <v>4077</v>
      </c>
      <c r="B4" s="250">
        <v>2306</v>
      </c>
      <c r="C4" s="251" t="s">
        <v>966</v>
      </c>
      <c r="D4" s="251" t="str">
        <f t="shared" si="0"/>
        <v>八里凱旋門1</v>
      </c>
      <c r="E4" s="250">
        <v>1</v>
      </c>
      <c r="F4" s="250" t="s">
        <v>100</v>
      </c>
      <c r="G4" s="251" t="s">
        <v>4078</v>
      </c>
      <c r="H4" s="250" t="s">
        <v>4070</v>
      </c>
      <c r="I4" s="252" t="s">
        <v>4076</v>
      </c>
      <c r="J4" s="253" t="s">
        <v>10</v>
      </c>
      <c r="K4" s="254" t="s">
        <v>4072</v>
      </c>
      <c r="L4" s="250"/>
      <c r="M4" s="253"/>
    </row>
    <row r="5" spans="1:13" ht="22.95" customHeight="1">
      <c r="A5" s="250" t="s">
        <v>4079</v>
      </c>
      <c r="B5" s="250">
        <v>2306</v>
      </c>
      <c r="C5" s="251" t="s">
        <v>966</v>
      </c>
      <c r="D5" s="251" t="str">
        <f t="shared" si="0"/>
        <v>八里凱旋門2</v>
      </c>
      <c r="E5" s="250">
        <v>2</v>
      </c>
      <c r="F5" s="250" t="s">
        <v>101</v>
      </c>
      <c r="G5" s="251" t="s">
        <v>4080</v>
      </c>
      <c r="H5" s="250" t="s">
        <v>4070</v>
      </c>
      <c r="I5" s="252" t="s">
        <v>4076</v>
      </c>
      <c r="J5" s="253" t="s">
        <v>10</v>
      </c>
      <c r="K5" s="254" t="s">
        <v>4072</v>
      </c>
      <c r="L5" s="250"/>
      <c r="M5" s="253"/>
    </row>
    <row r="6" spans="1:13" ht="22.95" customHeight="1">
      <c r="A6" s="250" t="s">
        <v>4081</v>
      </c>
      <c r="B6" s="250">
        <v>4243</v>
      </c>
      <c r="C6" s="251" t="s">
        <v>1379</v>
      </c>
      <c r="D6" s="251" t="str">
        <f t="shared" si="0"/>
        <v>八里聖心店1</v>
      </c>
      <c r="E6" s="250">
        <v>1</v>
      </c>
      <c r="F6" s="250" t="s">
        <v>104</v>
      </c>
      <c r="G6" s="251" t="s">
        <v>4082</v>
      </c>
      <c r="H6" s="250" t="s">
        <v>4070</v>
      </c>
      <c r="I6" s="252" t="s">
        <v>4076</v>
      </c>
      <c r="J6" s="253" t="s">
        <v>10</v>
      </c>
      <c r="K6" s="254" t="s">
        <v>4072</v>
      </c>
      <c r="L6" s="250"/>
      <c r="M6" s="253"/>
    </row>
    <row r="7" spans="1:13" ht="22.95" customHeight="1">
      <c r="A7" s="250" t="s">
        <v>4083</v>
      </c>
      <c r="B7" s="250">
        <v>4243</v>
      </c>
      <c r="C7" s="251" t="s">
        <v>1379</v>
      </c>
      <c r="D7" s="251" t="str">
        <f t="shared" si="0"/>
        <v>八里聖心店2</v>
      </c>
      <c r="E7" s="250">
        <v>2</v>
      </c>
      <c r="F7" s="250" t="s">
        <v>105</v>
      </c>
      <c r="G7" s="251" t="s">
        <v>4084</v>
      </c>
      <c r="H7" s="250" t="s">
        <v>4070</v>
      </c>
      <c r="I7" s="252" t="s">
        <v>4076</v>
      </c>
      <c r="J7" s="253" t="s">
        <v>10</v>
      </c>
      <c r="K7" s="254" t="s">
        <v>4072</v>
      </c>
      <c r="L7" s="250"/>
      <c r="M7" s="253"/>
    </row>
    <row r="8" spans="1:13" ht="22.95" customHeight="1">
      <c r="A8" s="250" t="s">
        <v>4085</v>
      </c>
      <c r="B8" s="250">
        <v>3458</v>
      </c>
      <c r="C8" s="251" t="s">
        <v>1383</v>
      </c>
      <c r="D8" s="251" t="str">
        <f t="shared" si="0"/>
        <v>八里龍米店2</v>
      </c>
      <c r="E8" s="250">
        <v>2</v>
      </c>
      <c r="F8" s="250" t="s">
        <v>106</v>
      </c>
      <c r="G8" s="251" t="s">
        <v>4086</v>
      </c>
      <c r="H8" s="250" t="s">
        <v>4075</v>
      </c>
      <c r="I8" s="252" t="s">
        <v>4076</v>
      </c>
      <c r="J8" s="253" t="s">
        <v>10</v>
      </c>
      <c r="K8" s="254" t="s">
        <v>4072</v>
      </c>
      <c r="L8" s="250"/>
      <c r="M8" s="253"/>
    </row>
    <row r="9" spans="1:13" ht="22.95" customHeight="1">
      <c r="A9" s="250" t="s">
        <v>4087</v>
      </c>
      <c r="B9" s="250">
        <v>2442</v>
      </c>
      <c r="C9" s="251" t="s">
        <v>970</v>
      </c>
      <c r="D9" s="251" t="str">
        <f t="shared" si="0"/>
        <v>北縣商港店1</v>
      </c>
      <c r="E9" s="250">
        <v>1</v>
      </c>
      <c r="F9" s="250" t="s">
        <v>102</v>
      </c>
      <c r="G9" s="251" t="s">
        <v>4088</v>
      </c>
      <c r="H9" s="250" t="s">
        <v>4070</v>
      </c>
      <c r="I9" s="252" t="s">
        <v>4076</v>
      </c>
      <c r="J9" s="253" t="s">
        <v>10</v>
      </c>
      <c r="K9" s="254" t="s">
        <v>4072</v>
      </c>
      <c r="L9" s="250"/>
      <c r="M9" s="253"/>
    </row>
    <row r="10" spans="1:13" ht="22.95" customHeight="1">
      <c r="A10" s="250" t="s">
        <v>4089</v>
      </c>
      <c r="B10" s="250">
        <v>2442</v>
      </c>
      <c r="C10" s="251" t="s">
        <v>970</v>
      </c>
      <c r="D10" s="251" t="str">
        <f t="shared" si="0"/>
        <v>北縣商港店2</v>
      </c>
      <c r="E10" s="250">
        <v>2</v>
      </c>
      <c r="F10" s="250" t="s">
        <v>103</v>
      </c>
      <c r="G10" s="251" t="s">
        <v>4090</v>
      </c>
      <c r="H10" s="250" t="s">
        <v>4070</v>
      </c>
      <c r="I10" s="252" t="s">
        <v>4076</v>
      </c>
      <c r="J10" s="253" t="s">
        <v>10</v>
      </c>
      <c r="K10" s="254" t="s">
        <v>4072</v>
      </c>
      <c r="L10" s="250"/>
      <c r="M10" s="253"/>
    </row>
    <row r="11" spans="1:13" ht="22.95" customHeight="1">
      <c r="A11" s="250" t="s">
        <v>4091</v>
      </c>
      <c r="B11" s="250">
        <v>2237</v>
      </c>
      <c r="C11" s="251" t="s">
        <v>1240</v>
      </c>
      <c r="D11" s="251" t="str">
        <f t="shared" si="0"/>
        <v>北縣芝蘭店1</v>
      </c>
      <c r="E11" s="250">
        <v>1</v>
      </c>
      <c r="F11" s="250" t="s">
        <v>221</v>
      </c>
      <c r="G11" s="251" t="s">
        <v>4092</v>
      </c>
      <c r="H11" s="250" t="s">
        <v>4070</v>
      </c>
      <c r="I11" s="252" t="s">
        <v>4076</v>
      </c>
      <c r="J11" s="253" t="s">
        <v>6</v>
      </c>
      <c r="K11" s="254" t="s">
        <v>4072</v>
      </c>
      <c r="L11" s="250"/>
      <c r="M11" s="253"/>
    </row>
    <row r="12" spans="1:13" ht="22.95" customHeight="1">
      <c r="A12" s="250" t="s">
        <v>4093</v>
      </c>
      <c r="B12" s="250">
        <v>2237</v>
      </c>
      <c r="C12" s="251" t="s">
        <v>1240</v>
      </c>
      <c r="D12" s="251" t="str">
        <f t="shared" si="0"/>
        <v>北縣芝蘭店2</v>
      </c>
      <c r="E12" s="250">
        <v>2</v>
      </c>
      <c r="F12" s="250" t="s">
        <v>222</v>
      </c>
      <c r="G12" s="251" t="s">
        <v>4094</v>
      </c>
      <c r="H12" s="250" t="s">
        <v>4070</v>
      </c>
      <c r="I12" s="252" t="s">
        <v>4076</v>
      </c>
      <c r="J12" s="253" t="s">
        <v>6</v>
      </c>
      <c r="K12" s="254" t="s">
        <v>4072</v>
      </c>
      <c r="L12" s="250"/>
      <c r="M12" s="253"/>
    </row>
    <row r="13" spans="1:13" ht="22.95" customHeight="1">
      <c r="A13" s="250" t="s">
        <v>4095</v>
      </c>
      <c r="B13" s="250">
        <v>3359</v>
      </c>
      <c r="C13" s="251" t="s">
        <v>1205</v>
      </c>
      <c r="D13" s="251" t="str">
        <f t="shared" si="0"/>
        <v>三重金陵店1</v>
      </c>
      <c r="E13" s="250">
        <v>1</v>
      </c>
      <c r="F13" s="250" t="s">
        <v>165</v>
      </c>
      <c r="G13" s="251" t="s">
        <v>4096</v>
      </c>
      <c r="H13" s="250" t="s">
        <v>4075</v>
      </c>
      <c r="I13" s="252" t="s">
        <v>4097</v>
      </c>
      <c r="J13" s="253" t="s">
        <v>13</v>
      </c>
      <c r="K13" s="254" t="s">
        <v>4072</v>
      </c>
      <c r="L13" s="250" t="s">
        <v>95</v>
      </c>
      <c r="M13" s="253"/>
    </row>
    <row r="14" spans="1:13" ht="22.95" customHeight="1">
      <c r="A14" s="250" t="s">
        <v>4098</v>
      </c>
      <c r="B14" s="250">
        <v>3359</v>
      </c>
      <c r="C14" s="251" t="s">
        <v>1205</v>
      </c>
      <c r="D14" s="251" t="str">
        <f t="shared" si="0"/>
        <v>三重金陵店2</v>
      </c>
      <c r="E14" s="250">
        <v>2</v>
      </c>
      <c r="F14" s="250" t="s">
        <v>166</v>
      </c>
      <c r="G14" s="251" t="s">
        <v>4099</v>
      </c>
      <c r="H14" s="250" t="s">
        <v>4075</v>
      </c>
      <c r="I14" s="252" t="s">
        <v>4097</v>
      </c>
      <c r="J14" s="253" t="s">
        <v>13</v>
      </c>
      <c r="K14" s="254" t="s">
        <v>4072</v>
      </c>
      <c r="L14" s="250" t="s">
        <v>95</v>
      </c>
      <c r="M14" s="253"/>
    </row>
    <row r="15" spans="1:13" ht="22.95" customHeight="1">
      <c r="A15" s="250" t="s">
        <v>4100</v>
      </c>
      <c r="B15" s="250" t="s">
        <v>111</v>
      </c>
      <c r="C15" s="251" t="s">
        <v>776</v>
      </c>
      <c r="D15" s="251" t="str">
        <f t="shared" si="0"/>
        <v>三重三民店1</v>
      </c>
      <c r="E15" s="250">
        <v>1</v>
      </c>
      <c r="F15" s="250" t="s">
        <v>112</v>
      </c>
      <c r="G15" s="251" t="s">
        <v>4101</v>
      </c>
      <c r="H15" s="250" t="s">
        <v>4070</v>
      </c>
      <c r="I15" s="252" t="s">
        <v>4076</v>
      </c>
      <c r="J15" s="253" t="s">
        <v>13</v>
      </c>
      <c r="K15" s="254" t="s">
        <v>4072</v>
      </c>
      <c r="L15" s="250"/>
      <c r="M15" s="253"/>
    </row>
    <row r="16" spans="1:13" ht="22.95" customHeight="1">
      <c r="A16" s="250" t="s">
        <v>4102</v>
      </c>
      <c r="B16" s="250" t="s">
        <v>111</v>
      </c>
      <c r="C16" s="251" t="s">
        <v>776</v>
      </c>
      <c r="D16" s="251" t="str">
        <f t="shared" si="0"/>
        <v>三重三民店2</v>
      </c>
      <c r="E16" s="250">
        <v>2</v>
      </c>
      <c r="F16" s="250" t="s">
        <v>113</v>
      </c>
      <c r="G16" s="251" t="s">
        <v>4103</v>
      </c>
      <c r="H16" s="250" t="s">
        <v>4104</v>
      </c>
      <c r="I16" s="252" t="s">
        <v>4071</v>
      </c>
      <c r="J16" s="253" t="s">
        <v>13</v>
      </c>
      <c r="K16" s="254" t="s">
        <v>4072</v>
      </c>
      <c r="L16" s="250"/>
      <c r="M16" s="253"/>
    </row>
    <row r="17" spans="1:13" ht="22.95" customHeight="1">
      <c r="A17" s="250" t="s">
        <v>4105</v>
      </c>
      <c r="B17" s="250">
        <v>2303</v>
      </c>
      <c r="C17" s="251" t="s">
        <v>1782</v>
      </c>
      <c r="D17" s="251" t="str">
        <f t="shared" si="0"/>
        <v>三重三和夜市1</v>
      </c>
      <c r="E17" s="250">
        <v>1</v>
      </c>
      <c r="F17" s="250" t="s">
        <v>228</v>
      </c>
      <c r="G17" s="251" t="s">
        <v>4106</v>
      </c>
      <c r="H17" s="250" t="s">
        <v>4070</v>
      </c>
      <c r="I17" s="252" t="s">
        <v>4097</v>
      </c>
      <c r="J17" s="253" t="s">
        <v>13</v>
      </c>
      <c r="K17" s="254" t="s">
        <v>4072</v>
      </c>
      <c r="L17" s="250"/>
      <c r="M17" s="253"/>
    </row>
    <row r="18" spans="1:13" ht="22.95" customHeight="1">
      <c r="A18" s="250" t="s">
        <v>4107</v>
      </c>
      <c r="B18" s="250">
        <v>2303</v>
      </c>
      <c r="C18" s="251" t="s">
        <v>1782</v>
      </c>
      <c r="D18" s="251" t="str">
        <f t="shared" si="0"/>
        <v>三重三和夜市2</v>
      </c>
      <c r="E18" s="250">
        <v>2</v>
      </c>
      <c r="F18" s="250" t="s">
        <v>229</v>
      </c>
      <c r="G18" s="251" t="s">
        <v>4108</v>
      </c>
      <c r="H18" s="250" t="s">
        <v>4070</v>
      </c>
      <c r="I18" s="252" t="s">
        <v>4097</v>
      </c>
      <c r="J18" s="253" t="s">
        <v>13</v>
      </c>
      <c r="K18" s="254" t="s">
        <v>4072</v>
      </c>
      <c r="L18" s="250"/>
      <c r="M18" s="253"/>
    </row>
    <row r="19" spans="1:13" ht="22.95" customHeight="1">
      <c r="A19" s="250" t="s">
        <v>4109</v>
      </c>
      <c r="B19" s="250">
        <v>2543</v>
      </c>
      <c r="C19" s="251" t="s">
        <v>739</v>
      </c>
      <c r="D19" s="251" t="str">
        <f t="shared" si="0"/>
        <v>三重大仁店1</v>
      </c>
      <c r="E19" s="250">
        <v>1</v>
      </c>
      <c r="F19" s="250" t="s">
        <v>144</v>
      </c>
      <c r="G19" s="251" t="s">
        <v>4110</v>
      </c>
      <c r="H19" s="250" t="s">
        <v>4070</v>
      </c>
      <c r="I19" s="252" t="s">
        <v>4076</v>
      </c>
      <c r="J19" s="253" t="s">
        <v>13</v>
      </c>
      <c r="K19" s="254" t="s">
        <v>4072</v>
      </c>
      <c r="L19" s="250"/>
      <c r="M19" s="253"/>
    </row>
    <row r="20" spans="1:13" ht="22.95" customHeight="1">
      <c r="A20" s="250" t="s">
        <v>4111</v>
      </c>
      <c r="B20" s="250">
        <v>2543</v>
      </c>
      <c r="C20" s="251" t="s">
        <v>739</v>
      </c>
      <c r="D20" s="251" t="str">
        <f t="shared" si="0"/>
        <v>三重大仁店2</v>
      </c>
      <c r="E20" s="250">
        <v>2</v>
      </c>
      <c r="F20" s="250" t="s">
        <v>145</v>
      </c>
      <c r="G20" s="251" t="s">
        <v>4112</v>
      </c>
      <c r="H20" s="250" t="s">
        <v>4070</v>
      </c>
      <c r="I20" s="252" t="s">
        <v>4076</v>
      </c>
      <c r="J20" s="253" t="s">
        <v>13</v>
      </c>
      <c r="K20" s="254" t="s">
        <v>4072</v>
      </c>
      <c r="L20" s="250"/>
      <c r="M20" s="253"/>
    </row>
    <row r="21" spans="1:13" ht="22.95" customHeight="1">
      <c r="A21" s="250" t="s">
        <v>4113</v>
      </c>
      <c r="B21" s="250">
        <v>4134</v>
      </c>
      <c r="C21" s="251" t="s">
        <v>709</v>
      </c>
      <c r="D21" s="251" t="str">
        <f t="shared" si="0"/>
        <v>三重大同南1</v>
      </c>
      <c r="E21" s="250">
        <v>1</v>
      </c>
      <c r="F21" s="250" t="s">
        <v>83</v>
      </c>
      <c r="G21" s="251" t="s">
        <v>4114</v>
      </c>
      <c r="H21" s="250" t="s">
        <v>4075</v>
      </c>
      <c r="I21" s="252" t="s">
        <v>4076</v>
      </c>
      <c r="J21" s="253" t="s">
        <v>13</v>
      </c>
      <c r="K21" s="254" t="s">
        <v>4072</v>
      </c>
      <c r="L21" s="250"/>
      <c r="M21" s="253"/>
    </row>
    <row r="22" spans="1:13" ht="22.95" customHeight="1">
      <c r="A22" s="250" t="s">
        <v>4115</v>
      </c>
      <c r="B22" s="250">
        <v>4134</v>
      </c>
      <c r="C22" s="251" t="s">
        <v>709</v>
      </c>
      <c r="D22" s="251" t="str">
        <f t="shared" si="0"/>
        <v>三重大同南2</v>
      </c>
      <c r="E22" s="250">
        <v>2</v>
      </c>
      <c r="F22" s="250" t="s">
        <v>84</v>
      </c>
      <c r="G22" s="251" t="s">
        <v>4116</v>
      </c>
      <c r="H22" s="250" t="s">
        <v>4075</v>
      </c>
      <c r="I22" s="252" t="s">
        <v>4076</v>
      </c>
      <c r="J22" s="253" t="s">
        <v>13</v>
      </c>
      <c r="K22" s="254" t="s">
        <v>4072</v>
      </c>
      <c r="L22" s="250"/>
      <c r="M22" s="253"/>
    </row>
    <row r="23" spans="1:13" ht="22.95" customHeight="1">
      <c r="A23" s="250" t="s">
        <v>4117</v>
      </c>
      <c r="B23" s="250" t="s">
        <v>273</v>
      </c>
      <c r="C23" s="251" t="s">
        <v>663</v>
      </c>
      <c r="D23" s="251" t="str">
        <f t="shared" si="0"/>
        <v>三重大有店1</v>
      </c>
      <c r="E23" s="250">
        <v>1</v>
      </c>
      <c r="F23" s="250" t="s">
        <v>274</v>
      </c>
      <c r="G23" s="251" t="s">
        <v>4118</v>
      </c>
      <c r="H23" s="250" t="s">
        <v>4075</v>
      </c>
      <c r="I23" s="252" t="s">
        <v>4076</v>
      </c>
      <c r="J23" s="253" t="s">
        <v>13</v>
      </c>
      <c r="K23" s="254" t="s">
        <v>4072</v>
      </c>
      <c r="L23" s="250"/>
      <c r="M23" s="253"/>
    </row>
    <row r="24" spans="1:13" ht="22.95" customHeight="1">
      <c r="A24" s="250" t="s">
        <v>4119</v>
      </c>
      <c r="B24" s="250" t="s">
        <v>273</v>
      </c>
      <c r="C24" s="251" t="s">
        <v>663</v>
      </c>
      <c r="D24" s="251" t="str">
        <f t="shared" si="0"/>
        <v>三重大有店2</v>
      </c>
      <c r="E24" s="250">
        <v>2</v>
      </c>
      <c r="F24" s="250" t="s">
        <v>275</v>
      </c>
      <c r="G24" s="251" t="s">
        <v>4120</v>
      </c>
      <c r="H24" s="250" t="s">
        <v>4075</v>
      </c>
      <c r="I24" s="252" t="s">
        <v>4071</v>
      </c>
      <c r="J24" s="253" t="s">
        <v>13</v>
      </c>
      <c r="K24" s="254" t="s">
        <v>4072</v>
      </c>
      <c r="L24" s="250"/>
      <c r="M24" s="253"/>
    </row>
    <row r="25" spans="1:13" ht="22.95" customHeight="1">
      <c r="A25" s="250" t="s">
        <v>4121</v>
      </c>
      <c r="B25" s="250">
        <v>4560</v>
      </c>
      <c r="C25" s="251" t="s">
        <v>1500</v>
      </c>
      <c r="D25" s="251" t="str">
        <f t="shared" si="0"/>
        <v>三重大院店1</v>
      </c>
      <c r="E25" s="250">
        <v>1</v>
      </c>
      <c r="F25" s="250" t="s">
        <v>202</v>
      </c>
      <c r="G25" s="251" t="s">
        <v>4122</v>
      </c>
      <c r="H25" s="250" t="s">
        <v>4075</v>
      </c>
      <c r="I25" s="252" t="s">
        <v>4071</v>
      </c>
      <c r="J25" s="253" t="s">
        <v>13</v>
      </c>
      <c r="K25" s="254" t="s">
        <v>4072</v>
      </c>
      <c r="L25" s="250"/>
      <c r="M25" s="253"/>
    </row>
    <row r="26" spans="1:13" ht="22.95" customHeight="1">
      <c r="A26" s="250" t="s">
        <v>4123</v>
      </c>
      <c r="B26" s="250">
        <v>4560</v>
      </c>
      <c r="C26" s="251" t="s">
        <v>1500</v>
      </c>
      <c r="D26" s="251" t="str">
        <f t="shared" si="0"/>
        <v>三重大院店2</v>
      </c>
      <c r="E26" s="250">
        <v>2</v>
      </c>
      <c r="F26" s="250" t="s">
        <v>203</v>
      </c>
      <c r="G26" s="251" t="s">
        <v>4124</v>
      </c>
      <c r="H26" s="250" t="s">
        <v>4075</v>
      </c>
      <c r="I26" s="252" t="s">
        <v>4076</v>
      </c>
      <c r="J26" s="253" t="s">
        <v>13</v>
      </c>
      <c r="K26" s="254" t="s">
        <v>4072</v>
      </c>
      <c r="L26" s="250"/>
      <c r="M26" s="253"/>
    </row>
    <row r="27" spans="1:13" ht="22.95" customHeight="1">
      <c r="A27" s="250" t="s">
        <v>4125</v>
      </c>
      <c r="B27" s="250">
        <v>2619</v>
      </c>
      <c r="C27" s="251" t="s">
        <v>831</v>
      </c>
      <c r="D27" s="251" t="str">
        <f t="shared" si="0"/>
        <v>三重大榮店1</v>
      </c>
      <c r="E27" s="250">
        <v>1</v>
      </c>
      <c r="F27" s="250" t="s">
        <v>150</v>
      </c>
      <c r="G27" s="251" t="s">
        <v>4126</v>
      </c>
      <c r="H27" s="250" t="s">
        <v>4070</v>
      </c>
      <c r="I27" s="252" t="s">
        <v>4076</v>
      </c>
      <c r="J27" s="253" t="s">
        <v>13</v>
      </c>
      <c r="K27" s="254" t="s">
        <v>4072</v>
      </c>
      <c r="L27" s="250"/>
      <c r="M27" s="253"/>
    </row>
    <row r="28" spans="1:13" ht="22.95" customHeight="1">
      <c r="A28" s="250" t="s">
        <v>4127</v>
      </c>
      <c r="B28" s="250">
        <v>2619</v>
      </c>
      <c r="C28" s="251" t="s">
        <v>831</v>
      </c>
      <c r="D28" s="251" t="str">
        <f t="shared" si="0"/>
        <v>三重大榮店2</v>
      </c>
      <c r="E28" s="250">
        <v>2</v>
      </c>
      <c r="F28" s="250" t="s">
        <v>151</v>
      </c>
      <c r="G28" s="251" t="s">
        <v>4128</v>
      </c>
      <c r="H28" s="250" t="s">
        <v>4075</v>
      </c>
      <c r="I28" s="252" t="s">
        <v>4076</v>
      </c>
      <c r="J28" s="253" t="s">
        <v>13</v>
      </c>
      <c r="K28" s="254" t="s">
        <v>4072</v>
      </c>
      <c r="L28" s="250"/>
      <c r="M28" s="253"/>
    </row>
    <row r="29" spans="1:13" ht="22.95" customHeight="1">
      <c r="A29" s="250" t="s">
        <v>4129</v>
      </c>
      <c r="B29" s="250">
        <v>2042</v>
      </c>
      <c r="C29" s="251" t="s">
        <v>1452</v>
      </c>
      <c r="D29" s="251" t="str">
        <f t="shared" si="0"/>
        <v>三重中央北店1</v>
      </c>
      <c r="E29" s="250">
        <v>1</v>
      </c>
      <c r="F29" s="250" t="s">
        <v>226</v>
      </c>
      <c r="G29" s="251" t="s">
        <v>4130</v>
      </c>
      <c r="H29" s="250" t="s">
        <v>4070</v>
      </c>
      <c r="I29" s="252" t="s">
        <v>4076</v>
      </c>
      <c r="J29" s="253" t="s">
        <v>13</v>
      </c>
      <c r="K29" s="254" t="s">
        <v>4072</v>
      </c>
      <c r="L29" s="250"/>
      <c r="M29" s="253"/>
    </row>
    <row r="30" spans="1:13" ht="22.95" customHeight="1">
      <c r="A30" s="250" t="s">
        <v>4131</v>
      </c>
      <c r="B30" s="250">
        <v>2042</v>
      </c>
      <c r="C30" s="251" t="s">
        <v>1452</v>
      </c>
      <c r="D30" s="251" t="str">
        <f t="shared" si="0"/>
        <v>三重中央北店2</v>
      </c>
      <c r="E30" s="250">
        <v>2</v>
      </c>
      <c r="F30" s="250" t="s">
        <v>227</v>
      </c>
      <c r="G30" s="251" t="s">
        <v>4132</v>
      </c>
      <c r="H30" s="250" t="s">
        <v>4070</v>
      </c>
      <c r="I30" s="252" t="s">
        <v>4071</v>
      </c>
      <c r="J30" s="253" t="s">
        <v>13</v>
      </c>
      <c r="K30" s="254" t="s">
        <v>4072</v>
      </c>
      <c r="L30" s="250"/>
      <c r="M30" s="253"/>
    </row>
    <row r="31" spans="1:13" ht="22.95" customHeight="1">
      <c r="A31" s="250" t="s">
        <v>4133</v>
      </c>
      <c r="B31" s="250">
        <v>4083</v>
      </c>
      <c r="C31" s="251" t="s">
        <v>1283</v>
      </c>
      <c r="D31" s="251" t="str">
        <f t="shared" si="0"/>
        <v>三重中央南1</v>
      </c>
      <c r="E31" s="250">
        <v>1</v>
      </c>
      <c r="F31" s="250" t="s">
        <v>146</v>
      </c>
      <c r="G31" s="251" t="s">
        <v>4134</v>
      </c>
      <c r="H31" s="250" t="s">
        <v>4104</v>
      </c>
      <c r="I31" s="252" t="s">
        <v>4076</v>
      </c>
      <c r="J31" s="253" t="s">
        <v>13</v>
      </c>
      <c r="K31" s="254" t="s">
        <v>4072</v>
      </c>
      <c r="L31" s="250"/>
      <c r="M31" s="253"/>
    </row>
    <row r="32" spans="1:13" ht="22.95" customHeight="1">
      <c r="A32" s="250" t="s">
        <v>4135</v>
      </c>
      <c r="B32" s="250">
        <v>4083</v>
      </c>
      <c r="C32" s="251" t="s">
        <v>1283</v>
      </c>
      <c r="D32" s="251" t="str">
        <f t="shared" si="0"/>
        <v>三重中央南2</v>
      </c>
      <c r="E32" s="250">
        <v>2</v>
      </c>
      <c r="F32" s="250" t="s">
        <v>147</v>
      </c>
      <c r="G32" s="251" t="s">
        <v>4136</v>
      </c>
      <c r="H32" s="250" t="s">
        <v>4104</v>
      </c>
      <c r="I32" s="252" t="s">
        <v>4076</v>
      </c>
      <c r="J32" s="253" t="s">
        <v>13</v>
      </c>
      <c r="K32" s="254" t="s">
        <v>4072</v>
      </c>
      <c r="L32" s="250"/>
      <c r="M32" s="253"/>
    </row>
    <row r="33" spans="1:13" ht="22.95" customHeight="1">
      <c r="A33" s="250" t="s">
        <v>4137</v>
      </c>
      <c r="B33" s="250">
        <v>2014</v>
      </c>
      <c r="C33" s="251" t="s">
        <v>673</v>
      </c>
      <c r="D33" s="251" t="str">
        <f t="shared" si="0"/>
        <v>三重中陽二店1</v>
      </c>
      <c r="E33" s="250">
        <v>1</v>
      </c>
      <c r="F33" s="250" t="s">
        <v>123</v>
      </c>
      <c r="G33" s="251" t="s">
        <v>4138</v>
      </c>
      <c r="H33" s="250" t="s">
        <v>4070</v>
      </c>
      <c r="I33" s="252" t="s">
        <v>4071</v>
      </c>
      <c r="J33" s="253" t="s">
        <v>13</v>
      </c>
      <c r="K33" s="254" t="s">
        <v>4072</v>
      </c>
      <c r="L33" s="250"/>
      <c r="M33" s="253"/>
    </row>
    <row r="34" spans="1:13" ht="22.95" customHeight="1">
      <c r="A34" s="250" t="s">
        <v>4139</v>
      </c>
      <c r="B34" s="250">
        <v>2014</v>
      </c>
      <c r="C34" s="251" t="s">
        <v>673</v>
      </c>
      <c r="D34" s="251" t="str">
        <f t="shared" si="0"/>
        <v>三重中陽二店2</v>
      </c>
      <c r="E34" s="250">
        <v>2</v>
      </c>
      <c r="F34" s="250" t="s">
        <v>124</v>
      </c>
      <c r="G34" s="251" t="s">
        <v>4140</v>
      </c>
      <c r="H34" s="250" t="s">
        <v>4070</v>
      </c>
      <c r="I34" s="252" t="s">
        <v>4097</v>
      </c>
      <c r="J34" s="253" t="s">
        <v>13</v>
      </c>
      <c r="K34" s="254" t="s">
        <v>4072</v>
      </c>
      <c r="L34" s="250"/>
      <c r="M34" s="253"/>
    </row>
    <row r="35" spans="1:13" ht="22.95" customHeight="1">
      <c r="A35" s="250" t="s">
        <v>4141</v>
      </c>
      <c r="B35" s="250" t="s">
        <v>249</v>
      </c>
      <c r="C35" s="251" t="s">
        <v>1263</v>
      </c>
      <c r="D35" s="251" t="str">
        <f t="shared" si="0"/>
        <v>三重中興北2</v>
      </c>
      <c r="E35" s="250">
        <v>2</v>
      </c>
      <c r="F35" s="250" t="s">
        <v>250</v>
      </c>
      <c r="G35" s="251" t="s">
        <v>4142</v>
      </c>
      <c r="H35" s="250" t="s">
        <v>4075</v>
      </c>
      <c r="I35" s="252" t="s">
        <v>4076</v>
      </c>
      <c r="J35" s="253" t="s">
        <v>13</v>
      </c>
      <c r="K35" s="254" t="s">
        <v>4072</v>
      </c>
      <c r="L35" s="250"/>
      <c r="M35" s="253"/>
    </row>
    <row r="36" spans="1:13" ht="22.95" customHeight="1">
      <c r="A36" s="250" t="s">
        <v>4143</v>
      </c>
      <c r="B36" s="250" t="s">
        <v>234</v>
      </c>
      <c r="C36" s="251" t="s">
        <v>1312</v>
      </c>
      <c r="D36" s="251" t="str">
        <f t="shared" si="0"/>
        <v>三重中興北二1</v>
      </c>
      <c r="E36" s="250">
        <v>1</v>
      </c>
      <c r="F36" s="250" t="s">
        <v>235</v>
      </c>
      <c r="G36" s="251" t="s">
        <v>4144</v>
      </c>
      <c r="H36" s="250" t="s">
        <v>4075</v>
      </c>
      <c r="I36" s="252" t="s">
        <v>4097</v>
      </c>
      <c r="J36" s="253" t="s">
        <v>13</v>
      </c>
      <c r="K36" s="254" t="s">
        <v>4072</v>
      </c>
      <c r="L36" s="250"/>
      <c r="M36" s="253"/>
    </row>
    <row r="37" spans="1:13" ht="22.95" customHeight="1">
      <c r="A37" s="250" t="s">
        <v>4145</v>
      </c>
      <c r="B37" s="250" t="s">
        <v>234</v>
      </c>
      <c r="C37" s="251" t="s">
        <v>1312</v>
      </c>
      <c r="D37" s="251" t="str">
        <f t="shared" si="0"/>
        <v>三重中興北二2</v>
      </c>
      <c r="E37" s="250">
        <v>2</v>
      </c>
      <c r="F37" s="250" t="s">
        <v>236</v>
      </c>
      <c r="G37" s="251" t="s">
        <v>4146</v>
      </c>
      <c r="H37" s="250" t="s">
        <v>4075</v>
      </c>
      <c r="I37" s="252" t="s">
        <v>4097</v>
      </c>
      <c r="J37" s="253" t="s">
        <v>13</v>
      </c>
      <c r="K37" s="254" t="s">
        <v>4072</v>
      </c>
      <c r="L37" s="250"/>
      <c r="M37" s="253"/>
    </row>
    <row r="38" spans="1:13" ht="22.95" customHeight="1">
      <c r="A38" s="250" t="s">
        <v>4147</v>
      </c>
      <c r="B38" s="250">
        <v>2759</v>
      </c>
      <c r="C38" s="251" t="s">
        <v>713</v>
      </c>
      <c r="D38" s="251" t="str">
        <f t="shared" si="0"/>
        <v>三重仁化店1</v>
      </c>
      <c r="E38" s="250">
        <v>1</v>
      </c>
      <c r="F38" s="250" t="s">
        <v>79</v>
      </c>
      <c r="G38" s="251" t="s">
        <v>4148</v>
      </c>
      <c r="H38" s="250" t="s">
        <v>4075</v>
      </c>
      <c r="I38" s="252" t="s">
        <v>4076</v>
      </c>
      <c r="J38" s="253" t="s">
        <v>13</v>
      </c>
      <c r="K38" s="254" t="s">
        <v>4072</v>
      </c>
      <c r="L38" s="250"/>
      <c r="M38" s="253"/>
    </row>
    <row r="39" spans="1:13" ht="22.95" customHeight="1">
      <c r="A39" s="250" t="s">
        <v>4149</v>
      </c>
      <c r="B39" s="250">
        <v>2759</v>
      </c>
      <c r="C39" s="251" t="s">
        <v>713</v>
      </c>
      <c r="D39" s="251" t="str">
        <f t="shared" si="0"/>
        <v>三重仁化店2</v>
      </c>
      <c r="E39" s="250">
        <v>2</v>
      </c>
      <c r="F39" s="250" t="s">
        <v>80</v>
      </c>
      <c r="G39" s="251" t="s">
        <v>4150</v>
      </c>
      <c r="H39" s="250" t="s">
        <v>4075</v>
      </c>
      <c r="I39" s="252" t="s">
        <v>4076</v>
      </c>
      <c r="J39" s="253" t="s">
        <v>13</v>
      </c>
      <c r="K39" s="254" t="s">
        <v>4072</v>
      </c>
      <c r="L39" s="250"/>
      <c r="M39" s="253"/>
    </row>
    <row r="40" spans="1:13" ht="22.95" customHeight="1">
      <c r="A40" s="250" t="s">
        <v>4151</v>
      </c>
      <c r="B40" s="250">
        <v>4397</v>
      </c>
      <c r="C40" s="251" t="s">
        <v>853</v>
      </c>
      <c r="D40" s="251" t="str">
        <f t="shared" si="0"/>
        <v>三重仁旺店1</v>
      </c>
      <c r="E40" s="250">
        <v>1</v>
      </c>
      <c r="F40" s="250" t="s">
        <v>230</v>
      </c>
      <c r="G40" s="251" t="s">
        <v>4152</v>
      </c>
      <c r="H40" s="250" t="s">
        <v>4070</v>
      </c>
      <c r="I40" s="252" t="s">
        <v>4076</v>
      </c>
      <c r="J40" s="253" t="s">
        <v>13</v>
      </c>
      <c r="K40" s="254" t="s">
        <v>4072</v>
      </c>
      <c r="L40" s="250"/>
      <c r="M40" s="253"/>
    </row>
    <row r="41" spans="1:13" ht="22.95" customHeight="1">
      <c r="A41" s="250" t="s">
        <v>4153</v>
      </c>
      <c r="B41" s="250">
        <v>4397</v>
      </c>
      <c r="C41" s="251" t="s">
        <v>853</v>
      </c>
      <c r="D41" s="251" t="str">
        <f t="shared" si="0"/>
        <v>三重仁旺店2</v>
      </c>
      <c r="E41" s="250">
        <v>2</v>
      </c>
      <c r="F41" s="250" t="s">
        <v>231</v>
      </c>
      <c r="G41" s="251" t="s">
        <v>4154</v>
      </c>
      <c r="H41" s="250" t="s">
        <v>4070</v>
      </c>
      <c r="I41" s="252" t="s">
        <v>4076</v>
      </c>
      <c r="J41" s="253" t="s">
        <v>13</v>
      </c>
      <c r="K41" s="254" t="s">
        <v>4072</v>
      </c>
      <c r="L41" s="250"/>
      <c r="M41" s="253"/>
    </row>
    <row r="42" spans="1:13" ht="22.95" customHeight="1">
      <c r="A42" s="250" t="s">
        <v>4155</v>
      </c>
      <c r="B42" s="250">
        <v>4098</v>
      </c>
      <c r="C42" s="251" t="s">
        <v>1786</v>
      </c>
      <c r="D42" s="251" t="str">
        <f t="shared" si="0"/>
        <v>三重仁美店1</v>
      </c>
      <c r="E42" s="250">
        <v>1</v>
      </c>
      <c r="F42" s="250" t="s">
        <v>282</v>
      </c>
      <c r="G42" s="251" t="s">
        <v>4156</v>
      </c>
      <c r="H42" s="250" t="s">
        <v>4075</v>
      </c>
      <c r="I42" s="252" t="s">
        <v>4076</v>
      </c>
      <c r="J42" s="253" t="s">
        <v>13</v>
      </c>
      <c r="K42" s="254" t="s">
        <v>4072</v>
      </c>
      <c r="L42" s="250"/>
      <c r="M42" s="253"/>
    </row>
    <row r="43" spans="1:13" ht="22.95" customHeight="1">
      <c r="A43" s="250" t="s">
        <v>4157</v>
      </c>
      <c r="B43" s="250">
        <v>4241</v>
      </c>
      <c r="C43" s="251" t="s">
        <v>944</v>
      </c>
      <c r="D43" s="251" t="str">
        <f t="shared" si="0"/>
        <v>三重仁義店1</v>
      </c>
      <c r="E43" s="250">
        <v>1</v>
      </c>
      <c r="F43" s="250" t="s">
        <v>60</v>
      </c>
      <c r="G43" s="251" t="s">
        <v>4158</v>
      </c>
      <c r="H43" s="250" t="s">
        <v>4075</v>
      </c>
      <c r="I43" s="252" t="s">
        <v>4076</v>
      </c>
      <c r="J43" s="253" t="s">
        <v>13</v>
      </c>
      <c r="K43" s="254" t="s">
        <v>4072</v>
      </c>
      <c r="L43" s="250"/>
      <c r="M43" s="253"/>
    </row>
    <row r="44" spans="1:13" ht="22.95" customHeight="1">
      <c r="A44" s="250" t="s">
        <v>4159</v>
      </c>
      <c r="B44" s="250">
        <v>4241</v>
      </c>
      <c r="C44" s="251" t="s">
        <v>944</v>
      </c>
      <c r="D44" s="251" t="str">
        <f t="shared" si="0"/>
        <v>三重仁義店2</v>
      </c>
      <c r="E44" s="250">
        <v>2</v>
      </c>
      <c r="F44" s="250" t="s">
        <v>61</v>
      </c>
      <c r="G44" s="251" t="s">
        <v>4160</v>
      </c>
      <c r="H44" s="250" t="s">
        <v>4075</v>
      </c>
      <c r="I44" s="252" t="s">
        <v>4076</v>
      </c>
      <c r="J44" s="253" t="s">
        <v>13</v>
      </c>
      <c r="K44" s="254" t="s">
        <v>4072</v>
      </c>
      <c r="L44" s="250"/>
      <c r="M44" s="253"/>
    </row>
    <row r="45" spans="1:13" ht="22.95" customHeight="1">
      <c r="A45" s="250" t="s">
        <v>4161</v>
      </c>
      <c r="B45" s="250">
        <v>4184</v>
      </c>
      <c r="C45" s="251" t="s">
        <v>632</v>
      </c>
      <c r="D45" s="251" t="str">
        <f t="shared" si="0"/>
        <v>三重今大店1</v>
      </c>
      <c r="E45" s="250">
        <v>1</v>
      </c>
      <c r="F45" s="250" t="s">
        <v>138</v>
      </c>
      <c r="G45" s="251" t="s">
        <v>4162</v>
      </c>
      <c r="H45" s="250" t="s">
        <v>4104</v>
      </c>
      <c r="I45" s="252" t="s">
        <v>4097</v>
      </c>
      <c r="J45" s="253" t="s">
        <v>13</v>
      </c>
      <c r="K45" s="254" t="s">
        <v>4072</v>
      </c>
      <c r="L45" s="250"/>
      <c r="M45" s="253"/>
    </row>
    <row r="46" spans="1:13" ht="22.95" customHeight="1">
      <c r="A46" s="250" t="s">
        <v>4163</v>
      </c>
      <c r="B46" s="250">
        <v>4352</v>
      </c>
      <c r="C46" s="251" t="s">
        <v>1554</v>
      </c>
      <c r="D46" s="251" t="str">
        <f t="shared" si="0"/>
        <v>三重公園店1</v>
      </c>
      <c r="E46" s="250">
        <v>1</v>
      </c>
      <c r="F46" s="250" t="s">
        <v>232</v>
      </c>
      <c r="G46" s="251" t="s">
        <v>4164</v>
      </c>
      <c r="H46" s="250" t="s">
        <v>4075</v>
      </c>
      <c r="I46" s="252" t="s">
        <v>4076</v>
      </c>
      <c r="J46" s="253" t="s">
        <v>13</v>
      </c>
      <c r="K46" s="254" t="s">
        <v>4072</v>
      </c>
      <c r="L46" s="250"/>
      <c r="M46" s="253"/>
    </row>
    <row r="47" spans="1:13" ht="22.95" customHeight="1">
      <c r="A47" s="250" t="s">
        <v>4165</v>
      </c>
      <c r="B47" s="250">
        <v>4352</v>
      </c>
      <c r="C47" s="251" t="s">
        <v>1554</v>
      </c>
      <c r="D47" s="251" t="str">
        <f t="shared" si="0"/>
        <v>三重公園店2</v>
      </c>
      <c r="E47" s="250">
        <v>2</v>
      </c>
      <c r="F47" s="250" t="s">
        <v>233</v>
      </c>
      <c r="G47" s="251" t="s">
        <v>4166</v>
      </c>
      <c r="H47" s="250" t="s">
        <v>4075</v>
      </c>
      <c r="I47" s="252" t="s">
        <v>4076</v>
      </c>
      <c r="J47" s="253" t="s">
        <v>13</v>
      </c>
      <c r="K47" s="254" t="s">
        <v>4072</v>
      </c>
      <c r="L47" s="250"/>
      <c r="M47" s="253"/>
    </row>
    <row r="48" spans="1:13" ht="22.95" customHeight="1">
      <c r="A48" s="250" t="s">
        <v>4167</v>
      </c>
      <c r="B48" s="250">
        <v>4968</v>
      </c>
      <c r="C48" s="251" t="s">
        <v>669</v>
      </c>
      <c r="D48" s="251" t="str">
        <f t="shared" si="0"/>
        <v>三重太璞宮1</v>
      </c>
      <c r="E48" s="250">
        <v>1</v>
      </c>
      <c r="F48" s="250" t="s">
        <v>316</v>
      </c>
      <c r="G48" s="251" t="s">
        <v>4168</v>
      </c>
      <c r="H48" s="250" t="s">
        <v>4104</v>
      </c>
      <c r="I48" s="252" t="s">
        <v>4169</v>
      </c>
      <c r="J48" s="253" t="s">
        <v>13</v>
      </c>
      <c r="K48" s="254" t="s">
        <v>4072</v>
      </c>
      <c r="L48" s="250"/>
      <c r="M48" s="253"/>
    </row>
    <row r="49" spans="1:13" ht="22.95" customHeight="1">
      <c r="A49" s="250" t="s">
        <v>4170</v>
      </c>
      <c r="B49" s="250">
        <v>4312</v>
      </c>
      <c r="C49" s="251" t="s">
        <v>827</v>
      </c>
      <c r="D49" s="251" t="str">
        <f t="shared" si="0"/>
        <v>三重文化北1</v>
      </c>
      <c r="E49" s="250">
        <v>1</v>
      </c>
      <c r="F49" s="250" t="s">
        <v>152</v>
      </c>
      <c r="G49" s="251" t="s">
        <v>4171</v>
      </c>
      <c r="H49" s="250" t="s">
        <v>4104</v>
      </c>
      <c r="I49" s="252" t="s">
        <v>4076</v>
      </c>
      <c r="J49" s="253" t="s">
        <v>13</v>
      </c>
      <c r="K49" s="254" t="s">
        <v>4072</v>
      </c>
      <c r="L49" s="250"/>
      <c r="M49" s="253"/>
    </row>
    <row r="50" spans="1:13" ht="22.95" customHeight="1">
      <c r="A50" s="250" t="s">
        <v>4172</v>
      </c>
      <c r="B50" s="250">
        <v>4312</v>
      </c>
      <c r="C50" s="251" t="s">
        <v>827</v>
      </c>
      <c r="D50" s="251" t="str">
        <f t="shared" si="0"/>
        <v>三重文化北2</v>
      </c>
      <c r="E50" s="250">
        <v>2</v>
      </c>
      <c r="F50" s="250" t="s">
        <v>153</v>
      </c>
      <c r="G50" s="251" t="s">
        <v>4173</v>
      </c>
      <c r="H50" s="250" t="s">
        <v>4104</v>
      </c>
      <c r="I50" s="252" t="s">
        <v>4076</v>
      </c>
      <c r="J50" s="253" t="s">
        <v>13</v>
      </c>
      <c r="K50" s="254" t="s">
        <v>4072</v>
      </c>
      <c r="L50" s="250"/>
      <c r="M50" s="253"/>
    </row>
    <row r="51" spans="1:13" ht="22.95" customHeight="1">
      <c r="A51" s="250" t="s">
        <v>4174</v>
      </c>
      <c r="B51" s="250" t="s">
        <v>191</v>
      </c>
      <c r="C51" s="251" t="s">
        <v>1471</v>
      </c>
      <c r="D51" s="251" t="str">
        <f t="shared" si="0"/>
        <v>三重正義北店1</v>
      </c>
      <c r="E51" s="250">
        <v>1</v>
      </c>
      <c r="F51" s="250" t="s">
        <v>192</v>
      </c>
      <c r="G51" s="251" t="s">
        <v>4175</v>
      </c>
      <c r="H51" s="250" t="s">
        <v>4070</v>
      </c>
      <c r="I51" s="252" t="s">
        <v>4071</v>
      </c>
      <c r="J51" s="253" t="s">
        <v>13</v>
      </c>
      <c r="K51" s="254" t="s">
        <v>4072</v>
      </c>
      <c r="L51" s="250"/>
      <c r="M51" s="253"/>
    </row>
    <row r="52" spans="1:13" ht="22.95" customHeight="1">
      <c r="A52" s="250" t="s">
        <v>4176</v>
      </c>
      <c r="B52" s="250">
        <v>2349</v>
      </c>
      <c r="C52" s="251" t="s">
        <v>1574</v>
      </c>
      <c r="D52" s="251" t="str">
        <f t="shared" si="0"/>
        <v>三重永福店1</v>
      </c>
      <c r="E52" s="250">
        <v>1</v>
      </c>
      <c r="F52" s="250" t="s">
        <v>184</v>
      </c>
      <c r="G52" s="251" t="s">
        <v>4177</v>
      </c>
      <c r="H52" s="250" t="s">
        <v>4070</v>
      </c>
      <c r="I52" s="252" t="s">
        <v>4097</v>
      </c>
      <c r="J52" s="253" t="s">
        <v>13</v>
      </c>
      <c r="K52" s="254" t="s">
        <v>4072</v>
      </c>
      <c r="L52" s="250"/>
      <c r="M52" s="253"/>
    </row>
    <row r="53" spans="1:13" ht="22.95" customHeight="1">
      <c r="A53" s="250" t="s">
        <v>4178</v>
      </c>
      <c r="B53" s="250">
        <v>2349</v>
      </c>
      <c r="C53" s="251" t="s">
        <v>1574</v>
      </c>
      <c r="D53" s="251" t="str">
        <f t="shared" si="0"/>
        <v>三重永福店2</v>
      </c>
      <c r="E53" s="250">
        <v>2</v>
      </c>
      <c r="F53" s="250" t="s">
        <v>185</v>
      </c>
      <c r="G53" s="251" t="s">
        <v>4179</v>
      </c>
      <c r="H53" s="250" t="s">
        <v>4070</v>
      </c>
      <c r="I53" s="252" t="s">
        <v>4097</v>
      </c>
      <c r="J53" s="253" t="s">
        <v>13</v>
      </c>
      <c r="K53" s="254" t="s">
        <v>4072</v>
      </c>
      <c r="L53" s="250"/>
      <c r="M53" s="253"/>
    </row>
    <row r="54" spans="1:13" ht="22.95" customHeight="1">
      <c r="A54" s="250" t="s">
        <v>4180</v>
      </c>
      <c r="B54" s="250">
        <v>3676</v>
      </c>
      <c r="C54" s="251" t="s">
        <v>780</v>
      </c>
      <c r="D54" s="251" t="str">
        <f t="shared" si="0"/>
        <v>三重田心店1</v>
      </c>
      <c r="E54" s="250">
        <v>1</v>
      </c>
      <c r="F54" s="250" t="s">
        <v>114</v>
      </c>
      <c r="G54" s="255" t="s">
        <v>4181</v>
      </c>
      <c r="H54" s="250" t="s">
        <v>4075</v>
      </c>
      <c r="I54" s="252" t="s">
        <v>4076</v>
      </c>
      <c r="J54" s="253" t="s">
        <v>13</v>
      </c>
      <c r="K54" s="254" t="s">
        <v>4072</v>
      </c>
      <c r="L54" s="250"/>
      <c r="M54" s="253"/>
    </row>
    <row r="55" spans="1:13" ht="22.95" customHeight="1">
      <c r="A55" s="250" t="s">
        <v>4182</v>
      </c>
      <c r="B55" s="250">
        <v>3676</v>
      </c>
      <c r="C55" s="251" t="s">
        <v>780</v>
      </c>
      <c r="D55" s="251" t="str">
        <f t="shared" si="0"/>
        <v>三重田心店2</v>
      </c>
      <c r="E55" s="250">
        <v>2</v>
      </c>
      <c r="F55" s="250" t="s">
        <v>115</v>
      </c>
      <c r="G55" s="251" t="s">
        <v>4183</v>
      </c>
      <c r="H55" s="250" t="s">
        <v>4075</v>
      </c>
      <c r="I55" s="252" t="s">
        <v>4071</v>
      </c>
      <c r="J55" s="253" t="s">
        <v>13</v>
      </c>
      <c r="K55" s="254" t="s">
        <v>4072</v>
      </c>
      <c r="L55" s="250"/>
      <c r="M55" s="253"/>
    </row>
    <row r="56" spans="1:13" ht="22.95" customHeight="1">
      <c r="A56" s="250" t="s">
        <v>4184</v>
      </c>
      <c r="B56" s="250">
        <v>4539</v>
      </c>
      <c r="C56" s="251" t="s">
        <v>770</v>
      </c>
      <c r="D56" s="251" t="str">
        <f t="shared" si="0"/>
        <v>三重自信店1</v>
      </c>
      <c r="E56" s="250">
        <v>1</v>
      </c>
      <c r="F56" s="250" t="s">
        <v>142</v>
      </c>
      <c r="G56" s="251" t="s">
        <v>4185</v>
      </c>
      <c r="H56" s="250" t="s">
        <v>4075</v>
      </c>
      <c r="I56" s="252" t="s">
        <v>4076</v>
      </c>
      <c r="J56" s="253" t="s">
        <v>13</v>
      </c>
      <c r="K56" s="254" t="s">
        <v>4072</v>
      </c>
      <c r="L56" s="250"/>
      <c r="M56" s="253"/>
    </row>
    <row r="57" spans="1:13" ht="22.95" customHeight="1">
      <c r="A57" s="250" t="s">
        <v>4186</v>
      </c>
      <c r="B57" s="250">
        <v>4539</v>
      </c>
      <c r="C57" s="251" t="s">
        <v>770</v>
      </c>
      <c r="D57" s="251" t="str">
        <f t="shared" si="0"/>
        <v>三重自信店2</v>
      </c>
      <c r="E57" s="250">
        <v>2</v>
      </c>
      <c r="F57" s="250" t="s">
        <v>143</v>
      </c>
      <c r="G57" s="251" t="s">
        <v>4187</v>
      </c>
      <c r="H57" s="250" t="s">
        <v>4075</v>
      </c>
      <c r="I57" s="252" t="s">
        <v>4076</v>
      </c>
      <c r="J57" s="253" t="s">
        <v>13</v>
      </c>
      <c r="K57" s="254" t="s">
        <v>4072</v>
      </c>
      <c r="L57" s="250"/>
      <c r="M57" s="253"/>
    </row>
    <row r="58" spans="1:13" ht="22.95" customHeight="1">
      <c r="A58" s="250" t="s">
        <v>4188</v>
      </c>
      <c r="B58" s="250">
        <v>3623</v>
      </c>
      <c r="C58" s="251" t="s">
        <v>1504</v>
      </c>
      <c r="D58" s="251" t="str">
        <f t="shared" si="0"/>
        <v>三重自強店1</v>
      </c>
      <c r="E58" s="250">
        <v>1</v>
      </c>
      <c r="F58" s="250" t="s">
        <v>172</v>
      </c>
      <c r="G58" s="251" t="s">
        <v>4189</v>
      </c>
      <c r="H58" s="250" t="s">
        <v>4075</v>
      </c>
      <c r="I58" s="252" t="s">
        <v>4076</v>
      </c>
      <c r="J58" s="253" t="s">
        <v>13</v>
      </c>
      <c r="K58" s="254" t="s">
        <v>4072</v>
      </c>
      <c r="L58" s="250"/>
      <c r="M58" s="253"/>
    </row>
    <row r="59" spans="1:13" ht="22.95" customHeight="1">
      <c r="A59" s="250" t="s">
        <v>4190</v>
      </c>
      <c r="B59" s="250">
        <v>3623</v>
      </c>
      <c r="C59" s="251" t="s">
        <v>1504</v>
      </c>
      <c r="D59" s="251" t="str">
        <f t="shared" si="0"/>
        <v>三重自強店2</v>
      </c>
      <c r="E59" s="250">
        <v>2</v>
      </c>
      <c r="F59" s="250" t="s">
        <v>173</v>
      </c>
      <c r="G59" s="251" t="s">
        <v>4191</v>
      </c>
      <c r="H59" s="250" t="s">
        <v>4075</v>
      </c>
      <c r="I59" s="252" t="s">
        <v>4076</v>
      </c>
      <c r="J59" s="253" t="s">
        <v>13</v>
      </c>
      <c r="K59" s="254" t="s">
        <v>4072</v>
      </c>
      <c r="L59" s="250"/>
      <c r="M59" s="253"/>
    </row>
    <row r="60" spans="1:13" ht="22.95" customHeight="1">
      <c r="A60" s="250" t="s">
        <v>4192</v>
      </c>
      <c r="B60" s="250" t="s">
        <v>328</v>
      </c>
      <c r="C60" s="251" t="s">
        <v>1727</v>
      </c>
      <c r="D60" s="251" t="str">
        <f t="shared" si="0"/>
        <v>三重車路頭1</v>
      </c>
      <c r="E60" s="250">
        <v>1</v>
      </c>
      <c r="F60" s="250" t="s">
        <v>4193</v>
      </c>
      <c r="G60" s="251" t="s">
        <v>4194</v>
      </c>
      <c r="H60" s="250" t="s">
        <v>4075</v>
      </c>
      <c r="I60" s="252" t="s">
        <v>4076</v>
      </c>
      <c r="J60" s="253" t="s">
        <v>13</v>
      </c>
      <c r="K60" s="254" t="s">
        <v>4072</v>
      </c>
      <c r="L60" s="250"/>
      <c r="M60" s="253"/>
    </row>
    <row r="61" spans="1:13" ht="22.95" customHeight="1">
      <c r="A61" s="250" t="s">
        <v>4195</v>
      </c>
      <c r="B61" s="250">
        <v>4977</v>
      </c>
      <c r="C61" s="251" t="s">
        <v>1213</v>
      </c>
      <c r="D61" s="251" t="str">
        <f t="shared" si="0"/>
        <v>三重初戀店1</v>
      </c>
      <c r="E61" s="250">
        <v>1</v>
      </c>
      <c r="F61" s="250" t="s">
        <v>252</v>
      </c>
      <c r="G61" s="251" t="s">
        <v>4196</v>
      </c>
      <c r="H61" s="250" t="s">
        <v>4075</v>
      </c>
      <c r="I61" s="252" t="s">
        <v>4076</v>
      </c>
      <c r="J61" s="253" t="s">
        <v>13</v>
      </c>
      <c r="K61" s="254" t="s">
        <v>4072</v>
      </c>
      <c r="L61" s="250"/>
      <c r="M61" s="253"/>
    </row>
    <row r="62" spans="1:13" ht="22.95" customHeight="1">
      <c r="A62" s="250" t="s">
        <v>4197</v>
      </c>
      <c r="B62" s="250">
        <v>4977</v>
      </c>
      <c r="C62" s="251" t="s">
        <v>1213</v>
      </c>
      <c r="D62" s="251" t="str">
        <f t="shared" si="0"/>
        <v>三重初戀店2</v>
      </c>
      <c r="E62" s="250">
        <v>2</v>
      </c>
      <c r="F62" s="250" t="s">
        <v>253</v>
      </c>
      <c r="G62" s="251" t="s">
        <v>4198</v>
      </c>
      <c r="H62" s="250" t="s">
        <v>4075</v>
      </c>
      <c r="I62" s="252" t="s">
        <v>4076</v>
      </c>
      <c r="J62" s="253" t="s">
        <v>13</v>
      </c>
      <c r="K62" s="254" t="s">
        <v>4072</v>
      </c>
      <c r="L62" s="250"/>
      <c r="M62" s="253"/>
    </row>
    <row r="63" spans="1:13" ht="22.95" customHeight="1">
      <c r="A63" s="250" t="s">
        <v>4199</v>
      </c>
      <c r="B63" s="250">
        <v>2935</v>
      </c>
      <c r="C63" s="251" t="s">
        <v>1439</v>
      </c>
      <c r="D63" s="251" t="str">
        <f t="shared" si="0"/>
        <v>三重夜市口1</v>
      </c>
      <c r="E63" s="250">
        <v>1</v>
      </c>
      <c r="F63" s="250" t="s">
        <v>148</v>
      </c>
      <c r="G63" s="251" t="s">
        <v>4200</v>
      </c>
      <c r="H63" s="250" t="s">
        <v>4075</v>
      </c>
      <c r="I63" s="252" t="s">
        <v>4076</v>
      </c>
      <c r="J63" s="253" t="s">
        <v>13</v>
      </c>
      <c r="K63" s="254" t="s">
        <v>4072</v>
      </c>
      <c r="L63" s="250"/>
      <c r="M63" s="253"/>
    </row>
    <row r="64" spans="1:13" ht="22.95" customHeight="1">
      <c r="A64" s="250" t="s">
        <v>4201</v>
      </c>
      <c r="B64" s="250">
        <v>2935</v>
      </c>
      <c r="C64" s="251" t="s">
        <v>1439</v>
      </c>
      <c r="D64" s="251" t="str">
        <f t="shared" si="0"/>
        <v>三重夜市口2</v>
      </c>
      <c r="E64" s="250">
        <v>2</v>
      </c>
      <c r="F64" s="250" t="s">
        <v>149</v>
      </c>
      <c r="G64" s="251" t="s">
        <v>4202</v>
      </c>
      <c r="H64" s="250" t="s">
        <v>4075</v>
      </c>
      <c r="I64" s="252" t="s">
        <v>4071</v>
      </c>
      <c r="J64" s="253" t="s">
        <v>13</v>
      </c>
      <c r="K64" s="254" t="s">
        <v>4072</v>
      </c>
      <c r="L64" s="250"/>
      <c r="M64" s="253"/>
    </row>
    <row r="65" spans="1:13" ht="22.95" customHeight="1">
      <c r="A65" s="250" t="s">
        <v>4203</v>
      </c>
      <c r="B65" s="250">
        <v>4084</v>
      </c>
      <c r="C65" s="251" t="s">
        <v>697</v>
      </c>
      <c r="D65" s="251" t="str">
        <f t="shared" si="0"/>
        <v>三重昌隆店1</v>
      </c>
      <c r="E65" s="250">
        <v>1</v>
      </c>
      <c r="F65" s="250" t="s">
        <v>64</v>
      </c>
      <c r="G65" s="251" t="s">
        <v>4204</v>
      </c>
      <c r="H65" s="250" t="s">
        <v>4075</v>
      </c>
      <c r="I65" s="252" t="s">
        <v>4097</v>
      </c>
      <c r="J65" s="253" t="s">
        <v>13</v>
      </c>
      <c r="K65" s="254" t="s">
        <v>4072</v>
      </c>
      <c r="L65" s="250"/>
      <c r="M65" s="253"/>
    </row>
    <row r="66" spans="1:13" ht="22.95" customHeight="1">
      <c r="A66" s="250" t="s">
        <v>4205</v>
      </c>
      <c r="B66" s="250">
        <v>4084</v>
      </c>
      <c r="C66" s="251" t="s">
        <v>697</v>
      </c>
      <c r="D66" s="251" t="str">
        <f t="shared" ref="D66:D129" si="1">C66&amp;E66</f>
        <v>三重昌隆店2</v>
      </c>
      <c r="E66" s="250">
        <v>2</v>
      </c>
      <c r="F66" s="250" t="s">
        <v>65</v>
      </c>
      <c r="G66" s="251" t="s">
        <v>4206</v>
      </c>
      <c r="H66" s="250" t="s">
        <v>4075</v>
      </c>
      <c r="I66" s="252" t="s">
        <v>4097</v>
      </c>
      <c r="J66" s="253" t="s">
        <v>13</v>
      </c>
      <c r="K66" s="254" t="s">
        <v>4072</v>
      </c>
      <c r="L66" s="250"/>
      <c r="M66" s="253"/>
    </row>
    <row r="67" spans="1:13" ht="22.95" customHeight="1">
      <c r="A67" s="250" t="s">
        <v>4207</v>
      </c>
      <c r="B67" s="250">
        <v>3983</v>
      </c>
      <c r="C67" s="251" t="s">
        <v>721</v>
      </c>
      <c r="D67" s="251" t="str">
        <f t="shared" si="1"/>
        <v>三重星光店1</v>
      </c>
      <c r="E67" s="250">
        <v>1</v>
      </c>
      <c r="F67" s="250" t="s">
        <v>126</v>
      </c>
      <c r="G67" s="251" t="s">
        <v>4208</v>
      </c>
      <c r="H67" s="250" t="s">
        <v>4075</v>
      </c>
      <c r="I67" s="252" t="s">
        <v>4076</v>
      </c>
      <c r="J67" s="253" t="s">
        <v>13</v>
      </c>
      <c r="K67" s="254" t="s">
        <v>4072</v>
      </c>
      <c r="L67" s="250"/>
      <c r="M67" s="253"/>
    </row>
    <row r="68" spans="1:13" ht="22.95" customHeight="1">
      <c r="A68" s="250" t="s">
        <v>4209</v>
      </c>
      <c r="B68" s="250">
        <v>3890</v>
      </c>
      <c r="C68" s="251" t="s">
        <v>464</v>
      </c>
      <c r="D68" s="251" t="str">
        <f t="shared" si="1"/>
        <v>三重美堤店1</v>
      </c>
      <c r="E68" s="250">
        <v>1</v>
      </c>
      <c r="F68" s="250" t="s">
        <v>254</v>
      </c>
      <c r="G68" s="251" t="s">
        <v>4210</v>
      </c>
      <c r="H68" s="250" t="s">
        <v>4075</v>
      </c>
      <c r="I68" s="252" t="s">
        <v>4211</v>
      </c>
      <c r="J68" s="253" t="s">
        <v>13</v>
      </c>
      <c r="K68" s="254" t="s">
        <v>4072</v>
      </c>
      <c r="L68" s="250"/>
      <c r="M68" s="253"/>
    </row>
    <row r="69" spans="1:13" ht="22.95" customHeight="1">
      <c r="A69" s="250" t="s">
        <v>4212</v>
      </c>
      <c r="B69" s="250">
        <v>3890</v>
      </c>
      <c r="C69" s="251" t="s">
        <v>464</v>
      </c>
      <c r="D69" s="251" t="str">
        <f t="shared" si="1"/>
        <v>三重美堤店2</v>
      </c>
      <c r="E69" s="250">
        <v>2</v>
      </c>
      <c r="F69" s="250" t="s">
        <v>255</v>
      </c>
      <c r="G69" s="251" t="s">
        <v>4213</v>
      </c>
      <c r="H69" s="250" t="s">
        <v>4075</v>
      </c>
      <c r="I69" s="252" t="s">
        <v>4211</v>
      </c>
      <c r="J69" s="253" t="s">
        <v>13</v>
      </c>
      <c r="K69" s="254" t="s">
        <v>4072</v>
      </c>
      <c r="L69" s="250"/>
      <c r="M69" s="253"/>
    </row>
    <row r="70" spans="1:13" ht="22.95" customHeight="1">
      <c r="A70" s="250" t="s">
        <v>4214</v>
      </c>
      <c r="B70" s="250">
        <v>4260</v>
      </c>
      <c r="C70" s="251" t="s">
        <v>701</v>
      </c>
      <c r="D70" s="251" t="str">
        <f t="shared" si="1"/>
        <v>三重重高店1</v>
      </c>
      <c r="E70" s="250">
        <v>1</v>
      </c>
      <c r="F70" s="250" t="s">
        <v>66</v>
      </c>
      <c r="G70" s="251" t="s">
        <v>4215</v>
      </c>
      <c r="H70" s="250" t="s">
        <v>4075</v>
      </c>
      <c r="I70" s="252" t="s">
        <v>4076</v>
      </c>
      <c r="J70" s="253" t="s">
        <v>13</v>
      </c>
      <c r="K70" s="254" t="s">
        <v>4072</v>
      </c>
      <c r="L70" s="250"/>
      <c r="M70" s="253"/>
    </row>
    <row r="71" spans="1:13" ht="22.95" customHeight="1">
      <c r="A71" s="250" t="s">
        <v>4216</v>
      </c>
      <c r="B71" s="250">
        <v>4260</v>
      </c>
      <c r="C71" s="251" t="s">
        <v>701</v>
      </c>
      <c r="D71" s="251" t="str">
        <f t="shared" si="1"/>
        <v>三重重高店2</v>
      </c>
      <c r="E71" s="250">
        <v>2</v>
      </c>
      <c r="F71" s="250" t="s">
        <v>67</v>
      </c>
      <c r="G71" s="251" t="s">
        <v>4217</v>
      </c>
      <c r="H71" s="250" t="s">
        <v>4075</v>
      </c>
      <c r="I71" s="252" t="s">
        <v>4076</v>
      </c>
      <c r="J71" s="253" t="s">
        <v>13</v>
      </c>
      <c r="K71" s="254" t="s">
        <v>4072</v>
      </c>
      <c r="L71" s="250"/>
      <c r="M71" s="253"/>
    </row>
    <row r="72" spans="1:13" ht="22.95" customHeight="1">
      <c r="A72" s="250" t="s">
        <v>4218</v>
      </c>
      <c r="B72" s="250">
        <v>3741</v>
      </c>
      <c r="C72" s="251" t="s">
        <v>1423</v>
      </c>
      <c r="D72" s="251" t="str">
        <f t="shared" si="1"/>
        <v>三重重新三1</v>
      </c>
      <c r="E72" s="250">
        <v>1</v>
      </c>
      <c r="F72" s="250" t="s">
        <v>91</v>
      </c>
      <c r="G72" s="251" t="s">
        <v>4219</v>
      </c>
      <c r="H72" s="250" t="s">
        <v>4075</v>
      </c>
      <c r="I72" s="252" t="s">
        <v>4076</v>
      </c>
      <c r="J72" s="253" t="s">
        <v>13</v>
      </c>
      <c r="K72" s="254" t="s">
        <v>4072</v>
      </c>
      <c r="L72" s="250"/>
      <c r="M72" s="253"/>
    </row>
    <row r="73" spans="1:13" ht="22.95" customHeight="1">
      <c r="A73" s="250" t="s">
        <v>4220</v>
      </c>
      <c r="B73" s="250">
        <v>3741</v>
      </c>
      <c r="C73" s="251" t="s">
        <v>1423</v>
      </c>
      <c r="D73" s="251" t="str">
        <f t="shared" si="1"/>
        <v>三重重新三2</v>
      </c>
      <c r="E73" s="250">
        <v>2</v>
      </c>
      <c r="F73" s="250" t="s">
        <v>92</v>
      </c>
      <c r="G73" s="251" t="s">
        <v>4221</v>
      </c>
      <c r="H73" s="250" t="s">
        <v>4075</v>
      </c>
      <c r="I73" s="252" t="s">
        <v>4076</v>
      </c>
      <c r="J73" s="253" t="s">
        <v>13</v>
      </c>
      <c r="K73" s="254" t="s">
        <v>4072</v>
      </c>
      <c r="L73" s="250"/>
      <c r="M73" s="253"/>
    </row>
    <row r="74" spans="1:13" ht="22.95" customHeight="1">
      <c r="A74" s="250" t="s">
        <v>4222</v>
      </c>
      <c r="B74" s="250" t="s">
        <v>55</v>
      </c>
      <c r="C74" s="251" t="s">
        <v>693</v>
      </c>
      <c r="D74" s="251" t="str">
        <f t="shared" si="1"/>
        <v>三重重新店1</v>
      </c>
      <c r="E74" s="250">
        <v>1</v>
      </c>
      <c r="F74" s="250" t="s">
        <v>56</v>
      </c>
      <c r="G74" s="251" t="s">
        <v>4223</v>
      </c>
      <c r="H74" s="250" t="s">
        <v>4075</v>
      </c>
      <c r="I74" s="252" t="s">
        <v>4097</v>
      </c>
      <c r="J74" s="253" t="s">
        <v>13</v>
      </c>
      <c r="K74" s="254" t="s">
        <v>4072</v>
      </c>
      <c r="L74" s="250"/>
      <c r="M74" s="253"/>
    </row>
    <row r="75" spans="1:13" ht="22.95" customHeight="1">
      <c r="A75" s="250" t="s">
        <v>4224</v>
      </c>
      <c r="B75" s="250" t="s">
        <v>55</v>
      </c>
      <c r="C75" s="251" t="s">
        <v>693</v>
      </c>
      <c r="D75" s="251" t="str">
        <f t="shared" si="1"/>
        <v>三重重新店2</v>
      </c>
      <c r="E75" s="250">
        <v>2</v>
      </c>
      <c r="F75" s="250" t="s">
        <v>57</v>
      </c>
      <c r="G75" s="251" t="s">
        <v>4225</v>
      </c>
      <c r="H75" s="250" t="s">
        <v>4075</v>
      </c>
      <c r="I75" s="252" t="s">
        <v>4097</v>
      </c>
      <c r="J75" s="253" t="s">
        <v>13</v>
      </c>
      <c r="K75" s="254" t="s">
        <v>4072</v>
      </c>
      <c r="L75" s="250"/>
      <c r="M75" s="253"/>
    </row>
    <row r="76" spans="1:13" ht="22.95" customHeight="1">
      <c r="A76" s="250" t="s">
        <v>4226</v>
      </c>
      <c r="B76" s="250">
        <v>3627</v>
      </c>
      <c r="C76" s="251" t="s">
        <v>689</v>
      </c>
      <c r="D76" s="251" t="str">
        <f t="shared" si="1"/>
        <v>三重重新橋1</v>
      </c>
      <c r="E76" s="250">
        <v>1</v>
      </c>
      <c r="F76" s="250" t="s">
        <v>62</v>
      </c>
      <c r="G76" s="251" t="s">
        <v>4227</v>
      </c>
      <c r="H76" s="250" t="s">
        <v>4070</v>
      </c>
      <c r="I76" s="252" t="s">
        <v>4076</v>
      </c>
      <c r="J76" s="253" t="s">
        <v>13</v>
      </c>
      <c r="K76" s="254" t="s">
        <v>4072</v>
      </c>
      <c r="L76" s="250"/>
      <c r="M76" s="253"/>
    </row>
    <row r="77" spans="1:13" ht="22.95" customHeight="1">
      <c r="A77" s="250" t="s">
        <v>4228</v>
      </c>
      <c r="B77" s="250">
        <v>3627</v>
      </c>
      <c r="C77" s="251" t="s">
        <v>689</v>
      </c>
      <c r="D77" s="251" t="str">
        <f t="shared" si="1"/>
        <v>三重重新橋2</v>
      </c>
      <c r="E77" s="250">
        <v>2</v>
      </c>
      <c r="F77" s="250" t="s">
        <v>63</v>
      </c>
      <c r="G77" s="251" t="s">
        <v>4229</v>
      </c>
      <c r="H77" s="250" t="s">
        <v>4104</v>
      </c>
      <c r="I77" s="252" t="s">
        <v>4071</v>
      </c>
      <c r="J77" s="253" t="s">
        <v>13</v>
      </c>
      <c r="K77" s="254" t="s">
        <v>4072</v>
      </c>
      <c r="L77" s="250"/>
      <c r="M77" s="253"/>
    </row>
    <row r="78" spans="1:13" ht="22.95" customHeight="1">
      <c r="A78" s="250" t="s">
        <v>4230</v>
      </c>
      <c r="B78" s="250">
        <v>4804</v>
      </c>
      <c r="C78" s="251" t="s">
        <v>733</v>
      </c>
      <c r="D78" s="251" t="str">
        <f t="shared" si="1"/>
        <v>三重國隆店1</v>
      </c>
      <c r="E78" s="250">
        <v>1</v>
      </c>
      <c r="F78" s="250" t="s">
        <v>129</v>
      </c>
      <c r="G78" s="251" t="s">
        <v>4231</v>
      </c>
      <c r="H78" s="250" t="s">
        <v>4104</v>
      </c>
      <c r="I78" s="252" t="s">
        <v>4071</v>
      </c>
      <c r="J78" s="253" t="s">
        <v>13</v>
      </c>
      <c r="K78" s="254" t="s">
        <v>4072</v>
      </c>
      <c r="L78" s="250"/>
      <c r="M78" s="253"/>
    </row>
    <row r="79" spans="1:13" ht="22.95" customHeight="1">
      <c r="A79" s="250" t="s">
        <v>4232</v>
      </c>
      <c r="B79" s="250">
        <v>4804</v>
      </c>
      <c r="C79" s="251" t="s">
        <v>733</v>
      </c>
      <c r="D79" s="251" t="str">
        <f t="shared" si="1"/>
        <v>三重國隆店2</v>
      </c>
      <c r="E79" s="250">
        <v>2</v>
      </c>
      <c r="F79" s="250" t="s">
        <v>130</v>
      </c>
      <c r="G79" s="251" t="s">
        <v>4233</v>
      </c>
      <c r="H79" s="250" t="s">
        <v>4070</v>
      </c>
      <c r="I79" s="252" t="s">
        <v>4076</v>
      </c>
      <c r="J79" s="253" t="s">
        <v>13</v>
      </c>
      <c r="K79" s="254" t="s">
        <v>4072</v>
      </c>
      <c r="L79" s="250"/>
      <c r="M79" s="253"/>
    </row>
    <row r="80" spans="1:13" ht="22.95" customHeight="1">
      <c r="A80" s="250" t="s">
        <v>4234</v>
      </c>
      <c r="B80" s="250">
        <v>4698</v>
      </c>
      <c r="C80" s="251" t="s">
        <v>1324</v>
      </c>
      <c r="D80" s="251" t="str">
        <f t="shared" si="1"/>
        <v>三重頂崁店1</v>
      </c>
      <c r="E80" s="250">
        <v>1</v>
      </c>
      <c r="F80" s="250" t="s">
        <v>294</v>
      </c>
      <c r="G80" s="251" t="s">
        <v>4235</v>
      </c>
      <c r="H80" s="250" t="s">
        <v>4104</v>
      </c>
      <c r="I80" s="252" t="s">
        <v>4076</v>
      </c>
      <c r="J80" s="253" t="s">
        <v>13</v>
      </c>
      <c r="K80" s="254" t="s">
        <v>4072</v>
      </c>
      <c r="L80" s="250"/>
      <c r="M80" s="253"/>
    </row>
    <row r="81" spans="1:13" ht="22.95" customHeight="1">
      <c r="A81" s="250" t="s">
        <v>4236</v>
      </c>
      <c r="B81" s="250">
        <v>4698</v>
      </c>
      <c r="C81" s="251" t="s">
        <v>1324</v>
      </c>
      <c r="D81" s="251" t="str">
        <f t="shared" si="1"/>
        <v>三重頂崁店2</v>
      </c>
      <c r="E81" s="250">
        <v>2</v>
      </c>
      <c r="F81" s="250" t="s">
        <v>295</v>
      </c>
      <c r="G81" s="251" t="s">
        <v>4237</v>
      </c>
      <c r="H81" s="250" t="s">
        <v>4104</v>
      </c>
      <c r="I81" s="252" t="s">
        <v>4076</v>
      </c>
      <c r="J81" s="253" t="s">
        <v>13</v>
      </c>
      <c r="K81" s="254" t="s">
        <v>4072</v>
      </c>
      <c r="L81" s="250"/>
      <c r="M81" s="253"/>
    </row>
    <row r="82" spans="1:13" ht="22.95" customHeight="1">
      <c r="A82" s="250" t="s">
        <v>4238</v>
      </c>
      <c r="B82" s="250">
        <v>3796</v>
      </c>
      <c r="C82" s="251" t="s">
        <v>1763</v>
      </c>
      <c r="D82" s="251" t="str">
        <f t="shared" si="1"/>
        <v>三重進安店1</v>
      </c>
      <c r="E82" s="250">
        <v>1</v>
      </c>
      <c r="F82" s="250" t="s">
        <v>333</v>
      </c>
      <c r="G82" s="251" t="s">
        <v>4239</v>
      </c>
      <c r="H82" s="250" t="s">
        <v>4075</v>
      </c>
      <c r="I82" s="252" t="s">
        <v>4071</v>
      </c>
      <c r="J82" s="253" t="s">
        <v>13</v>
      </c>
      <c r="K82" s="254" t="s">
        <v>4072</v>
      </c>
      <c r="L82" s="250"/>
      <c r="M82" s="253"/>
    </row>
    <row r="83" spans="1:13" ht="22.95" customHeight="1">
      <c r="A83" s="250" t="s">
        <v>4240</v>
      </c>
      <c r="B83" s="250">
        <v>3796</v>
      </c>
      <c r="C83" s="251" t="s">
        <v>1763</v>
      </c>
      <c r="D83" s="251" t="str">
        <f t="shared" si="1"/>
        <v>三重進安店2</v>
      </c>
      <c r="E83" s="250">
        <v>2</v>
      </c>
      <c r="F83" s="250" t="s">
        <v>334</v>
      </c>
      <c r="G83" s="251" t="s">
        <v>4241</v>
      </c>
      <c r="H83" s="250" t="s">
        <v>4075</v>
      </c>
      <c r="I83" s="252" t="s">
        <v>4076</v>
      </c>
      <c r="J83" s="253" t="s">
        <v>13</v>
      </c>
      <c r="K83" s="254" t="s">
        <v>4072</v>
      </c>
      <c r="L83" s="250"/>
      <c r="M83" s="253"/>
    </row>
    <row r="84" spans="1:13" ht="22.95" customHeight="1">
      <c r="A84" s="250" t="s">
        <v>4242</v>
      </c>
      <c r="B84" s="250">
        <v>4191</v>
      </c>
      <c r="C84" s="251" t="s">
        <v>511</v>
      </c>
      <c r="D84" s="251" t="str">
        <f t="shared" si="1"/>
        <v>三重溪美店1</v>
      </c>
      <c r="E84" s="250">
        <v>1</v>
      </c>
      <c r="F84" s="250" t="s">
        <v>182</v>
      </c>
      <c r="G84" s="251" t="s">
        <v>4243</v>
      </c>
      <c r="H84" s="250" t="s">
        <v>4070</v>
      </c>
      <c r="I84" s="252" t="s">
        <v>4097</v>
      </c>
      <c r="J84" s="253" t="s">
        <v>13</v>
      </c>
      <c r="K84" s="254" t="s">
        <v>4072</v>
      </c>
      <c r="L84" s="250"/>
      <c r="M84" s="253"/>
    </row>
    <row r="85" spans="1:13" ht="22.95" customHeight="1">
      <c r="A85" s="250" t="s">
        <v>4244</v>
      </c>
      <c r="B85" s="250">
        <v>4191</v>
      </c>
      <c r="C85" s="251" t="s">
        <v>511</v>
      </c>
      <c r="D85" s="251" t="str">
        <f t="shared" si="1"/>
        <v>三重溪美店2</v>
      </c>
      <c r="E85" s="250">
        <v>2</v>
      </c>
      <c r="F85" s="250" t="s">
        <v>183</v>
      </c>
      <c r="G85" s="251" t="s">
        <v>4245</v>
      </c>
      <c r="H85" s="250" t="s">
        <v>4104</v>
      </c>
      <c r="I85" s="252" t="s">
        <v>4097</v>
      </c>
      <c r="J85" s="253" t="s">
        <v>13</v>
      </c>
      <c r="K85" s="254" t="s">
        <v>4072</v>
      </c>
      <c r="L85" s="250"/>
      <c r="M85" s="253"/>
    </row>
    <row r="86" spans="1:13" ht="22.95" customHeight="1">
      <c r="A86" s="250" t="s">
        <v>4246</v>
      </c>
      <c r="B86" s="250">
        <v>2222</v>
      </c>
      <c r="C86" s="251" t="s">
        <v>1731</v>
      </c>
      <c r="D86" s="251" t="str">
        <f t="shared" si="1"/>
        <v>三重義天店1</v>
      </c>
      <c r="E86" s="250">
        <v>1</v>
      </c>
      <c r="F86" s="250" t="s">
        <v>329</v>
      </c>
      <c r="G86" s="251" t="s">
        <v>4247</v>
      </c>
      <c r="H86" s="250" t="s">
        <v>4070</v>
      </c>
      <c r="I86" s="252" t="s">
        <v>4076</v>
      </c>
      <c r="J86" s="253" t="s">
        <v>13</v>
      </c>
      <c r="K86" s="254" t="s">
        <v>4072</v>
      </c>
      <c r="L86" s="250"/>
      <c r="M86" s="253"/>
    </row>
    <row r="87" spans="1:13" ht="22.95" customHeight="1">
      <c r="A87" s="250" t="s">
        <v>4248</v>
      </c>
      <c r="B87" s="250">
        <v>2222</v>
      </c>
      <c r="C87" s="251" t="s">
        <v>1731</v>
      </c>
      <c r="D87" s="251" t="str">
        <f t="shared" si="1"/>
        <v>三重義天店2</v>
      </c>
      <c r="E87" s="250">
        <v>2</v>
      </c>
      <c r="F87" s="250" t="s">
        <v>330</v>
      </c>
      <c r="G87" s="251" t="s">
        <v>4249</v>
      </c>
      <c r="H87" s="250" t="s">
        <v>4075</v>
      </c>
      <c r="I87" s="252" t="s">
        <v>4071</v>
      </c>
      <c r="J87" s="253" t="s">
        <v>13</v>
      </c>
      <c r="K87" s="254" t="s">
        <v>4072</v>
      </c>
      <c r="L87" s="250"/>
      <c r="M87" s="253"/>
    </row>
    <row r="88" spans="1:13" ht="22.95" customHeight="1">
      <c r="A88" s="250" t="s">
        <v>4250</v>
      </c>
      <c r="B88" s="250">
        <v>3811</v>
      </c>
      <c r="C88" s="251" t="s">
        <v>1685</v>
      </c>
      <c r="D88" s="251" t="str">
        <f t="shared" si="1"/>
        <v>三重碧華公園1</v>
      </c>
      <c r="E88" s="250">
        <v>1</v>
      </c>
      <c r="F88" s="250" t="s">
        <v>337</v>
      </c>
      <c r="G88" s="251" t="s">
        <v>4251</v>
      </c>
      <c r="H88" s="250" t="s">
        <v>4075</v>
      </c>
      <c r="I88" s="252" t="s">
        <v>4097</v>
      </c>
      <c r="J88" s="253" t="s">
        <v>13</v>
      </c>
      <c r="K88" s="254" t="s">
        <v>4072</v>
      </c>
      <c r="L88" s="250"/>
      <c r="M88" s="253"/>
    </row>
    <row r="89" spans="1:13" ht="22.95" customHeight="1">
      <c r="A89" s="250" t="s">
        <v>4252</v>
      </c>
      <c r="B89" s="250">
        <v>3811</v>
      </c>
      <c r="C89" s="251" t="s">
        <v>1685</v>
      </c>
      <c r="D89" s="251" t="str">
        <f t="shared" si="1"/>
        <v>三重碧華公園2</v>
      </c>
      <c r="E89" s="250">
        <v>2</v>
      </c>
      <c r="F89" s="250" t="s">
        <v>338</v>
      </c>
      <c r="G89" s="251" t="s">
        <v>4253</v>
      </c>
      <c r="H89" s="250" t="s">
        <v>4075</v>
      </c>
      <c r="I89" s="252" t="s">
        <v>4097</v>
      </c>
      <c r="J89" s="253" t="s">
        <v>13</v>
      </c>
      <c r="K89" s="254" t="s">
        <v>4072</v>
      </c>
      <c r="L89" s="250"/>
      <c r="M89" s="253"/>
    </row>
    <row r="90" spans="1:13" ht="22.95" customHeight="1">
      <c r="A90" s="250" t="s">
        <v>4254</v>
      </c>
      <c r="B90" s="250">
        <v>3957</v>
      </c>
      <c r="C90" s="251" t="s">
        <v>1800</v>
      </c>
      <c r="D90" s="251" t="str">
        <f t="shared" si="1"/>
        <v>三重福仁店1</v>
      </c>
      <c r="E90" s="250">
        <v>1</v>
      </c>
      <c r="F90" s="250" t="s">
        <v>342</v>
      </c>
      <c r="G90" s="251" t="s">
        <v>4255</v>
      </c>
      <c r="H90" s="250" t="s">
        <v>4075</v>
      </c>
      <c r="I90" s="252" t="s">
        <v>4076</v>
      </c>
      <c r="J90" s="253" t="s">
        <v>13</v>
      </c>
      <c r="K90" s="254" t="s">
        <v>4072</v>
      </c>
      <c r="L90" s="250"/>
      <c r="M90" s="253"/>
    </row>
    <row r="91" spans="1:13" ht="22.95" customHeight="1">
      <c r="A91" s="250" t="s">
        <v>4256</v>
      </c>
      <c r="B91" s="250">
        <v>3957</v>
      </c>
      <c r="C91" s="251" t="s">
        <v>1800</v>
      </c>
      <c r="D91" s="251" t="str">
        <f t="shared" si="1"/>
        <v>三重福仁店2</v>
      </c>
      <c r="E91" s="250">
        <v>2</v>
      </c>
      <c r="F91" s="250" t="s">
        <v>343</v>
      </c>
      <c r="G91" s="251" t="s">
        <v>4257</v>
      </c>
      <c r="H91" s="250" t="s">
        <v>4075</v>
      </c>
      <c r="I91" s="252" t="s">
        <v>4076</v>
      </c>
      <c r="J91" s="253" t="s">
        <v>13</v>
      </c>
      <c r="K91" s="254" t="s">
        <v>4072</v>
      </c>
      <c r="L91" s="250"/>
      <c r="M91" s="253"/>
    </row>
    <row r="92" spans="1:13" ht="22.95" customHeight="1">
      <c r="A92" s="250" t="s">
        <v>4258</v>
      </c>
      <c r="B92" s="250">
        <v>4210</v>
      </c>
      <c r="C92" s="251" t="s">
        <v>1599</v>
      </c>
      <c r="D92" s="251" t="str">
        <f t="shared" si="1"/>
        <v>三重福華店1</v>
      </c>
      <c r="E92" s="250">
        <v>1</v>
      </c>
      <c r="F92" s="250" t="s">
        <v>212</v>
      </c>
      <c r="G92" s="251" t="s">
        <v>4259</v>
      </c>
      <c r="H92" s="250" t="s">
        <v>4104</v>
      </c>
      <c r="I92" s="252" t="s">
        <v>4076</v>
      </c>
      <c r="J92" s="253" t="s">
        <v>13</v>
      </c>
      <c r="K92" s="254" t="s">
        <v>4072</v>
      </c>
      <c r="L92" s="250"/>
      <c r="M92" s="253"/>
    </row>
    <row r="93" spans="1:13" ht="22.95" customHeight="1">
      <c r="A93" s="250" t="s">
        <v>4260</v>
      </c>
      <c r="B93" s="250">
        <v>4210</v>
      </c>
      <c r="C93" s="251" t="s">
        <v>1599</v>
      </c>
      <c r="D93" s="251" t="str">
        <f t="shared" si="1"/>
        <v>三重福華店2</v>
      </c>
      <c r="E93" s="250">
        <v>2</v>
      </c>
      <c r="F93" s="250" t="s">
        <v>213</v>
      </c>
      <c r="G93" s="251" t="s">
        <v>4261</v>
      </c>
      <c r="H93" s="250" t="s">
        <v>4104</v>
      </c>
      <c r="I93" s="252" t="s">
        <v>4076</v>
      </c>
      <c r="J93" s="253" t="s">
        <v>13</v>
      </c>
      <c r="K93" s="254" t="s">
        <v>4072</v>
      </c>
      <c r="L93" s="250"/>
      <c r="M93" s="253"/>
    </row>
    <row r="94" spans="1:13" ht="22.95" customHeight="1">
      <c r="A94" s="250" t="s">
        <v>4262</v>
      </c>
      <c r="B94" s="250" t="s">
        <v>335</v>
      </c>
      <c r="C94" s="251" t="s">
        <v>1771</v>
      </c>
      <c r="D94" s="251" t="str">
        <f t="shared" si="1"/>
        <v>三重維德店2</v>
      </c>
      <c r="E94" s="250">
        <v>2</v>
      </c>
      <c r="F94" s="250" t="s">
        <v>336</v>
      </c>
      <c r="G94" s="251" t="s">
        <v>4263</v>
      </c>
      <c r="H94" s="250" t="s">
        <v>4075</v>
      </c>
      <c r="I94" s="252" t="s">
        <v>4076</v>
      </c>
      <c r="J94" s="253" t="s">
        <v>13</v>
      </c>
      <c r="K94" s="254" t="s">
        <v>4072</v>
      </c>
      <c r="L94" s="250"/>
      <c r="M94" s="253"/>
    </row>
    <row r="95" spans="1:13" ht="22.95" customHeight="1">
      <c r="A95" s="250" t="s">
        <v>4264</v>
      </c>
      <c r="B95" s="250">
        <v>4155</v>
      </c>
      <c r="C95" s="251" t="s">
        <v>653</v>
      </c>
      <c r="D95" s="251" t="str">
        <f t="shared" si="1"/>
        <v>三重穀保店1</v>
      </c>
      <c r="E95" s="250">
        <v>1</v>
      </c>
      <c r="F95" s="250" t="s">
        <v>73</v>
      </c>
      <c r="G95" s="251" t="s">
        <v>4265</v>
      </c>
      <c r="H95" s="250" t="s">
        <v>4070</v>
      </c>
      <c r="I95" s="252" t="s">
        <v>4076</v>
      </c>
      <c r="J95" s="253" t="s">
        <v>13</v>
      </c>
      <c r="K95" s="254" t="s">
        <v>4072</v>
      </c>
      <c r="L95" s="250"/>
      <c r="M95" s="253"/>
    </row>
    <row r="96" spans="1:13" ht="22.95" customHeight="1">
      <c r="A96" s="250" t="s">
        <v>4266</v>
      </c>
      <c r="B96" s="250">
        <v>4196</v>
      </c>
      <c r="C96" s="251" t="s">
        <v>1595</v>
      </c>
      <c r="D96" s="251" t="str">
        <f t="shared" si="1"/>
        <v>三重蝶愛店1</v>
      </c>
      <c r="E96" s="250">
        <v>1</v>
      </c>
      <c r="F96" s="250" t="s">
        <v>216</v>
      </c>
      <c r="G96" s="251" t="s">
        <v>4267</v>
      </c>
      <c r="H96" s="250" t="s">
        <v>4075</v>
      </c>
      <c r="I96" s="252" t="s">
        <v>4076</v>
      </c>
      <c r="J96" s="253" t="s">
        <v>13</v>
      </c>
      <c r="K96" s="254" t="s">
        <v>4072</v>
      </c>
      <c r="L96" s="250"/>
      <c r="M96" s="253"/>
    </row>
    <row r="97" spans="1:13" ht="22.95" customHeight="1">
      <c r="A97" s="250" t="s">
        <v>4268</v>
      </c>
      <c r="B97" s="250">
        <v>4196</v>
      </c>
      <c r="C97" s="251" t="s">
        <v>1595</v>
      </c>
      <c r="D97" s="251" t="str">
        <f t="shared" si="1"/>
        <v>三重蝶愛店2</v>
      </c>
      <c r="E97" s="250">
        <v>2</v>
      </c>
      <c r="F97" s="250" t="s">
        <v>217</v>
      </c>
      <c r="G97" s="251" t="s">
        <v>4269</v>
      </c>
      <c r="H97" s="250" t="s">
        <v>4075</v>
      </c>
      <c r="I97" s="252" t="s">
        <v>4076</v>
      </c>
      <c r="J97" s="253" t="s">
        <v>13</v>
      </c>
      <c r="K97" s="254" t="s">
        <v>4072</v>
      </c>
      <c r="L97" s="250"/>
      <c r="M97" s="253"/>
    </row>
    <row r="98" spans="1:13" ht="22.95" customHeight="1">
      <c r="A98" s="250" t="s">
        <v>4270</v>
      </c>
      <c r="B98" s="250">
        <v>2259</v>
      </c>
      <c r="C98" s="251" t="s">
        <v>550</v>
      </c>
      <c r="D98" s="251" t="str">
        <f t="shared" si="1"/>
        <v>三重興華店1</v>
      </c>
      <c r="E98" s="250">
        <v>1</v>
      </c>
      <c r="F98" s="250" t="s">
        <v>85</v>
      </c>
      <c r="G98" s="251" t="s">
        <v>4271</v>
      </c>
      <c r="H98" s="250" t="s">
        <v>4070</v>
      </c>
      <c r="I98" s="252" t="s">
        <v>4071</v>
      </c>
      <c r="J98" s="253" t="s">
        <v>13</v>
      </c>
      <c r="K98" s="254" t="s">
        <v>4072</v>
      </c>
      <c r="L98" s="250"/>
      <c r="M98" s="253"/>
    </row>
    <row r="99" spans="1:13" ht="22.95" customHeight="1">
      <c r="A99" s="250" t="s">
        <v>4272</v>
      </c>
      <c r="B99" s="250">
        <v>2259</v>
      </c>
      <c r="C99" s="251" t="s">
        <v>550</v>
      </c>
      <c r="D99" s="251" t="str">
        <f t="shared" si="1"/>
        <v>三重興華店2</v>
      </c>
      <c r="E99" s="250">
        <v>2</v>
      </c>
      <c r="F99" s="250" t="s">
        <v>86</v>
      </c>
      <c r="G99" s="251" t="s">
        <v>4273</v>
      </c>
      <c r="H99" s="250" t="s">
        <v>4104</v>
      </c>
      <c r="I99" s="252" t="s">
        <v>4071</v>
      </c>
      <c r="J99" s="253" t="s">
        <v>13</v>
      </c>
      <c r="K99" s="254" t="s">
        <v>4072</v>
      </c>
      <c r="L99" s="250"/>
      <c r="M99" s="253"/>
    </row>
    <row r="100" spans="1:13" ht="22.95" customHeight="1">
      <c r="A100" s="250" t="s">
        <v>4274</v>
      </c>
      <c r="B100" s="250" t="s">
        <v>167</v>
      </c>
      <c r="C100" s="251" t="s">
        <v>1209</v>
      </c>
      <c r="D100" s="251" t="str">
        <f t="shared" si="1"/>
        <v>三重興德店1</v>
      </c>
      <c r="E100" s="250">
        <v>1</v>
      </c>
      <c r="F100" s="250" t="s">
        <v>168</v>
      </c>
      <c r="G100" s="251" t="s">
        <v>4275</v>
      </c>
      <c r="H100" s="250" t="s">
        <v>4075</v>
      </c>
      <c r="I100" s="252" t="s">
        <v>4076</v>
      </c>
      <c r="J100" s="253" t="s">
        <v>13</v>
      </c>
      <c r="K100" s="254" t="s">
        <v>4072</v>
      </c>
      <c r="L100" s="250"/>
      <c r="M100" s="253"/>
    </row>
    <row r="101" spans="1:13" ht="22.95" customHeight="1">
      <c r="A101" s="250" t="s">
        <v>4276</v>
      </c>
      <c r="B101" s="250" t="s">
        <v>167</v>
      </c>
      <c r="C101" s="251" t="s">
        <v>1209</v>
      </c>
      <c r="D101" s="251" t="str">
        <f t="shared" si="1"/>
        <v>三重興德店2</v>
      </c>
      <c r="E101" s="250">
        <v>2</v>
      </c>
      <c r="F101" s="250" t="s">
        <v>169</v>
      </c>
      <c r="G101" s="251" t="s">
        <v>4277</v>
      </c>
      <c r="H101" s="250" t="s">
        <v>4075</v>
      </c>
      <c r="I101" s="252" t="s">
        <v>4076</v>
      </c>
      <c r="J101" s="253" t="s">
        <v>13</v>
      </c>
      <c r="K101" s="254" t="s">
        <v>4072</v>
      </c>
      <c r="L101" s="250"/>
      <c r="M101" s="253"/>
    </row>
    <row r="102" spans="1:13" ht="22.95" customHeight="1">
      <c r="A102" s="250" t="s">
        <v>4278</v>
      </c>
      <c r="B102" s="250">
        <v>4029</v>
      </c>
      <c r="C102" s="251" t="s">
        <v>1475</v>
      </c>
      <c r="D102" s="251" t="str">
        <f t="shared" si="1"/>
        <v>三重龍濱店1</v>
      </c>
      <c r="E102" s="250">
        <v>1</v>
      </c>
      <c r="F102" s="250" t="s">
        <v>200</v>
      </c>
      <c r="G102" s="251" t="s">
        <v>4279</v>
      </c>
      <c r="H102" s="250" t="s">
        <v>4075</v>
      </c>
      <c r="I102" s="252" t="s">
        <v>4076</v>
      </c>
      <c r="J102" s="253" t="s">
        <v>13</v>
      </c>
      <c r="K102" s="254" t="s">
        <v>4072</v>
      </c>
      <c r="L102" s="250"/>
      <c r="M102" s="253"/>
    </row>
    <row r="103" spans="1:13" ht="22.95" customHeight="1">
      <c r="A103" s="250" t="s">
        <v>4280</v>
      </c>
      <c r="B103" s="250">
        <v>4029</v>
      </c>
      <c r="C103" s="251" t="s">
        <v>1475</v>
      </c>
      <c r="D103" s="251" t="str">
        <f t="shared" si="1"/>
        <v>三重龍濱店2</v>
      </c>
      <c r="E103" s="250">
        <v>2</v>
      </c>
      <c r="F103" s="250" t="s">
        <v>201</v>
      </c>
      <c r="G103" s="251" t="s">
        <v>4281</v>
      </c>
      <c r="H103" s="250" t="s">
        <v>4075</v>
      </c>
      <c r="I103" s="252" t="s">
        <v>4076</v>
      </c>
      <c r="J103" s="253" t="s">
        <v>13</v>
      </c>
      <c r="K103" s="254" t="s">
        <v>4072</v>
      </c>
      <c r="L103" s="250"/>
      <c r="M103" s="253"/>
    </row>
    <row r="104" spans="1:13" ht="22.95" customHeight="1">
      <c r="A104" s="250" t="s">
        <v>4282</v>
      </c>
      <c r="B104" s="250">
        <v>4388</v>
      </c>
      <c r="C104" s="251" t="s">
        <v>1508</v>
      </c>
      <c r="D104" s="251" t="str">
        <f t="shared" si="1"/>
        <v>三重薔薇店1</v>
      </c>
      <c r="E104" s="250">
        <v>1</v>
      </c>
      <c r="F104" s="250" t="s">
        <v>256</v>
      </c>
      <c r="G104" s="251"/>
      <c r="H104" s="250" t="s">
        <v>4070</v>
      </c>
      <c r="I104" s="252" t="s">
        <v>4071</v>
      </c>
      <c r="J104" s="253" t="s">
        <v>13</v>
      </c>
      <c r="K104" s="254" t="s">
        <v>4072</v>
      </c>
      <c r="L104" s="250"/>
      <c r="M104" s="253"/>
    </row>
    <row r="105" spans="1:13" ht="22.95" customHeight="1">
      <c r="A105" s="250" t="s">
        <v>4283</v>
      </c>
      <c r="B105" s="250">
        <v>4388</v>
      </c>
      <c r="C105" s="251" t="s">
        <v>1508</v>
      </c>
      <c r="D105" s="251" t="str">
        <f t="shared" si="1"/>
        <v>三重薔薇店2</v>
      </c>
      <c r="E105" s="250">
        <v>2</v>
      </c>
      <c r="F105" s="250" t="s">
        <v>257</v>
      </c>
      <c r="G105" s="251" t="s">
        <v>4284</v>
      </c>
      <c r="H105" s="250" t="s">
        <v>4104</v>
      </c>
      <c r="I105" s="252" t="s">
        <v>4076</v>
      </c>
      <c r="J105" s="253" t="s">
        <v>13</v>
      </c>
      <c r="K105" s="254" t="s">
        <v>4072</v>
      </c>
      <c r="L105" s="250"/>
      <c r="M105" s="253"/>
    </row>
    <row r="106" spans="1:13" ht="22.95" customHeight="1">
      <c r="A106" s="250" t="s">
        <v>4285</v>
      </c>
      <c r="B106" s="250" t="s">
        <v>205</v>
      </c>
      <c r="C106" s="251" t="s">
        <v>1767</v>
      </c>
      <c r="D106" s="251" t="str">
        <f t="shared" si="1"/>
        <v>北縣三愛三店1</v>
      </c>
      <c r="E106" s="250">
        <v>1</v>
      </c>
      <c r="F106" s="250" t="s">
        <v>206</v>
      </c>
      <c r="G106" s="251" t="s">
        <v>4286</v>
      </c>
      <c r="H106" s="250" t="s">
        <v>4075</v>
      </c>
      <c r="I106" s="252" t="s">
        <v>4076</v>
      </c>
      <c r="J106" s="253" t="s">
        <v>13</v>
      </c>
      <c r="K106" s="254" t="s">
        <v>4072</v>
      </c>
      <c r="L106" s="250"/>
      <c r="M106" s="253"/>
    </row>
    <row r="107" spans="1:13" ht="22.95" customHeight="1">
      <c r="A107" s="250" t="s">
        <v>4287</v>
      </c>
      <c r="B107" s="250" t="s">
        <v>205</v>
      </c>
      <c r="C107" s="251" t="s">
        <v>1767</v>
      </c>
      <c r="D107" s="251" t="str">
        <f t="shared" si="1"/>
        <v>北縣三愛三店2</v>
      </c>
      <c r="E107" s="250">
        <v>2</v>
      </c>
      <c r="F107" s="250" t="s">
        <v>207</v>
      </c>
      <c r="G107" s="251" t="s">
        <v>4288</v>
      </c>
      <c r="H107" s="250" t="s">
        <v>4075</v>
      </c>
      <c r="I107" s="252" t="s">
        <v>4076</v>
      </c>
      <c r="J107" s="253" t="s">
        <v>13</v>
      </c>
      <c r="K107" s="254" t="s">
        <v>4072</v>
      </c>
      <c r="L107" s="250"/>
      <c r="M107" s="253"/>
    </row>
    <row r="108" spans="1:13" ht="22.95" customHeight="1">
      <c r="A108" s="250" t="s">
        <v>4289</v>
      </c>
      <c r="B108" s="250" t="s">
        <v>120</v>
      </c>
      <c r="C108" s="251" t="s">
        <v>729</v>
      </c>
      <c r="D108" s="251" t="str">
        <f t="shared" si="1"/>
        <v>北縣中陽店1</v>
      </c>
      <c r="E108" s="250">
        <v>1</v>
      </c>
      <c r="F108" s="250" t="s">
        <v>121</v>
      </c>
      <c r="G108" s="251" t="s">
        <v>4290</v>
      </c>
      <c r="H108" s="250" t="s">
        <v>4075</v>
      </c>
      <c r="I108" s="252" t="s">
        <v>4076</v>
      </c>
      <c r="J108" s="253" t="s">
        <v>13</v>
      </c>
      <c r="K108" s="254" t="s">
        <v>4072</v>
      </c>
      <c r="L108" s="250"/>
      <c r="M108" s="253"/>
    </row>
    <row r="109" spans="1:13" ht="22.95" customHeight="1">
      <c r="A109" s="250" t="s">
        <v>4291</v>
      </c>
      <c r="B109" s="250" t="s">
        <v>120</v>
      </c>
      <c r="C109" s="251" t="s">
        <v>729</v>
      </c>
      <c r="D109" s="251" t="str">
        <f t="shared" si="1"/>
        <v>北縣中陽店2</v>
      </c>
      <c r="E109" s="250">
        <v>2</v>
      </c>
      <c r="F109" s="250" t="s">
        <v>122</v>
      </c>
      <c r="G109" s="251" t="s">
        <v>4292</v>
      </c>
      <c r="H109" s="250" t="s">
        <v>4075</v>
      </c>
      <c r="I109" s="252" t="s">
        <v>4076</v>
      </c>
      <c r="J109" s="253" t="s">
        <v>13</v>
      </c>
      <c r="K109" s="254" t="s">
        <v>4072</v>
      </c>
      <c r="L109" s="250"/>
      <c r="M109" s="253"/>
    </row>
    <row r="110" spans="1:13" ht="22.95" customHeight="1">
      <c r="A110" s="250" t="s">
        <v>4293</v>
      </c>
      <c r="B110" s="250" t="s">
        <v>208</v>
      </c>
      <c r="C110" s="251" t="s">
        <v>1603</v>
      </c>
      <c r="D110" s="251" t="str">
        <f t="shared" si="1"/>
        <v>北縣五華三店1</v>
      </c>
      <c r="E110" s="250">
        <v>1</v>
      </c>
      <c r="F110" s="250" t="s">
        <v>209</v>
      </c>
      <c r="G110" s="251" t="s">
        <v>4294</v>
      </c>
      <c r="H110" s="250" t="s">
        <v>4070</v>
      </c>
      <c r="I110" s="252" t="s">
        <v>4076</v>
      </c>
      <c r="J110" s="253" t="s">
        <v>13</v>
      </c>
      <c r="K110" s="254" t="s">
        <v>4072</v>
      </c>
      <c r="L110" s="250"/>
      <c r="M110" s="253"/>
    </row>
    <row r="111" spans="1:13" ht="22.95" customHeight="1">
      <c r="A111" s="250" t="s">
        <v>4295</v>
      </c>
      <c r="B111" s="250" t="s">
        <v>208</v>
      </c>
      <c r="C111" s="251" t="s">
        <v>1603</v>
      </c>
      <c r="D111" s="251" t="str">
        <f t="shared" si="1"/>
        <v>北縣五華三店2</v>
      </c>
      <c r="E111" s="250">
        <v>2</v>
      </c>
      <c r="F111" s="250" t="s">
        <v>210</v>
      </c>
      <c r="G111" s="251" t="s">
        <v>4296</v>
      </c>
      <c r="H111" s="250" t="s">
        <v>4070</v>
      </c>
      <c r="I111" s="252" t="s">
        <v>4076</v>
      </c>
      <c r="J111" s="253" t="s">
        <v>13</v>
      </c>
      <c r="K111" s="254" t="s">
        <v>4072</v>
      </c>
      <c r="L111" s="250"/>
      <c r="M111" s="253"/>
    </row>
    <row r="112" spans="1:13" ht="22.95" customHeight="1">
      <c r="A112" s="250" t="s">
        <v>4297</v>
      </c>
      <c r="B112" s="250" t="s">
        <v>339</v>
      </c>
      <c r="C112" s="251" t="s">
        <v>1796</v>
      </c>
      <c r="D112" s="251" t="str">
        <f t="shared" si="1"/>
        <v>北縣仁和店1</v>
      </c>
      <c r="E112" s="250">
        <v>1</v>
      </c>
      <c r="F112" s="250" t="s">
        <v>340</v>
      </c>
      <c r="G112" s="251" t="s">
        <v>4298</v>
      </c>
      <c r="H112" s="250" t="s">
        <v>4070</v>
      </c>
      <c r="I112" s="252" t="s">
        <v>4076</v>
      </c>
      <c r="J112" s="253" t="s">
        <v>13</v>
      </c>
      <c r="K112" s="254" t="s">
        <v>4072</v>
      </c>
      <c r="L112" s="250"/>
      <c r="M112" s="253"/>
    </row>
    <row r="113" spans="1:13" ht="22.95" customHeight="1">
      <c r="A113" s="250" t="s">
        <v>4299</v>
      </c>
      <c r="B113" s="250" t="s">
        <v>339</v>
      </c>
      <c r="C113" s="251" t="s">
        <v>1796</v>
      </c>
      <c r="D113" s="251" t="str">
        <f t="shared" si="1"/>
        <v>北縣仁和店2</v>
      </c>
      <c r="E113" s="250">
        <v>2</v>
      </c>
      <c r="F113" s="250" t="s">
        <v>341</v>
      </c>
      <c r="G113" s="251" t="s">
        <v>4300</v>
      </c>
      <c r="H113" s="250" t="s">
        <v>4070</v>
      </c>
      <c r="I113" s="252" t="s">
        <v>4071</v>
      </c>
      <c r="J113" s="253" t="s">
        <v>13</v>
      </c>
      <c r="K113" s="254" t="s">
        <v>4072</v>
      </c>
      <c r="L113" s="250"/>
      <c r="M113" s="253"/>
    </row>
    <row r="114" spans="1:13" ht="22.95" customHeight="1">
      <c r="A114" s="250" t="s">
        <v>4301</v>
      </c>
      <c r="B114" s="250">
        <v>3840</v>
      </c>
      <c r="C114" s="251" t="s">
        <v>1755</v>
      </c>
      <c r="D114" s="251" t="str">
        <f t="shared" si="1"/>
        <v>北縣天龍店1</v>
      </c>
      <c r="E114" s="250">
        <v>1</v>
      </c>
      <c r="F114" s="250" t="s">
        <v>198</v>
      </c>
      <c r="G114" s="251" t="s">
        <v>4302</v>
      </c>
      <c r="H114" s="250" t="s">
        <v>4075</v>
      </c>
      <c r="I114" s="252" t="s">
        <v>4076</v>
      </c>
      <c r="J114" s="253" t="s">
        <v>13</v>
      </c>
      <c r="K114" s="254" t="s">
        <v>4072</v>
      </c>
      <c r="L114" s="250"/>
      <c r="M114" s="253"/>
    </row>
    <row r="115" spans="1:13" ht="22.95" customHeight="1">
      <c r="A115" s="250" t="s">
        <v>4303</v>
      </c>
      <c r="B115" s="250">
        <v>3840</v>
      </c>
      <c r="C115" s="251" t="s">
        <v>1755</v>
      </c>
      <c r="D115" s="251" t="str">
        <f t="shared" si="1"/>
        <v>北縣天龍店2</v>
      </c>
      <c r="E115" s="250">
        <v>2</v>
      </c>
      <c r="F115" s="250" t="s">
        <v>199</v>
      </c>
      <c r="G115" s="251" t="s">
        <v>4304</v>
      </c>
      <c r="H115" s="250" t="s">
        <v>4104</v>
      </c>
      <c r="I115" s="252" t="s">
        <v>4071</v>
      </c>
      <c r="J115" s="253" t="s">
        <v>13</v>
      </c>
      <c r="K115" s="254" t="s">
        <v>4072</v>
      </c>
      <c r="L115" s="250"/>
      <c r="M115" s="253"/>
    </row>
    <row r="116" spans="1:13" ht="22.95" customHeight="1">
      <c r="A116" s="250" t="s">
        <v>4305</v>
      </c>
      <c r="B116" s="250">
        <v>2302</v>
      </c>
      <c r="C116" s="251" t="s">
        <v>1808</v>
      </c>
      <c r="D116" s="251" t="str">
        <f t="shared" si="1"/>
        <v>北縣重安店1</v>
      </c>
      <c r="E116" s="250">
        <v>1</v>
      </c>
      <c r="F116" s="250" t="s">
        <v>93</v>
      </c>
      <c r="G116" s="251"/>
      <c r="H116" s="250" t="s">
        <v>4070</v>
      </c>
      <c r="I116" s="252" t="s">
        <v>4076</v>
      </c>
      <c r="J116" s="253" t="s">
        <v>13</v>
      </c>
      <c r="K116" s="254" t="s">
        <v>4072</v>
      </c>
      <c r="L116" s="250"/>
      <c r="M116" s="253"/>
    </row>
    <row r="117" spans="1:13" ht="22.95" customHeight="1">
      <c r="A117" s="250" t="s">
        <v>4306</v>
      </c>
      <c r="B117" s="250">
        <v>2302</v>
      </c>
      <c r="C117" s="251" t="s">
        <v>1808</v>
      </c>
      <c r="D117" s="251" t="str">
        <f t="shared" si="1"/>
        <v>北縣重安店2</v>
      </c>
      <c r="E117" s="250">
        <v>2</v>
      </c>
      <c r="F117" s="250" t="s">
        <v>94</v>
      </c>
      <c r="G117" s="251" t="s">
        <v>4307</v>
      </c>
      <c r="H117" s="250" t="s">
        <v>4070</v>
      </c>
      <c r="I117" s="252" t="s">
        <v>4076</v>
      </c>
      <c r="J117" s="253" t="s">
        <v>13</v>
      </c>
      <c r="K117" s="254" t="s">
        <v>4072</v>
      </c>
      <c r="L117" s="250"/>
      <c r="M117" s="253"/>
    </row>
    <row r="118" spans="1:13" ht="22.95" customHeight="1">
      <c r="A118" s="250" t="s">
        <v>4308</v>
      </c>
      <c r="B118" s="250">
        <v>3362</v>
      </c>
      <c r="C118" s="251" t="s">
        <v>450</v>
      </c>
      <c r="D118" s="251" t="str">
        <f t="shared" si="1"/>
        <v>北縣重武店2</v>
      </c>
      <c r="E118" s="250">
        <v>2</v>
      </c>
      <c r="F118" s="250" t="s">
        <v>196</v>
      </c>
      <c r="G118" s="251" t="s">
        <v>4309</v>
      </c>
      <c r="H118" s="250" t="s">
        <v>4075</v>
      </c>
      <c r="I118" s="252" t="s">
        <v>4076</v>
      </c>
      <c r="J118" s="253" t="s">
        <v>13</v>
      </c>
      <c r="K118" s="254" t="s">
        <v>4072</v>
      </c>
      <c r="L118" s="250"/>
      <c r="M118" s="253"/>
    </row>
    <row r="119" spans="1:13" ht="22.95" customHeight="1">
      <c r="A119" s="250" t="s">
        <v>4310</v>
      </c>
      <c r="B119" s="250">
        <v>2209</v>
      </c>
      <c r="C119" s="251" t="s">
        <v>766</v>
      </c>
      <c r="D119" s="251" t="str">
        <f t="shared" si="1"/>
        <v>北縣重強店2</v>
      </c>
      <c r="E119" s="250">
        <v>2</v>
      </c>
      <c r="F119" s="250" t="s">
        <v>197</v>
      </c>
      <c r="G119" s="251" t="s">
        <v>4311</v>
      </c>
      <c r="H119" s="250" t="s">
        <v>4070</v>
      </c>
      <c r="I119" s="252" t="s">
        <v>4076</v>
      </c>
      <c r="J119" s="253" t="s">
        <v>13</v>
      </c>
      <c r="K119" s="254" t="s">
        <v>4072</v>
      </c>
      <c r="L119" s="250"/>
      <c r="M119" s="253"/>
    </row>
    <row r="120" spans="1:13" ht="22.95" customHeight="1">
      <c r="A120" s="250" t="s">
        <v>4312</v>
      </c>
      <c r="B120" s="250">
        <v>3601</v>
      </c>
      <c r="C120" s="251" t="s">
        <v>1746</v>
      </c>
      <c r="D120" s="251" t="str">
        <f t="shared" si="1"/>
        <v>北縣重富店1</v>
      </c>
      <c r="E120" s="250">
        <v>1</v>
      </c>
      <c r="F120" s="250" t="s">
        <v>331</v>
      </c>
      <c r="G120" s="251" t="s">
        <v>4313</v>
      </c>
      <c r="H120" s="250" t="s">
        <v>4070</v>
      </c>
      <c r="I120" s="252" t="s">
        <v>4076</v>
      </c>
      <c r="J120" s="253" t="s">
        <v>13</v>
      </c>
      <c r="K120" s="254" t="s">
        <v>4072</v>
      </c>
      <c r="L120" s="250"/>
      <c r="M120" s="253"/>
    </row>
    <row r="121" spans="1:13" ht="22.95" customHeight="1">
      <c r="A121" s="250" t="s">
        <v>4314</v>
      </c>
      <c r="B121" s="250">
        <v>3601</v>
      </c>
      <c r="C121" s="251" t="s">
        <v>1746</v>
      </c>
      <c r="D121" s="251" t="str">
        <f t="shared" si="1"/>
        <v>北縣重富店2</v>
      </c>
      <c r="E121" s="250">
        <v>2</v>
      </c>
      <c r="F121" s="250" t="s">
        <v>332</v>
      </c>
      <c r="G121" s="251" t="s">
        <v>4315</v>
      </c>
      <c r="H121" s="250" t="s">
        <v>4070</v>
      </c>
      <c r="I121" s="252" t="s">
        <v>4076</v>
      </c>
      <c r="J121" s="253" t="s">
        <v>13</v>
      </c>
      <c r="K121" s="254" t="s">
        <v>4072</v>
      </c>
      <c r="L121" s="250"/>
      <c r="M121" s="253"/>
    </row>
    <row r="122" spans="1:13" ht="22.95" customHeight="1">
      <c r="A122" s="250" t="s">
        <v>4316</v>
      </c>
      <c r="B122" s="250">
        <v>2837</v>
      </c>
      <c r="C122" s="251" t="s">
        <v>554</v>
      </c>
      <c r="D122" s="251" t="str">
        <f t="shared" si="1"/>
        <v>北縣重萬店1</v>
      </c>
      <c r="E122" s="250">
        <v>1</v>
      </c>
      <c r="F122" s="250" t="s">
        <v>87</v>
      </c>
      <c r="G122" s="251" t="s">
        <v>4317</v>
      </c>
      <c r="H122" s="250" t="s">
        <v>4075</v>
      </c>
      <c r="I122" s="252" t="s">
        <v>4076</v>
      </c>
      <c r="J122" s="253" t="s">
        <v>13</v>
      </c>
      <c r="K122" s="254" t="s">
        <v>4072</v>
      </c>
      <c r="L122" s="250"/>
      <c r="M122" s="253"/>
    </row>
    <row r="123" spans="1:13" ht="22.95" customHeight="1">
      <c r="A123" s="250" t="s">
        <v>4318</v>
      </c>
      <c r="B123" s="250">
        <v>2837</v>
      </c>
      <c r="C123" s="251" t="s">
        <v>554</v>
      </c>
      <c r="D123" s="251" t="str">
        <f t="shared" si="1"/>
        <v>北縣重萬店2</v>
      </c>
      <c r="E123" s="250">
        <v>2</v>
      </c>
      <c r="F123" s="250" t="s">
        <v>88</v>
      </c>
      <c r="G123" s="251" t="s">
        <v>4319</v>
      </c>
      <c r="H123" s="250" t="s">
        <v>4075</v>
      </c>
      <c r="I123" s="252" t="s">
        <v>4071</v>
      </c>
      <c r="J123" s="253" t="s">
        <v>13</v>
      </c>
      <c r="K123" s="254" t="s">
        <v>4072</v>
      </c>
      <c r="L123" s="250"/>
      <c r="M123" s="253"/>
    </row>
    <row r="124" spans="1:13" ht="22.95" customHeight="1">
      <c r="A124" s="250" t="s">
        <v>4320</v>
      </c>
      <c r="B124" s="250">
        <v>2321</v>
      </c>
      <c r="C124" s="251" t="s">
        <v>705</v>
      </c>
      <c r="D124" s="251" t="str">
        <f t="shared" si="1"/>
        <v>北縣重鑫店1</v>
      </c>
      <c r="E124" s="250">
        <v>1</v>
      </c>
      <c r="F124" s="250" t="s">
        <v>69</v>
      </c>
      <c r="G124" s="251" t="s">
        <v>4321</v>
      </c>
      <c r="H124" s="250" t="s">
        <v>4070</v>
      </c>
      <c r="I124" s="252" t="s">
        <v>4076</v>
      </c>
      <c r="J124" s="253" t="s">
        <v>13</v>
      </c>
      <c r="K124" s="254" t="s">
        <v>4072</v>
      </c>
      <c r="L124" s="250"/>
      <c r="M124" s="253"/>
    </row>
    <row r="125" spans="1:13" ht="22.95" customHeight="1">
      <c r="A125" s="250" t="s">
        <v>4322</v>
      </c>
      <c r="B125" s="250">
        <v>2321</v>
      </c>
      <c r="C125" s="251" t="s">
        <v>705</v>
      </c>
      <c r="D125" s="251" t="str">
        <f t="shared" si="1"/>
        <v>北縣重鑫店2</v>
      </c>
      <c r="E125" s="250">
        <v>2</v>
      </c>
      <c r="F125" s="250" t="s">
        <v>70</v>
      </c>
      <c r="G125" s="251" t="s">
        <v>4323</v>
      </c>
      <c r="H125" s="250" t="s">
        <v>4070</v>
      </c>
      <c r="I125" s="252" t="s">
        <v>4076</v>
      </c>
      <c r="J125" s="253" t="s">
        <v>13</v>
      </c>
      <c r="K125" s="254" t="s">
        <v>4072</v>
      </c>
      <c r="L125" s="250"/>
      <c r="M125" s="253"/>
    </row>
    <row r="126" spans="1:13" ht="22.95" customHeight="1">
      <c r="A126" s="250" t="s">
        <v>4324</v>
      </c>
      <c r="B126" s="250" t="s">
        <v>321</v>
      </c>
      <c r="C126" s="251" t="s">
        <v>1591</v>
      </c>
      <c r="D126" s="251" t="str">
        <f t="shared" si="1"/>
        <v>北縣溪尾二店1</v>
      </c>
      <c r="E126" s="250">
        <v>1</v>
      </c>
      <c r="F126" s="250" t="s">
        <v>322</v>
      </c>
      <c r="G126" s="251" t="s">
        <v>4325</v>
      </c>
      <c r="H126" s="250" t="s">
        <v>4075</v>
      </c>
      <c r="I126" s="252" t="s">
        <v>4076</v>
      </c>
      <c r="J126" s="253" t="s">
        <v>13</v>
      </c>
      <c r="K126" s="254" t="s">
        <v>4072</v>
      </c>
      <c r="L126" s="250"/>
      <c r="M126" s="253"/>
    </row>
    <row r="127" spans="1:13" ht="22.95" customHeight="1">
      <c r="A127" s="250" t="s">
        <v>4326</v>
      </c>
      <c r="B127" s="250" t="s">
        <v>321</v>
      </c>
      <c r="C127" s="251" t="s">
        <v>1591</v>
      </c>
      <c r="D127" s="251" t="str">
        <f t="shared" si="1"/>
        <v>北縣溪尾二店2</v>
      </c>
      <c r="E127" s="250">
        <v>2</v>
      </c>
      <c r="F127" s="250" t="s">
        <v>323</v>
      </c>
      <c r="G127" s="251" t="s">
        <v>4327</v>
      </c>
      <c r="H127" s="250" t="s">
        <v>4075</v>
      </c>
      <c r="I127" s="252" t="s">
        <v>4076</v>
      </c>
      <c r="J127" s="253" t="s">
        <v>13</v>
      </c>
      <c r="K127" s="254" t="s">
        <v>4072</v>
      </c>
      <c r="L127" s="250"/>
      <c r="M127" s="253"/>
    </row>
    <row r="128" spans="1:13" ht="22.95" customHeight="1">
      <c r="A128" s="250" t="s">
        <v>4328</v>
      </c>
      <c r="B128" s="250">
        <v>2535</v>
      </c>
      <c r="C128" s="251" t="s">
        <v>2374</v>
      </c>
      <c r="D128" s="251" t="str">
        <f t="shared" si="1"/>
        <v>五股五工店1</v>
      </c>
      <c r="E128" s="250">
        <v>1</v>
      </c>
      <c r="F128" s="250" t="s">
        <v>367</v>
      </c>
      <c r="G128" s="251" t="s">
        <v>4329</v>
      </c>
      <c r="H128" s="250" t="s">
        <v>4104</v>
      </c>
      <c r="I128" s="252" t="s">
        <v>4076</v>
      </c>
      <c r="J128" s="253" t="s">
        <v>11</v>
      </c>
      <c r="K128" s="254" t="s">
        <v>4072</v>
      </c>
      <c r="L128" s="250"/>
      <c r="M128" s="253"/>
    </row>
    <row r="129" spans="1:13" ht="22.95" customHeight="1">
      <c r="A129" s="250" t="s">
        <v>4330</v>
      </c>
      <c r="B129" s="250" t="s">
        <v>368</v>
      </c>
      <c r="C129" s="251" t="s">
        <v>2378</v>
      </c>
      <c r="D129" s="251" t="str">
        <f t="shared" si="1"/>
        <v>五股訓練教室1</v>
      </c>
      <c r="E129" s="250">
        <v>1</v>
      </c>
      <c r="F129" s="250" t="s">
        <v>370</v>
      </c>
      <c r="G129" s="251" t="s">
        <v>4331</v>
      </c>
      <c r="H129" s="250" t="s">
        <v>4075</v>
      </c>
      <c r="I129" s="252" t="s">
        <v>4076</v>
      </c>
      <c r="J129" s="253" t="s">
        <v>11</v>
      </c>
      <c r="K129" s="254" t="s">
        <v>4072</v>
      </c>
      <c r="L129" s="250" t="s">
        <v>369</v>
      </c>
      <c r="M129" s="253"/>
    </row>
    <row r="130" spans="1:13" ht="22.95" customHeight="1">
      <c r="A130" s="250" t="s">
        <v>4332</v>
      </c>
      <c r="B130" s="250">
        <v>3227</v>
      </c>
      <c r="C130" s="251" t="s">
        <v>991</v>
      </c>
      <c r="D130" s="251" t="str">
        <f t="shared" ref="D130:D193" si="2">C130&amp;E130</f>
        <v>五股四維店2</v>
      </c>
      <c r="E130" s="250">
        <v>2</v>
      </c>
      <c r="F130" s="250" t="s">
        <v>125</v>
      </c>
      <c r="G130" s="251" t="s">
        <v>4333</v>
      </c>
      <c r="H130" s="250" t="s">
        <v>4070</v>
      </c>
      <c r="I130" s="252" t="s">
        <v>4076</v>
      </c>
      <c r="J130" s="253" t="s">
        <v>11</v>
      </c>
      <c r="K130" s="254" t="s">
        <v>4072</v>
      </c>
      <c r="L130" s="250"/>
      <c r="M130" s="253"/>
    </row>
    <row r="131" spans="1:13" ht="22.95" customHeight="1">
      <c r="A131" s="250" t="s">
        <v>4334</v>
      </c>
      <c r="B131" s="250">
        <v>4801</v>
      </c>
      <c r="C131" s="251" t="s">
        <v>918</v>
      </c>
      <c r="D131" s="251" t="str">
        <f t="shared" si="2"/>
        <v>五股成州店1</v>
      </c>
      <c r="E131" s="250">
        <v>1</v>
      </c>
      <c r="F131" s="250" t="s">
        <v>303</v>
      </c>
      <c r="G131" s="251" t="s">
        <v>4335</v>
      </c>
      <c r="H131" s="250" t="s">
        <v>4104</v>
      </c>
      <c r="I131" s="252" t="s">
        <v>4076</v>
      </c>
      <c r="J131" s="253" t="s">
        <v>11</v>
      </c>
      <c r="K131" s="254" t="s">
        <v>4072</v>
      </c>
      <c r="L131" s="250"/>
      <c r="M131" s="253"/>
    </row>
    <row r="132" spans="1:13" ht="22.95" customHeight="1">
      <c r="A132" s="250" t="s">
        <v>4336</v>
      </c>
      <c r="B132" s="250">
        <v>4801</v>
      </c>
      <c r="C132" s="251" t="s">
        <v>918</v>
      </c>
      <c r="D132" s="251" t="str">
        <f t="shared" si="2"/>
        <v>五股成州店2</v>
      </c>
      <c r="E132" s="250">
        <v>2</v>
      </c>
      <c r="F132" s="250" t="s">
        <v>304</v>
      </c>
      <c r="G132" s="251" t="s">
        <v>4337</v>
      </c>
      <c r="H132" s="250" t="s">
        <v>4104</v>
      </c>
      <c r="I132" s="252" t="s">
        <v>4076</v>
      </c>
      <c r="J132" s="253" t="s">
        <v>11</v>
      </c>
      <c r="K132" s="254" t="s">
        <v>4072</v>
      </c>
      <c r="L132" s="250"/>
      <c r="M132" s="253"/>
    </row>
    <row r="133" spans="1:13" ht="22.95" customHeight="1">
      <c r="A133" s="250" t="s">
        <v>4338</v>
      </c>
      <c r="B133" s="250">
        <v>4819</v>
      </c>
      <c r="C133" s="251" t="s">
        <v>914</v>
      </c>
      <c r="D133" s="251" t="str">
        <f t="shared" si="2"/>
        <v>五股凌雲店1</v>
      </c>
      <c r="E133" s="250">
        <v>1</v>
      </c>
      <c r="F133" s="250" t="s">
        <v>301</v>
      </c>
      <c r="G133" s="251" t="s">
        <v>4339</v>
      </c>
      <c r="H133" s="250" t="s">
        <v>4075</v>
      </c>
      <c r="I133" s="252" t="s">
        <v>4076</v>
      </c>
      <c r="J133" s="253" t="s">
        <v>11</v>
      </c>
      <c r="K133" s="254" t="s">
        <v>4072</v>
      </c>
      <c r="L133" s="250"/>
      <c r="M133" s="253"/>
    </row>
    <row r="134" spans="1:13" ht="22.95" customHeight="1">
      <c r="A134" s="250" t="s">
        <v>4340</v>
      </c>
      <c r="B134" s="250">
        <v>4819</v>
      </c>
      <c r="C134" s="251" t="s">
        <v>914</v>
      </c>
      <c r="D134" s="251" t="str">
        <f t="shared" si="2"/>
        <v>五股凌雲店2</v>
      </c>
      <c r="E134" s="250">
        <v>2</v>
      </c>
      <c r="F134" s="250" t="s">
        <v>302</v>
      </c>
      <c r="G134" s="251" t="s">
        <v>4341</v>
      </c>
      <c r="H134" s="250" t="s">
        <v>4075</v>
      </c>
      <c r="I134" s="252" t="s">
        <v>4076</v>
      </c>
      <c r="J134" s="253" t="s">
        <v>11</v>
      </c>
      <c r="K134" s="254" t="s">
        <v>4072</v>
      </c>
      <c r="L134" s="250"/>
      <c r="M134" s="253"/>
    </row>
    <row r="135" spans="1:13" ht="22.95" customHeight="1">
      <c r="A135" s="250" t="s">
        <v>4342</v>
      </c>
      <c r="B135" s="250">
        <v>2390</v>
      </c>
      <c r="C135" s="251" t="s">
        <v>910</v>
      </c>
      <c r="D135" s="251" t="str">
        <f t="shared" si="2"/>
        <v>五股產業園區2</v>
      </c>
      <c r="E135" s="250">
        <v>2</v>
      </c>
      <c r="F135" s="250" t="s">
        <v>220</v>
      </c>
      <c r="G135" s="251" t="s">
        <v>4343</v>
      </c>
      <c r="H135" s="250" t="s">
        <v>4104</v>
      </c>
      <c r="I135" s="252" t="s">
        <v>4076</v>
      </c>
      <c r="J135" s="253" t="s">
        <v>11</v>
      </c>
      <c r="K135" s="254" t="s">
        <v>4072</v>
      </c>
      <c r="L135" s="250"/>
      <c r="M135" s="253"/>
    </row>
    <row r="136" spans="1:13" ht="22.95" customHeight="1">
      <c r="A136" s="250" t="s">
        <v>4344</v>
      </c>
      <c r="B136" s="250">
        <v>3921</v>
      </c>
      <c r="C136" s="251" t="s">
        <v>1244</v>
      </c>
      <c r="D136" s="251" t="str">
        <f t="shared" si="2"/>
        <v>五股福鑫店1</v>
      </c>
      <c r="E136" s="250">
        <v>1</v>
      </c>
      <c r="F136" s="250" t="s">
        <v>187</v>
      </c>
      <c r="G136" s="251" t="s">
        <v>4345</v>
      </c>
      <c r="H136" s="250" t="s">
        <v>4075</v>
      </c>
      <c r="I136" s="252" t="s">
        <v>4076</v>
      </c>
      <c r="J136" s="253" t="s">
        <v>11</v>
      </c>
      <c r="K136" s="254" t="s">
        <v>4072</v>
      </c>
      <c r="L136" s="250"/>
      <c r="M136" s="253"/>
    </row>
    <row r="137" spans="1:13" ht="22.95" customHeight="1">
      <c r="A137" s="250" t="s">
        <v>4346</v>
      </c>
      <c r="B137" s="250">
        <v>3921</v>
      </c>
      <c r="C137" s="251" t="s">
        <v>1244</v>
      </c>
      <c r="D137" s="251" t="str">
        <f t="shared" si="2"/>
        <v>五股福鑫店2</v>
      </c>
      <c r="E137" s="250">
        <v>2</v>
      </c>
      <c r="F137" s="250" t="s">
        <v>188</v>
      </c>
      <c r="G137" s="251"/>
      <c r="H137" s="250" t="s">
        <v>4075</v>
      </c>
      <c r="I137" s="252" t="s">
        <v>4076</v>
      </c>
      <c r="J137" s="253" t="s">
        <v>11</v>
      </c>
      <c r="K137" s="254" t="s">
        <v>4072</v>
      </c>
      <c r="L137" s="250"/>
      <c r="M137" s="253"/>
    </row>
    <row r="138" spans="1:13" ht="22.95" customHeight="1">
      <c r="A138" s="250" t="s">
        <v>4347</v>
      </c>
      <c r="B138" s="250">
        <v>2691</v>
      </c>
      <c r="C138" s="251" t="s">
        <v>905</v>
      </c>
      <c r="D138" s="251" t="str">
        <f t="shared" si="2"/>
        <v>五股興珍店1</v>
      </c>
      <c r="E138" s="250">
        <v>1</v>
      </c>
      <c r="F138" s="250" t="s">
        <v>223</v>
      </c>
      <c r="G138" s="251" t="s">
        <v>4348</v>
      </c>
      <c r="H138" s="250" t="s">
        <v>4075</v>
      </c>
      <c r="I138" s="252" t="s">
        <v>4076</v>
      </c>
      <c r="J138" s="253" t="s">
        <v>11</v>
      </c>
      <c r="K138" s="254" t="s">
        <v>4072</v>
      </c>
      <c r="L138" s="250"/>
      <c r="M138" s="253"/>
    </row>
    <row r="139" spans="1:13" ht="22.95" customHeight="1">
      <c r="A139" s="250" t="s">
        <v>4349</v>
      </c>
      <c r="B139" s="250">
        <v>2691</v>
      </c>
      <c r="C139" s="251" t="s">
        <v>905</v>
      </c>
      <c r="D139" s="251" t="str">
        <f t="shared" si="2"/>
        <v>五股興珍店2</v>
      </c>
      <c r="E139" s="250">
        <v>2</v>
      </c>
      <c r="F139" s="250" t="s">
        <v>224</v>
      </c>
      <c r="G139" s="251" t="s">
        <v>4350</v>
      </c>
      <c r="H139" s="250" t="s">
        <v>4075</v>
      </c>
      <c r="I139" s="252" t="s">
        <v>4076</v>
      </c>
      <c r="J139" s="253" t="s">
        <v>11</v>
      </c>
      <c r="K139" s="254" t="s">
        <v>4072</v>
      </c>
      <c r="L139" s="250"/>
      <c r="M139" s="253"/>
    </row>
    <row r="140" spans="1:13" ht="22.95" customHeight="1">
      <c r="A140" s="250" t="s">
        <v>4351</v>
      </c>
      <c r="B140" s="250">
        <v>2325</v>
      </c>
      <c r="C140" s="251" t="s">
        <v>928</v>
      </c>
      <c r="D140" s="251" t="str">
        <f t="shared" si="2"/>
        <v>北縣五泰店1</v>
      </c>
      <c r="E140" s="250">
        <v>1</v>
      </c>
      <c r="F140" s="250" t="s">
        <v>292</v>
      </c>
      <c r="G140" s="251" t="s">
        <v>4352</v>
      </c>
      <c r="H140" s="250" t="s">
        <v>4070</v>
      </c>
      <c r="I140" s="252" t="s">
        <v>4076</v>
      </c>
      <c r="J140" s="253" t="s">
        <v>11</v>
      </c>
      <c r="K140" s="254" t="s">
        <v>4072</v>
      </c>
      <c r="L140" s="250"/>
      <c r="M140" s="253"/>
    </row>
    <row r="141" spans="1:13" ht="22.95" customHeight="1">
      <c r="A141" s="250" t="s">
        <v>4353</v>
      </c>
      <c r="B141" s="250">
        <v>2325</v>
      </c>
      <c r="C141" s="251" t="s">
        <v>928</v>
      </c>
      <c r="D141" s="251" t="str">
        <f t="shared" si="2"/>
        <v>北縣五泰店2</v>
      </c>
      <c r="E141" s="250">
        <v>2</v>
      </c>
      <c r="F141" s="250" t="s">
        <v>293</v>
      </c>
      <c r="G141" s="251" t="s">
        <v>4354</v>
      </c>
      <c r="H141" s="250" t="s">
        <v>4070</v>
      </c>
      <c r="I141" s="252" t="s">
        <v>4076</v>
      </c>
      <c r="J141" s="253" t="s">
        <v>11</v>
      </c>
      <c r="K141" s="254" t="s">
        <v>4072</v>
      </c>
      <c r="L141" s="250"/>
      <c r="M141" s="253"/>
    </row>
    <row r="142" spans="1:13" ht="22.95" customHeight="1">
      <c r="A142" s="250" t="s">
        <v>4355</v>
      </c>
      <c r="B142" s="250">
        <v>3770</v>
      </c>
      <c r="C142" s="251" t="s">
        <v>924</v>
      </c>
      <c r="D142" s="251" t="str">
        <f t="shared" si="2"/>
        <v>北縣西雲店2</v>
      </c>
      <c r="E142" s="250">
        <v>2</v>
      </c>
      <c r="F142" s="250" t="s">
        <v>291</v>
      </c>
      <c r="G142" s="251" t="s">
        <v>4356</v>
      </c>
      <c r="H142" s="250" t="s">
        <v>4075</v>
      </c>
      <c r="I142" s="252" t="s">
        <v>4076</v>
      </c>
      <c r="J142" s="253" t="s">
        <v>11</v>
      </c>
      <c r="K142" s="254" t="s">
        <v>4072</v>
      </c>
      <c r="L142" s="250"/>
      <c r="M142" s="253"/>
    </row>
    <row r="143" spans="1:13" ht="22.95" customHeight="1">
      <c r="A143" s="250" t="s">
        <v>4357</v>
      </c>
      <c r="B143" s="250">
        <v>4845</v>
      </c>
      <c r="C143" s="251" t="s">
        <v>1090</v>
      </c>
      <c r="D143" s="251" t="str">
        <f t="shared" si="2"/>
        <v>石門海角店1</v>
      </c>
      <c r="E143" s="250">
        <v>1</v>
      </c>
      <c r="F143" s="250" t="s">
        <v>163</v>
      </c>
      <c r="G143" s="251" t="s">
        <v>4358</v>
      </c>
      <c r="H143" s="250" t="s">
        <v>4075</v>
      </c>
      <c r="I143" s="252" t="s">
        <v>4076</v>
      </c>
      <c r="J143" s="253" t="s">
        <v>5</v>
      </c>
      <c r="K143" s="254" t="s">
        <v>4072</v>
      </c>
      <c r="L143" s="250"/>
      <c r="M143" s="253"/>
    </row>
    <row r="144" spans="1:13" ht="22.95" customHeight="1">
      <c r="A144" s="250" t="s">
        <v>4359</v>
      </c>
      <c r="B144" s="250">
        <v>4845</v>
      </c>
      <c r="C144" s="251" t="s">
        <v>1090</v>
      </c>
      <c r="D144" s="251" t="str">
        <f t="shared" si="2"/>
        <v>石門海角店2</v>
      </c>
      <c r="E144" s="250">
        <v>2</v>
      </c>
      <c r="F144" s="250" t="s">
        <v>164</v>
      </c>
      <c r="G144" s="251" t="s">
        <v>4360</v>
      </c>
      <c r="H144" s="250" t="s">
        <v>4075</v>
      </c>
      <c r="I144" s="252" t="s">
        <v>4076</v>
      </c>
      <c r="J144" s="253" t="s">
        <v>5</v>
      </c>
      <c r="K144" s="254" t="s">
        <v>4072</v>
      </c>
      <c r="L144" s="250"/>
      <c r="M144" s="253"/>
    </row>
    <row r="145" spans="1:13" ht="22.95" customHeight="1">
      <c r="A145" s="250" t="s">
        <v>4361</v>
      </c>
      <c r="B145" s="250">
        <v>3752</v>
      </c>
      <c r="C145" s="251" t="s">
        <v>2324</v>
      </c>
      <c r="D145" s="251" t="str">
        <f t="shared" si="2"/>
        <v>板橋豫章店1</v>
      </c>
      <c r="E145" s="250">
        <v>1</v>
      </c>
      <c r="F145" s="250" t="s">
        <v>116</v>
      </c>
      <c r="G145" s="251" t="s">
        <v>4362</v>
      </c>
      <c r="H145" s="250" t="s">
        <v>4070</v>
      </c>
      <c r="I145" s="252" t="s">
        <v>4076</v>
      </c>
      <c r="J145" s="253" t="s">
        <v>16</v>
      </c>
      <c r="K145" s="254" t="s">
        <v>4072</v>
      </c>
      <c r="L145" s="250" t="s">
        <v>95</v>
      </c>
      <c r="M145" s="253"/>
    </row>
    <row r="146" spans="1:13" ht="22.95" customHeight="1">
      <c r="A146" s="250" t="s">
        <v>4363</v>
      </c>
      <c r="B146" s="250">
        <v>3752</v>
      </c>
      <c r="C146" s="251" t="s">
        <v>2324</v>
      </c>
      <c r="D146" s="251" t="str">
        <f t="shared" si="2"/>
        <v>板橋豫章店2</v>
      </c>
      <c r="E146" s="250">
        <v>2</v>
      </c>
      <c r="F146" s="250" t="s">
        <v>117</v>
      </c>
      <c r="G146" s="251" t="s">
        <v>4364</v>
      </c>
      <c r="H146" s="250" t="s">
        <v>4070</v>
      </c>
      <c r="I146" s="252" t="s">
        <v>4076</v>
      </c>
      <c r="J146" s="253" t="s">
        <v>16</v>
      </c>
      <c r="K146" s="254" t="s">
        <v>4072</v>
      </c>
      <c r="L146" s="250" t="s">
        <v>95</v>
      </c>
      <c r="M146" s="253"/>
    </row>
    <row r="147" spans="1:13" ht="22.95" customHeight="1">
      <c r="A147" s="250" t="s">
        <v>4365</v>
      </c>
      <c r="B147" s="250" t="s">
        <v>363</v>
      </c>
      <c r="C147" s="251" t="s">
        <v>2298</v>
      </c>
      <c r="D147" s="251" t="str">
        <f t="shared" si="2"/>
        <v>北縣府中店1</v>
      </c>
      <c r="E147" s="250">
        <v>1</v>
      </c>
      <c r="F147" s="250" t="s">
        <v>364</v>
      </c>
      <c r="G147" s="251" t="s">
        <v>4366</v>
      </c>
      <c r="H147" s="250" t="s">
        <v>4075</v>
      </c>
      <c r="I147" s="252" t="s">
        <v>4076</v>
      </c>
      <c r="J147" s="253" t="s">
        <v>16</v>
      </c>
      <c r="K147" s="254" t="s">
        <v>4072</v>
      </c>
      <c r="L147" s="250"/>
      <c r="M147" s="253"/>
    </row>
    <row r="148" spans="1:13" ht="22.95" customHeight="1">
      <c r="A148" s="250" t="s">
        <v>4367</v>
      </c>
      <c r="B148" s="250" t="s">
        <v>363</v>
      </c>
      <c r="C148" s="251" t="s">
        <v>2298</v>
      </c>
      <c r="D148" s="251" t="str">
        <f t="shared" si="2"/>
        <v>北縣府中店2</v>
      </c>
      <c r="E148" s="250">
        <v>2</v>
      </c>
      <c r="F148" s="250" t="s">
        <v>365</v>
      </c>
      <c r="G148" s="251" t="s">
        <v>4368</v>
      </c>
      <c r="H148" s="250" t="s">
        <v>4075</v>
      </c>
      <c r="I148" s="252" t="s">
        <v>4076</v>
      </c>
      <c r="J148" s="253" t="s">
        <v>16</v>
      </c>
      <c r="K148" s="254" t="s">
        <v>4072</v>
      </c>
      <c r="L148" s="250"/>
      <c r="M148" s="253"/>
    </row>
    <row r="149" spans="1:13" ht="22.95" customHeight="1">
      <c r="A149" s="250" t="s">
        <v>4369</v>
      </c>
      <c r="B149" s="250">
        <v>3183</v>
      </c>
      <c r="C149" s="251" t="s">
        <v>1359</v>
      </c>
      <c r="D149" s="251" t="str">
        <f t="shared" si="2"/>
        <v>北縣板好店1</v>
      </c>
      <c r="E149" s="250">
        <v>1</v>
      </c>
      <c r="F149" s="250" t="s">
        <v>286</v>
      </c>
      <c r="G149" s="251" t="s">
        <v>4370</v>
      </c>
      <c r="H149" s="250" t="s">
        <v>4075</v>
      </c>
      <c r="I149" s="252" t="s">
        <v>4076</v>
      </c>
      <c r="J149" s="253" t="s">
        <v>16</v>
      </c>
      <c r="K149" s="254" t="s">
        <v>4072</v>
      </c>
      <c r="L149" s="250"/>
      <c r="M149" s="253"/>
    </row>
    <row r="150" spans="1:13" ht="22.95" customHeight="1">
      <c r="A150" s="250" t="s">
        <v>4371</v>
      </c>
      <c r="B150" s="250">
        <v>3183</v>
      </c>
      <c r="C150" s="251" t="s">
        <v>1359</v>
      </c>
      <c r="D150" s="251" t="str">
        <f t="shared" si="2"/>
        <v>北縣板好店2</v>
      </c>
      <c r="E150" s="250">
        <v>2</v>
      </c>
      <c r="F150" s="250" t="s">
        <v>287</v>
      </c>
      <c r="G150" s="251" t="s">
        <v>4372</v>
      </c>
      <c r="H150" s="250" t="s">
        <v>4104</v>
      </c>
      <c r="I150" s="252" t="s">
        <v>4071</v>
      </c>
      <c r="J150" s="253" t="s">
        <v>16</v>
      </c>
      <c r="K150" s="254" t="s">
        <v>4072</v>
      </c>
      <c r="L150" s="250"/>
      <c r="M150" s="253"/>
    </row>
    <row r="151" spans="1:13" ht="22.95" customHeight="1">
      <c r="A151" s="250" t="s">
        <v>4373</v>
      </c>
      <c r="B151" s="250">
        <v>3147</v>
      </c>
      <c r="C151" s="251" t="s">
        <v>1149</v>
      </c>
      <c r="D151" s="251" t="str">
        <f t="shared" si="2"/>
        <v>北縣板明店2</v>
      </c>
      <c r="E151" s="250">
        <v>2</v>
      </c>
      <c r="F151" s="250" t="s">
        <v>59</v>
      </c>
      <c r="G151" s="251" t="s">
        <v>4374</v>
      </c>
      <c r="H151" s="250" t="s">
        <v>4075</v>
      </c>
      <c r="I151" s="252" t="s">
        <v>4076</v>
      </c>
      <c r="J151" s="253" t="s">
        <v>16</v>
      </c>
      <c r="K151" s="254" t="s">
        <v>4072</v>
      </c>
      <c r="L151" s="250"/>
      <c r="M151" s="253"/>
    </row>
    <row r="152" spans="1:13" ht="22.95" customHeight="1">
      <c r="A152" s="250" t="s">
        <v>4375</v>
      </c>
      <c r="B152" s="250">
        <v>2746</v>
      </c>
      <c r="C152" s="251" t="s">
        <v>1980</v>
      </c>
      <c r="D152" s="251" t="str">
        <f t="shared" si="2"/>
        <v>北縣板嘉店1</v>
      </c>
      <c r="E152" s="250">
        <v>1</v>
      </c>
      <c r="F152" s="250" t="s">
        <v>346</v>
      </c>
      <c r="G152" s="251" t="s">
        <v>4376</v>
      </c>
      <c r="H152" s="250" t="s">
        <v>4070</v>
      </c>
      <c r="I152" s="252" t="s">
        <v>4076</v>
      </c>
      <c r="J152" s="253" t="s">
        <v>16</v>
      </c>
      <c r="K152" s="254" t="s">
        <v>4072</v>
      </c>
      <c r="L152" s="250"/>
      <c r="M152" s="253"/>
    </row>
    <row r="153" spans="1:13" ht="22.95" customHeight="1">
      <c r="A153" s="250" t="s">
        <v>4377</v>
      </c>
      <c r="B153" s="250">
        <v>2746</v>
      </c>
      <c r="C153" s="251" t="s">
        <v>1980</v>
      </c>
      <c r="D153" s="251" t="str">
        <f t="shared" si="2"/>
        <v>北縣板嘉店2</v>
      </c>
      <c r="E153" s="250">
        <v>2</v>
      </c>
      <c r="F153" s="250" t="s">
        <v>347</v>
      </c>
      <c r="G153" s="251" t="s">
        <v>4378</v>
      </c>
      <c r="H153" s="250" t="s">
        <v>4104</v>
      </c>
      <c r="I153" s="252" t="s">
        <v>4076</v>
      </c>
      <c r="J153" s="253" t="s">
        <v>16</v>
      </c>
      <c r="K153" s="254" t="s">
        <v>4072</v>
      </c>
      <c r="L153" s="250"/>
      <c r="M153" s="253"/>
    </row>
    <row r="154" spans="1:13" ht="22.95" customHeight="1">
      <c r="A154" s="250" t="s">
        <v>4379</v>
      </c>
      <c r="B154" s="250">
        <v>2422</v>
      </c>
      <c r="C154" s="251" t="s">
        <v>2354</v>
      </c>
      <c r="D154" s="251" t="str">
        <f t="shared" si="2"/>
        <v>北縣板億店1</v>
      </c>
      <c r="E154" s="250">
        <v>1</v>
      </c>
      <c r="F154" s="250" t="s">
        <v>81</v>
      </c>
      <c r="G154" s="251" t="s">
        <v>4380</v>
      </c>
      <c r="H154" s="250" t="s">
        <v>4070</v>
      </c>
      <c r="I154" s="252" t="s">
        <v>4076</v>
      </c>
      <c r="J154" s="253" t="s">
        <v>16</v>
      </c>
      <c r="K154" s="254" t="s">
        <v>4072</v>
      </c>
      <c r="L154" s="250"/>
      <c r="M154" s="253"/>
    </row>
    <row r="155" spans="1:13" ht="22.95" customHeight="1">
      <c r="A155" s="250" t="s">
        <v>4381</v>
      </c>
      <c r="B155" s="250">
        <v>2422</v>
      </c>
      <c r="C155" s="251" t="s">
        <v>2354</v>
      </c>
      <c r="D155" s="251" t="str">
        <f t="shared" si="2"/>
        <v>北縣板億店2</v>
      </c>
      <c r="E155" s="250">
        <v>2</v>
      </c>
      <c r="F155" s="250" t="s">
        <v>82</v>
      </c>
      <c r="G155" s="251" t="s">
        <v>4382</v>
      </c>
      <c r="H155" s="250" t="s">
        <v>4070</v>
      </c>
      <c r="I155" s="252" t="s">
        <v>4076</v>
      </c>
      <c r="J155" s="253" t="s">
        <v>16</v>
      </c>
      <c r="K155" s="254" t="s">
        <v>4072</v>
      </c>
      <c r="L155" s="250"/>
      <c r="M155" s="253"/>
    </row>
    <row r="156" spans="1:13" ht="22.95" customHeight="1">
      <c r="A156" s="250" t="s">
        <v>4383</v>
      </c>
      <c r="B156" s="250">
        <v>2403</v>
      </c>
      <c r="C156" s="251" t="s">
        <v>2184</v>
      </c>
      <c r="D156" s="251" t="str">
        <f t="shared" si="2"/>
        <v>北縣板龍店1</v>
      </c>
      <c r="E156" s="250">
        <v>1</v>
      </c>
      <c r="F156" s="250" t="s">
        <v>177</v>
      </c>
      <c r="G156" s="251" t="s">
        <v>4384</v>
      </c>
      <c r="H156" s="250" t="s">
        <v>4104</v>
      </c>
      <c r="I156" s="252" t="s">
        <v>4076</v>
      </c>
      <c r="J156" s="253" t="s">
        <v>16</v>
      </c>
      <c r="K156" s="254" t="s">
        <v>4072</v>
      </c>
      <c r="L156" s="250"/>
      <c r="M156" s="253"/>
    </row>
    <row r="157" spans="1:13" ht="22.95" customHeight="1">
      <c r="A157" s="250" t="s">
        <v>4385</v>
      </c>
      <c r="B157" s="250">
        <v>2403</v>
      </c>
      <c r="C157" s="251" t="s">
        <v>2184</v>
      </c>
      <c r="D157" s="251" t="str">
        <f t="shared" si="2"/>
        <v>北縣板龍店2</v>
      </c>
      <c r="E157" s="250">
        <v>2</v>
      </c>
      <c r="F157" s="250" t="s">
        <v>178</v>
      </c>
      <c r="G157" s="251" t="s">
        <v>4386</v>
      </c>
      <c r="H157" s="250" t="s">
        <v>4104</v>
      </c>
      <c r="I157" s="252" t="s">
        <v>4071</v>
      </c>
      <c r="J157" s="253" t="s">
        <v>16</v>
      </c>
      <c r="K157" s="254" t="s">
        <v>4072</v>
      </c>
      <c r="L157" s="250"/>
      <c r="M157" s="253"/>
    </row>
    <row r="158" spans="1:13" ht="22.95" customHeight="1">
      <c r="A158" s="250" t="s">
        <v>4387</v>
      </c>
      <c r="B158" s="250">
        <v>3551</v>
      </c>
      <c r="C158" s="251" t="s">
        <v>2294</v>
      </c>
      <c r="D158" s="251" t="str">
        <f t="shared" si="2"/>
        <v>北縣板豐店1</v>
      </c>
      <c r="E158" s="250">
        <v>1</v>
      </c>
      <c r="F158" s="250" t="s">
        <v>361</v>
      </c>
      <c r="G158" s="251" t="s">
        <v>4388</v>
      </c>
      <c r="H158" s="250" t="s">
        <v>4075</v>
      </c>
      <c r="I158" s="252" t="s">
        <v>4076</v>
      </c>
      <c r="J158" s="253" t="s">
        <v>16</v>
      </c>
      <c r="K158" s="254" t="s">
        <v>4072</v>
      </c>
      <c r="L158" s="250"/>
      <c r="M158" s="253"/>
    </row>
    <row r="159" spans="1:13" ht="22.95" customHeight="1">
      <c r="A159" s="250" t="s">
        <v>4389</v>
      </c>
      <c r="B159" s="250">
        <v>3551</v>
      </c>
      <c r="C159" s="251" t="s">
        <v>2294</v>
      </c>
      <c r="D159" s="251" t="str">
        <f t="shared" si="2"/>
        <v>北縣板豐店2</v>
      </c>
      <c r="E159" s="250">
        <v>2</v>
      </c>
      <c r="F159" s="250" t="s">
        <v>362</v>
      </c>
      <c r="G159" s="251" t="s">
        <v>4390</v>
      </c>
      <c r="H159" s="250" t="s">
        <v>4075</v>
      </c>
      <c r="I159" s="252" t="s">
        <v>4071</v>
      </c>
      <c r="J159" s="253" t="s">
        <v>16</v>
      </c>
      <c r="K159" s="254" t="s">
        <v>4072</v>
      </c>
      <c r="L159" s="250"/>
      <c r="M159" s="253"/>
    </row>
    <row r="160" spans="1:13" ht="22.95" customHeight="1">
      <c r="A160" s="250" t="s">
        <v>4391</v>
      </c>
      <c r="B160" s="250" t="s">
        <v>350</v>
      </c>
      <c r="C160" s="251" t="s">
        <v>2175</v>
      </c>
      <c r="D160" s="251" t="str">
        <f t="shared" si="2"/>
        <v>北縣僑中三店1</v>
      </c>
      <c r="E160" s="250">
        <v>1</v>
      </c>
      <c r="F160" s="250" t="s">
        <v>351</v>
      </c>
      <c r="G160" s="251" t="s">
        <v>4392</v>
      </c>
      <c r="H160" s="250" t="s">
        <v>4070</v>
      </c>
      <c r="I160" s="252" t="s">
        <v>4076</v>
      </c>
      <c r="J160" s="253" t="s">
        <v>16</v>
      </c>
      <c r="K160" s="254" t="s">
        <v>4072</v>
      </c>
      <c r="L160" s="250"/>
      <c r="M160" s="253"/>
    </row>
    <row r="161" spans="1:13" ht="22.95" customHeight="1">
      <c r="A161" s="250" t="s">
        <v>4393</v>
      </c>
      <c r="B161" s="250" t="s">
        <v>350</v>
      </c>
      <c r="C161" s="251" t="s">
        <v>2175</v>
      </c>
      <c r="D161" s="251" t="str">
        <f t="shared" si="2"/>
        <v>北縣僑中三店2</v>
      </c>
      <c r="E161" s="250">
        <v>2</v>
      </c>
      <c r="F161" s="250" t="s">
        <v>352</v>
      </c>
      <c r="G161" s="251"/>
      <c r="H161" s="250" t="s">
        <v>4070</v>
      </c>
      <c r="I161" s="252" t="s">
        <v>4076</v>
      </c>
      <c r="J161" s="253" t="s">
        <v>16</v>
      </c>
      <c r="K161" s="254" t="s">
        <v>4072</v>
      </c>
      <c r="L161" s="250"/>
      <c r="M161" s="253"/>
    </row>
    <row r="162" spans="1:13" ht="22.95" customHeight="1">
      <c r="A162" s="250" t="s">
        <v>4394</v>
      </c>
      <c r="B162" s="250" t="s">
        <v>71</v>
      </c>
      <c r="C162" s="251" t="s">
        <v>1850</v>
      </c>
      <c r="D162" s="251" t="str">
        <f t="shared" si="2"/>
        <v>北縣僑福店1</v>
      </c>
      <c r="E162" s="250">
        <v>1</v>
      </c>
      <c r="F162" s="250" t="s">
        <v>72</v>
      </c>
      <c r="G162" s="251" t="s">
        <v>4395</v>
      </c>
      <c r="H162" s="250" t="s">
        <v>4070</v>
      </c>
      <c r="I162" s="252" t="s">
        <v>4076</v>
      </c>
      <c r="J162" s="253" t="s">
        <v>16</v>
      </c>
      <c r="K162" s="254" t="s">
        <v>4072</v>
      </c>
      <c r="L162" s="250"/>
      <c r="M162" s="253" t="s">
        <v>4396</v>
      </c>
    </row>
    <row r="163" spans="1:13" ht="22.95" customHeight="1">
      <c r="A163" s="250" t="s">
        <v>4397</v>
      </c>
      <c r="B163" s="250" t="s">
        <v>353</v>
      </c>
      <c r="C163" s="251" t="s">
        <v>2188</v>
      </c>
      <c r="D163" s="251" t="str">
        <f t="shared" si="2"/>
        <v>板橋大興店1</v>
      </c>
      <c r="E163" s="250">
        <v>1</v>
      </c>
      <c r="F163" s="250" t="s">
        <v>354</v>
      </c>
      <c r="G163" s="251" t="s">
        <v>4398</v>
      </c>
      <c r="H163" s="250" t="s">
        <v>4075</v>
      </c>
      <c r="I163" s="252" t="s">
        <v>4071</v>
      </c>
      <c r="J163" s="253" t="s">
        <v>16</v>
      </c>
      <c r="K163" s="254" t="s">
        <v>4072</v>
      </c>
      <c r="L163" s="250"/>
      <c r="M163" s="253"/>
    </row>
    <row r="164" spans="1:13" ht="22.95" customHeight="1">
      <c r="A164" s="250" t="s">
        <v>4399</v>
      </c>
      <c r="B164" s="250" t="s">
        <v>353</v>
      </c>
      <c r="C164" s="251" t="s">
        <v>2188</v>
      </c>
      <c r="D164" s="251" t="str">
        <f t="shared" si="2"/>
        <v>板橋大興店2</v>
      </c>
      <c r="E164" s="250">
        <v>2</v>
      </c>
      <c r="F164" s="250" t="s">
        <v>355</v>
      </c>
      <c r="G164" s="251" t="s">
        <v>4400</v>
      </c>
      <c r="H164" s="250" t="s">
        <v>4075</v>
      </c>
      <c r="I164" s="252" t="s">
        <v>4097</v>
      </c>
      <c r="J164" s="253" t="s">
        <v>16</v>
      </c>
      <c r="K164" s="254" t="s">
        <v>4072</v>
      </c>
      <c r="L164" s="250"/>
      <c r="M164" s="253"/>
    </row>
    <row r="165" spans="1:13" ht="22.95" customHeight="1">
      <c r="A165" s="250" t="s">
        <v>4401</v>
      </c>
      <c r="B165" s="250">
        <v>3962</v>
      </c>
      <c r="C165" s="251" t="s">
        <v>2284</v>
      </c>
      <c r="D165" s="251" t="str">
        <f t="shared" si="2"/>
        <v>板橋仁化店1</v>
      </c>
      <c r="E165" s="250">
        <v>1</v>
      </c>
      <c r="F165" s="250" t="s">
        <v>357</v>
      </c>
      <c r="G165" s="251" t="s">
        <v>4402</v>
      </c>
      <c r="H165" s="250" t="s">
        <v>4070</v>
      </c>
      <c r="I165" s="252" t="s">
        <v>4076</v>
      </c>
      <c r="J165" s="253" t="s">
        <v>16</v>
      </c>
      <c r="K165" s="254" t="s">
        <v>4072</v>
      </c>
      <c r="L165" s="250"/>
      <c r="M165" s="253"/>
    </row>
    <row r="166" spans="1:13" ht="22.95" customHeight="1">
      <c r="A166" s="250" t="s">
        <v>4403</v>
      </c>
      <c r="B166" s="250">
        <v>3962</v>
      </c>
      <c r="C166" s="251" t="s">
        <v>2284</v>
      </c>
      <c r="D166" s="251" t="str">
        <f t="shared" si="2"/>
        <v>板橋仁化店2</v>
      </c>
      <c r="E166" s="250">
        <v>2</v>
      </c>
      <c r="F166" s="250" t="s">
        <v>358</v>
      </c>
      <c r="G166" s="251" t="s">
        <v>4404</v>
      </c>
      <c r="H166" s="250" t="s">
        <v>4070</v>
      </c>
      <c r="I166" s="252" t="s">
        <v>4076</v>
      </c>
      <c r="J166" s="253" t="s">
        <v>16</v>
      </c>
      <c r="K166" s="254" t="s">
        <v>4072</v>
      </c>
      <c r="L166" s="250"/>
      <c r="M166" s="253"/>
    </row>
    <row r="167" spans="1:13" ht="22.95" customHeight="1">
      <c r="A167" s="250" t="s">
        <v>4405</v>
      </c>
      <c r="B167" s="250">
        <v>3965</v>
      </c>
      <c r="C167" s="251" t="s">
        <v>1914</v>
      </c>
      <c r="D167" s="251" t="str">
        <f t="shared" si="2"/>
        <v>板橋民治店1</v>
      </c>
      <c r="E167" s="250">
        <v>1</v>
      </c>
      <c r="F167" s="250" t="s">
        <v>297</v>
      </c>
      <c r="G167" s="251" t="s">
        <v>4406</v>
      </c>
      <c r="H167" s="250" t="s">
        <v>4075</v>
      </c>
      <c r="I167" s="252" t="s">
        <v>4076</v>
      </c>
      <c r="J167" s="253" t="s">
        <v>16</v>
      </c>
      <c r="K167" s="254" t="s">
        <v>4072</v>
      </c>
      <c r="L167" s="250"/>
      <c r="M167" s="253"/>
    </row>
    <row r="168" spans="1:13" ht="22.95" customHeight="1">
      <c r="A168" s="250" t="s">
        <v>4407</v>
      </c>
      <c r="B168" s="250">
        <v>3965</v>
      </c>
      <c r="C168" s="251" t="s">
        <v>1914</v>
      </c>
      <c r="D168" s="251" t="str">
        <f t="shared" si="2"/>
        <v>板橋民治店2</v>
      </c>
      <c r="E168" s="250">
        <v>2</v>
      </c>
      <c r="F168" s="250" t="s">
        <v>298</v>
      </c>
      <c r="G168" s="251" t="s">
        <v>4408</v>
      </c>
      <c r="H168" s="250" t="s">
        <v>4075</v>
      </c>
      <c r="I168" s="252" t="s">
        <v>4076</v>
      </c>
      <c r="J168" s="253" t="s">
        <v>16</v>
      </c>
      <c r="K168" s="254" t="s">
        <v>4072</v>
      </c>
      <c r="L168" s="250"/>
      <c r="M168" s="253"/>
    </row>
    <row r="169" spans="1:13" ht="22.95" customHeight="1">
      <c r="A169" s="250" t="s">
        <v>4409</v>
      </c>
      <c r="B169" s="250">
        <v>4167</v>
      </c>
      <c r="C169" s="251" t="s">
        <v>1343</v>
      </c>
      <c r="D169" s="251" t="str">
        <f t="shared" si="2"/>
        <v>板橋松翠店1</v>
      </c>
      <c r="E169" s="250">
        <v>1</v>
      </c>
      <c r="F169" s="250" t="s">
        <v>244</v>
      </c>
      <c r="G169" s="251" t="s">
        <v>4410</v>
      </c>
      <c r="H169" s="250" t="s">
        <v>4070</v>
      </c>
      <c r="I169" s="252" t="s">
        <v>4076</v>
      </c>
      <c r="J169" s="253" t="s">
        <v>16</v>
      </c>
      <c r="K169" s="254" t="s">
        <v>4072</v>
      </c>
      <c r="L169" s="250"/>
      <c r="M169" s="253"/>
    </row>
    <row r="170" spans="1:13" ht="22.95" customHeight="1">
      <c r="A170" s="250" t="s">
        <v>4411</v>
      </c>
      <c r="B170" s="250">
        <v>4167</v>
      </c>
      <c r="C170" s="251" t="s">
        <v>1343</v>
      </c>
      <c r="D170" s="251" t="str">
        <f t="shared" si="2"/>
        <v>板橋松翠店2</v>
      </c>
      <c r="E170" s="250">
        <v>2</v>
      </c>
      <c r="F170" s="250" t="s">
        <v>245</v>
      </c>
      <c r="G170" s="251" t="s">
        <v>4412</v>
      </c>
      <c r="H170" s="250" t="s">
        <v>4070</v>
      </c>
      <c r="I170" s="252" t="s">
        <v>4076</v>
      </c>
      <c r="J170" s="253" t="s">
        <v>16</v>
      </c>
      <c r="K170" s="254" t="s">
        <v>4072</v>
      </c>
      <c r="L170" s="250"/>
      <c r="M170" s="253"/>
    </row>
    <row r="171" spans="1:13" ht="22.95" customHeight="1">
      <c r="A171" s="250" t="s">
        <v>4413</v>
      </c>
      <c r="B171" s="250">
        <v>3955</v>
      </c>
      <c r="C171" s="251" t="s">
        <v>2222</v>
      </c>
      <c r="D171" s="251" t="str">
        <f t="shared" si="2"/>
        <v>板橋海龍店1</v>
      </c>
      <c r="E171" s="250">
        <v>1</v>
      </c>
      <c r="F171" s="250" t="s">
        <v>276</v>
      </c>
      <c r="G171" s="251" t="s">
        <v>4414</v>
      </c>
      <c r="H171" s="250" t="s">
        <v>4104</v>
      </c>
      <c r="I171" s="252" t="s">
        <v>4071</v>
      </c>
      <c r="J171" s="253" t="s">
        <v>16</v>
      </c>
      <c r="K171" s="254" t="s">
        <v>4072</v>
      </c>
      <c r="L171" s="250"/>
      <c r="M171" s="253"/>
    </row>
    <row r="172" spans="1:13" ht="22.95" customHeight="1">
      <c r="A172" s="250" t="s">
        <v>4415</v>
      </c>
      <c r="B172" s="250">
        <v>3955</v>
      </c>
      <c r="C172" s="251" t="s">
        <v>2222</v>
      </c>
      <c r="D172" s="251" t="str">
        <f t="shared" si="2"/>
        <v>板橋海龍店2</v>
      </c>
      <c r="E172" s="250">
        <v>2</v>
      </c>
      <c r="F172" s="250" t="s">
        <v>277</v>
      </c>
      <c r="G172" s="251" t="s">
        <v>4416</v>
      </c>
      <c r="H172" s="250" t="s">
        <v>4070</v>
      </c>
      <c r="I172" s="252" t="s">
        <v>4076</v>
      </c>
      <c r="J172" s="253" t="s">
        <v>16</v>
      </c>
      <c r="K172" s="254" t="s">
        <v>4072</v>
      </c>
      <c r="L172" s="250"/>
      <c r="M172" s="253"/>
    </row>
    <row r="173" spans="1:13" ht="22.95" customHeight="1">
      <c r="A173" s="250" t="s">
        <v>4417</v>
      </c>
      <c r="B173" s="250">
        <v>3416</v>
      </c>
      <c r="C173" s="251" t="s">
        <v>2313</v>
      </c>
      <c r="D173" s="251" t="str">
        <f t="shared" si="2"/>
        <v>板橋國慶店1</v>
      </c>
      <c r="E173" s="250">
        <v>1</v>
      </c>
      <c r="F173" s="250" t="s">
        <v>314</v>
      </c>
      <c r="G173" s="251" t="s">
        <v>4418</v>
      </c>
      <c r="H173" s="250" t="s">
        <v>4075</v>
      </c>
      <c r="I173" s="252" t="s">
        <v>4076</v>
      </c>
      <c r="J173" s="253" t="s">
        <v>16</v>
      </c>
      <c r="K173" s="254" t="s">
        <v>4072</v>
      </c>
      <c r="L173" s="250"/>
      <c r="M173" s="253"/>
    </row>
    <row r="174" spans="1:13" ht="22.95" customHeight="1">
      <c r="A174" s="250" t="s">
        <v>4419</v>
      </c>
      <c r="B174" s="250">
        <v>3416</v>
      </c>
      <c r="C174" s="251" t="s">
        <v>2313</v>
      </c>
      <c r="D174" s="251" t="str">
        <f t="shared" si="2"/>
        <v>板橋國慶店2</v>
      </c>
      <c r="E174" s="250">
        <v>2</v>
      </c>
      <c r="F174" s="250" t="s">
        <v>315</v>
      </c>
      <c r="G174" s="251" t="s">
        <v>4420</v>
      </c>
      <c r="H174" s="250" t="s">
        <v>4075</v>
      </c>
      <c r="I174" s="252" t="s">
        <v>4076</v>
      </c>
      <c r="J174" s="253" t="s">
        <v>16</v>
      </c>
      <c r="K174" s="254" t="s">
        <v>4072</v>
      </c>
      <c r="L174" s="250"/>
      <c r="M174" s="253"/>
    </row>
    <row r="175" spans="1:13" ht="22.95" customHeight="1">
      <c r="A175" s="250" t="s">
        <v>4421</v>
      </c>
      <c r="B175" s="250">
        <v>2224</v>
      </c>
      <c r="C175" s="251" t="s">
        <v>2121</v>
      </c>
      <c r="D175" s="251" t="str">
        <f t="shared" si="2"/>
        <v>板橋莒光店1</v>
      </c>
      <c r="E175" s="250">
        <v>1</v>
      </c>
      <c r="F175" s="250" t="s">
        <v>348</v>
      </c>
      <c r="G175" s="251" t="s">
        <v>4422</v>
      </c>
      <c r="H175" s="250" t="s">
        <v>4104</v>
      </c>
      <c r="I175" s="252" t="s">
        <v>4076</v>
      </c>
      <c r="J175" s="253" t="s">
        <v>16</v>
      </c>
      <c r="K175" s="254" t="s">
        <v>4072</v>
      </c>
      <c r="L175" s="250"/>
      <c r="M175" s="253"/>
    </row>
    <row r="176" spans="1:13" ht="22.95" customHeight="1">
      <c r="A176" s="250" t="s">
        <v>4423</v>
      </c>
      <c r="B176" s="250">
        <v>2224</v>
      </c>
      <c r="C176" s="251" t="s">
        <v>2121</v>
      </c>
      <c r="D176" s="251" t="str">
        <f t="shared" si="2"/>
        <v>板橋莒光店2</v>
      </c>
      <c r="E176" s="250">
        <v>2</v>
      </c>
      <c r="F176" s="250" t="s">
        <v>349</v>
      </c>
      <c r="G176" s="251" t="s">
        <v>4424</v>
      </c>
      <c r="H176" s="250" t="s">
        <v>4104</v>
      </c>
      <c r="I176" s="252" t="s">
        <v>4076</v>
      </c>
      <c r="J176" s="253" t="s">
        <v>16</v>
      </c>
      <c r="K176" s="254" t="s">
        <v>4072</v>
      </c>
      <c r="L176" s="250"/>
      <c r="M176" s="253"/>
    </row>
    <row r="177" spans="1:13" ht="22.95" customHeight="1">
      <c r="A177" s="250" t="s">
        <v>4425</v>
      </c>
      <c r="B177" s="250">
        <v>2995</v>
      </c>
      <c r="C177" s="251" t="s">
        <v>755</v>
      </c>
      <c r="D177" s="251" t="str">
        <f t="shared" si="2"/>
        <v>板橋湳雅夜市1</v>
      </c>
      <c r="E177" s="250">
        <v>1</v>
      </c>
      <c r="F177" s="250" t="s">
        <v>158</v>
      </c>
      <c r="G177" s="251" t="s">
        <v>4426</v>
      </c>
      <c r="H177" s="250" t="s">
        <v>4075</v>
      </c>
      <c r="I177" s="252" t="s">
        <v>4097</v>
      </c>
      <c r="J177" s="253" t="s">
        <v>16</v>
      </c>
      <c r="K177" s="254" t="s">
        <v>4072</v>
      </c>
      <c r="L177" s="250"/>
      <c r="M177" s="253"/>
    </row>
    <row r="178" spans="1:13" ht="22.95" customHeight="1">
      <c r="A178" s="250" t="s">
        <v>4427</v>
      </c>
      <c r="B178" s="250">
        <v>2995</v>
      </c>
      <c r="C178" s="251" t="s">
        <v>755</v>
      </c>
      <c r="D178" s="251" t="str">
        <f t="shared" si="2"/>
        <v>板橋湳雅夜市2</v>
      </c>
      <c r="E178" s="250">
        <v>2</v>
      </c>
      <c r="F178" s="250" t="s">
        <v>159</v>
      </c>
      <c r="G178" s="251" t="s">
        <v>4428</v>
      </c>
      <c r="H178" s="250" t="s">
        <v>4075</v>
      </c>
      <c r="I178" s="252" t="s">
        <v>4097</v>
      </c>
      <c r="J178" s="253" t="s">
        <v>16</v>
      </c>
      <c r="K178" s="254" t="s">
        <v>4072</v>
      </c>
      <c r="L178" s="250"/>
      <c r="M178" s="253"/>
    </row>
    <row r="179" spans="1:13" ht="22.95" customHeight="1">
      <c r="A179" s="250" t="s">
        <v>4429</v>
      </c>
      <c r="B179" s="250">
        <v>4145</v>
      </c>
      <c r="C179" s="251" t="s">
        <v>594</v>
      </c>
      <c r="D179" s="251" t="str">
        <f t="shared" si="2"/>
        <v>板橋僑興店1</v>
      </c>
      <c r="E179" s="250">
        <v>1</v>
      </c>
      <c r="F179" s="250" t="s">
        <v>280</v>
      </c>
      <c r="G179" s="251" t="s">
        <v>4430</v>
      </c>
      <c r="H179" s="250" t="s">
        <v>4075</v>
      </c>
      <c r="I179" s="252" t="s">
        <v>4097</v>
      </c>
      <c r="J179" s="253" t="s">
        <v>16</v>
      </c>
      <c r="K179" s="254" t="s">
        <v>4072</v>
      </c>
      <c r="L179" s="250"/>
      <c r="M179" s="253"/>
    </row>
    <row r="180" spans="1:13" ht="22.95" customHeight="1">
      <c r="A180" s="250" t="s">
        <v>4431</v>
      </c>
      <c r="B180" s="250">
        <v>4145</v>
      </c>
      <c r="C180" s="251" t="s">
        <v>594</v>
      </c>
      <c r="D180" s="251" t="str">
        <f t="shared" si="2"/>
        <v>板橋僑興店2</v>
      </c>
      <c r="E180" s="250">
        <v>2</v>
      </c>
      <c r="F180" s="250" t="s">
        <v>281</v>
      </c>
      <c r="G180" s="251" t="s">
        <v>4432</v>
      </c>
      <c r="H180" s="250" t="s">
        <v>4075</v>
      </c>
      <c r="I180" s="252" t="s">
        <v>4097</v>
      </c>
      <c r="J180" s="253" t="s">
        <v>16</v>
      </c>
      <c r="K180" s="254" t="s">
        <v>4072</v>
      </c>
      <c r="L180" s="250"/>
      <c r="M180" s="253"/>
    </row>
    <row r="181" spans="1:13" ht="22.95" customHeight="1">
      <c r="A181" s="250" t="s">
        <v>4433</v>
      </c>
      <c r="B181" s="250">
        <v>3818</v>
      </c>
      <c r="C181" s="251" t="s">
        <v>785</v>
      </c>
      <c r="D181" s="251" t="str">
        <f t="shared" si="2"/>
        <v>板橋漢江店2</v>
      </c>
      <c r="E181" s="250">
        <v>2</v>
      </c>
      <c r="F181" s="250" t="s">
        <v>58</v>
      </c>
      <c r="G181" s="251" t="s">
        <v>4434</v>
      </c>
      <c r="H181" s="250" t="s">
        <v>4070</v>
      </c>
      <c r="I181" s="252" t="s">
        <v>4076</v>
      </c>
      <c r="J181" s="253" t="s">
        <v>16</v>
      </c>
      <c r="K181" s="254" t="s">
        <v>4072</v>
      </c>
      <c r="L181" s="250"/>
      <c r="M181" s="253"/>
    </row>
    <row r="182" spans="1:13" ht="22.95" customHeight="1">
      <c r="A182" s="250" t="s">
        <v>4435</v>
      </c>
      <c r="B182" s="250">
        <v>4046</v>
      </c>
      <c r="C182" s="251" t="s">
        <v>2153</v>
      </c>
      <c r="D182" s="251" t="str">
        <f t="shared" si="2"/>
        <v>板橋福康店1</v>
      </c>
      <c r="E182" s="250">
        <v>1</v>
      </c>
      <c r="F182" s="250" t="s">
        <v>136</v>
      </c>
      <c r="G182" s="251" t="s">
        <v>4436</v>
      </c>
      <c r="H182" s="250" t="s">
        <v>4070</v>
      </c>
      <c r="I182" s="252" t="s">
        <v>4076</v>
      </c>
      <c r="J182" s="253" t="s">
        <v>16</v>
      </c>
      <c r="K182" s="254" t="s">
        <v>4072</v>
      </c>
      <c r="L182" s="250"/>
      <c r="M182" s="253"/>
    </row>
    <row r="183" spans="1:13" ht="22.95" customHeight="1">
      <c r="A183" s="250" t="s">
        <v>4437</v>
      </c>
      <c r="B183" s="250">
        <v>4046</v>
      </c>
      <c r="C183" s="251" t="s">
        <v>2153</v>
      </c>
      <c r="D183" s="251" t="str">
        <f t="shared" si="2"/>
        <v>板橋福康店2</v>
      </c>
      <c r="E183" s="250">
        <v>2</v>
      </c>
      <c r="F183" s="250" t="s">
        <v>137</v>
      </c>
      <c r="G183" s="251" t="s">
        <v>4438</v>
      </c>
      <c r="H183" s="250" t="s">
        <v>4070</v>
      </c>
      <c r="I183" s="252" t="s">
        <v>4076</v>
      </c>
      <c r="J183" s="253" t="s">
        <v>16</v>
      </c>
      <c r="K183" s="254" t="s">
        <v>4072</v>
      </c>
      <c r="L183" s="250"/>
      <c r="M183" s="253"/>
    </row>
    <row r="184" spans="1:13" ht="22.95" customHeight="1">
      <c r="A184" s="250" t="s">
        <v>4439</v>
      </c>
      <c r="B184" s="250">
        <v>4917</v>
      </c>
      <c r="C184" s="251" t="s">
        <v>2335</v>
      </c>
      <c r="D184" s="251" t="str">
        <f t="shared" si="2"/>
        <v>板橋翠華店2</v>
      </c>
      <c r="E184" s="250">
        <v>2</v>
      </c>
      <c r="F184" s="250" t="s">
        <v>141</v>
      </c>
      <c r="G184" s="251" t="s">
        <v>4440</v>
      </c>
      <c r="H184" s="250" t="s">
        <v>4075</v>
      </c>
      <c r="I184" s="252" t="s">
        <v>4169</v>
      </c>
      <c r="J184" s="253" t="s">
        <v>16</v>
      </c>
      <c r="K184" s="254" t="s">
        <v>4072</v>
      </c>
      <c r="L184" s="250"/>
      <c r="M184" s="253"/>
    </row>
    <row r="185" spans="1:13" ht="22.95" customHeight="1">
      <c r="A185" s="250" t="s">
        <v>4441</v>
      </c>
      <c r="B185" s="250">
        <v>2221</v>
      </c>
      <c r="C185" s="251" t="s">
        <v>1413</v>
      </c>
      <c r="D185" s="251" t="str">
        <f t="shared" si="2"/>
        <v>板橋雙十店2</v>
      </c>
      <c r="E185" s="250">
        <v>2</v>
      </c>
      <c r="F185" s="250" t="s">
        <v>68</v>
      </c>
      <c r="G185" s="251" t="s">
        <v>4442</v>
      </c>
      <c r="H185" s="250" t="s">
        <v>4070</v>
      </c>
      <c r="I185" s="252" t="s">
        <v>4076</v>
      </c>
      <c r="J185" s="253" t="s">
        <v>16</v>
      </c>
      <c r="K185" s="254" t="s">
        <v>4072</v>
      </c>
      <c r="L185" s="250"/>
      <c r="M185" s="253"/>
    </row>
    <row r="186" spans="1:13" ht="22.95" customHeight="1">
      <c r="A186" s="250" t="s">
        <v>4443</v>
      </c>
      <c r="B186" s="250">
        <v>3399</v>
      </c>
      <c r="C186" s="251" t="s">
        <v>800</v>
      </c>
      <c r="D186" s="251" t="str">
        <f t="shared" si="2"/>
        <v>板橋藝文中心1</v>
      </c>
      <c r="E186" s="250">
        <v>1</v>
      </c>
      <c r="F186" s="250" t="s">
        <v>359</v>
      </c>
      <c r="G186" s="251" t="s">
        <v>4444</v>
      </c>
      <c r="H186" s="250" t="s">
        <v>4075</v>
      </c>
      <c r="I186" s="252" t="s">
        <v>4076</v>
      </c>
      <c r="J186" s="253" t="s">
        <v>16</v>
      </c>
      <c r="K186" s="254" t="s">
        <v>4072</v>
      </c>
      <c r="L186" s="250"/>
      <c r="M186" s="253"/>
    </row>
    <row r="187" spans="1:13" ht="22.95" customHeight="1">
      <c r="A187" s="250" t="s">
        <v>4445</v>
      </c>
      <c r="B187" s="250">
        <v>3399</v>
      </c>
      <c r="C187" s="251" t="s">
        <v>800</v>
      </c>
      <c r="D187" s="251" t="str">
        <f t="shared" si="2"/>
        <v>板橋藝文中心2</v>
      </c>
      <c r="E187" s="250">
        <v>2</v>
      </c>
      <c r="F187" s="250" t="s">
        <v>360</v>
      </c>
      <c r="G187" s="251" t="s">
        <v>4446</v>
      </c>
      <c r="H187" s="250" t="s">
        <v>4075</v>
      </c>
      <c r="I187" s="252" t="s">
        <v>4076</v>
      </c>
      <c r="J187" s="253" t="s">
        <v>16</v>
      </c>
      <c r="K187" s="254" t="s">
        <v>4072</v>
      </c>
      <c r="L187" s="250"/>
      <c r="M187" s="253"/>
    </row>
    <row r="188" spans="1:13" ht="22.95" customHeight="1">
      <c r="A188" s="250" t="s">
        <v>4447</v>
      </c>
      <c r="B188" s="250" t="s">
        <v>246</v>
      </c>
      <c r="C188" s="251" t="s">
        <v>603</v>
      </c>
      <c r="D188" s="251" t="str">
        <f t="shared" si="2"/>
        <v>板橋寶翠店1</v>
      </c>
      <c r="E188" s="250">
        <v>1</v>
      </c>
      <c r="F188" s="250" t="s">
        <v>247</v>
      </c>
      <c r="G188" s="251" t="s">
        <v>4448</v>
      </c>
      <c r="H188" s="250" t="s">
        <v>4075</v>
      </c>
      <c r="I188" s="252" t="s">
        <v>4076</v>
      </c>
      <c r="J188" s="253" t="s">
        <v>16</v>
      </c>
      <c r="K188" s="254" t="s">
        <v>4072</v>
      </c>
      <c r="L188" s="250"/>
      <c r="M188" s="253"/>
    </row>
    <row r="189" spans="1:13" ht="22.95" customHeight="1">
      <c r="A189" s="250" t="s">
        <v>4449</v>
      </c>
      <c r="B189" s="250" t="s">
        <v>246</v>
      </c>
      <c r="C189" s="251" t="s">
        <v>603</v>
      </c>
      <c r="D189" s="251" t="str">
        <f t="shared" si="2"/>
        <v>板橋寶翠店2</v>
      </c>
      <c r="E189" s="250">
        <v>2</v>
      </c>
      <c r="F189" s="250" t="s">
        <v>248</v>
      </c>
      <c r="G189" s="251" t="s">
        <v>4450</v>
      </c>
      <c r="H189" s="250" t="s">
        <v>4075</v>
      </c>
      <c r="I189" s="252" t="s">
        <v>4076</v>
      </c>
      <c r="J189" s="253" t="s">
        <v>16</v>
      </c>
      <c r="K189" s="254" t="s">
        <v>4072</v>
      </c>
      <c r="L189" s="250"/>
      <c r="M189" s="253"/>
    </row>
    <row r="190" spans="1:13" ht="22.95" customHeight="1">
      <c r="A190" s="250" t="s">
        <v>4451</v>
      </c>
      <c r="B190" s="250">
        <v>2069</v>
      </c>
      <c r="C190" s="251" t="s">
        <v>1711</v>
      </c>
      <c r="D190" s="251" t="str">
        <f t="shared" si="2"/>
        <v>板橋江子翠站1</v>
      </c>
      <c r="E190" s="250">
        <v>1</v>
      </c>
      <c r="F190" s="250" t="s">
        <v>326</v>
      </c>
      <c r="G190" s="251" t="s">
        <v>4452</v>
      </c>
      <c r="H190" s="250" t="s">
        <v>4070</v>
      </c>
      <c r="I190" s="252" t="s">
        <v>4076</v>
      </c>
      <c r="J190" s="253" t="s">
        <v>16</v>
      </c>
      <c r="K190" s="254" t="s">
        <v>4072</v>
      </c>
      <c r="L190" s="250">
        <v>0</v>
      </c>
      <c r="M190" s="253"/>
    </row>
    <row r="191" spans="1:13" ht="22.95" customHeight="1">
      <c r="A191" s="250" t="s">
        <v>4453</v>
      </c>
      <c r="B191" s="250">
        <v>2069</v>
      </c>
      <c r="C191" s="251" t="s">
        <v>1711</v>
      </c>
      <c r="D191" s="251" t="str">
        <f t="shared" si="2"/>
        <v>板橋江子翠站2</v>
      </c>
      <c r="E191" s="250">
        <v>2</v>
      </c>
      <c r="F191" s="250" t="s">
        <v>327</v>
      </c>
      <c r="G191" s="251" t="s">
        <v>4454</v>
      </c>
      <c r="H191" s="250" t="s">
        <v>4075</v>
      </c>
      <c r="I191" s="252" t="s">
        <v>4071</v>
      </c>
      <c r="J191" s="253" t="s">
        <v>16</v>
      </c>
      <c r="K191" s="254" t="s">
        <v>4072</v>
      </c>
      <c r="L191" s="250">
        <v>0</v>
      </c>
      <c r="M191" s="253"/>
    </row>
    <row r="192" spans="1:13" ht="22.95" customHeight="1">
      <c r="A192" s="250" t="s">
        <v>4455</v>
      </c>
      <c r="B192" s="250">
        <v>3243</v>
      </c>
      <c r="C192" s="251" t="s">
        <v>1984</v>
      </c>
      <c r="D192" s="251" t="str">
        <f t="shared" si="2"/>
        <v>北縣醒吾店1</v>
      </c>
      <c r="E192" s="250">
        <v>1</v>
      </c>
      <c r="F192" s="250" t="s">
        <v>189</v>
      </c>
      <c r="G192" s="251" t="s">
        <v>4456</v>
      </c>
      <c r="H192" s="250" t="s">
        <v>4070</v>
      </c>
      <c r="I192" s="252" t="s">
        <v>4071</v>
      </c>
      <c r="J192" s="253" t="s">
        <v>9</v>
      </c>
      <c r="K192" s="254" t="s">
        <v>4072</v>
      </c>
      <c r="L192" s="250" t="s">
        <v>95</v>
      </c>
      <c r="M192" s="253"/>
    </row>
    <row r="193" spans="1:13" ht="22.95" customHeight="1">
      <c r="A193" s="250" t="s">
        <v>4457</v>
      </c>
      <c r="B193" s="250">
        <v>3243</v>
      </c>
      <c r="C193" s="251" t="s">
        <v>1984</v>
      </c>
      <c r="D193" s="251" t="str">
        <f t="shared" si="2"/>
        <v>北縣醒吾店2</v>
      </c>
      <c r="E193" s="250">
        <v>2</v>
      </c>
      <c r="F193" s="250" t="s">
        <v>190</v>
      </c>
      <c r="G193" s="251" t="s">
        <v>4458</v>
      </c>
      <c r="H193" s="250" t="s">
        <v>4075</v>
      </c>
      <c r="I193" s="252" t="s">
        <v>4076</v>
      </c>
      <c r="J193" s="253" t="s">
        <v>9</v>
      </c>
      <c r="K193" s="254" t="s">
        <v>4072</v>
      </c>
      <c r="L193" s="250" t="s">
        <v>95</v>
      </c>
      <c r="M193" s="253"/>
    </row>
    <row r="194" spans="1:13" ht="22.95" customHeight="1">
      <c r="A194" s="250" t="s">
        <v>4459</v>
      </c>
      <c r="B194" s="250">
        <v>4834</v>
      </c>
      <c r="C194" s="251" t="s">
        <v>1536</v>
      </c>
      <c r="D194" s="251" t="str">
        <f t="shared" ref="D194:D257" si="3">C194&amp;E194</f>
        <v>林口大千苑店1</v>
      </c>
      <c r="E194" s="250">
        <v>1</v>
      </c>
      <c r="F194" s="250" t="s">
        <v>195</v>
      </c>
      <c r="G194" s="251" t="s">
        <v>4460</v>
      </c>
      <c r="H194" s="250" t="s">
        <v>4070</v>
      </c>
      <c r="I194" s="252" t="s">
        <v>4076</v>
      </c>
      <c r="J194" s="253" t="s">
        <v>9</v>
      </c>
      <c r="K194" s="254" t="s">
        <v>4072</v>
      </c>
      <c r="L194" s="250"/>
      <c r="M194" s="253"/>
    </row>
    <row r="195" spans="1:13" ht="22.95" customHeight="1">
      <c r="A195" s="250" t="s">
        <v>4461</v>
      </c>
      <c r="B195" s="250">
        <v>4326</v>
      </c>
      <c r="C195" s="251" t="s">
        <v>1542</v>
      </c>
      <c r="D195" s="251" t="str">
        <f t="shared" si="3"/>
        <v>林口建安店1</v>
      </c>
      <c r="E195" s="250">
        <v>1</v>
      </c>
      <c r="F195" s="250" t="s">
        <v>77</v>
      </c>
      <c r="G195" s="251" t="s">
        <v>4462</v>
      </c>
      <c r="H195" s="250" t="s">
        <v>4075</v>
      </c>
      <c r="I195" s="252" t="s">
        <v>4076</v>
      </c>
      <c r="J195" s="253" t="s">
        <v>9</v>
      </c>
      <c r="K195" s="254" t="s">
        <v>4072</v>
      </c>
      <c r="L195" s="250"/>
      <c r="M195" s="253"/>
    </row>
    <row r="196" spans="1:13" ht="22.95" customHeight="1">
      <c r="A196" s="250" t="s">
        <v>4463</v>
      </c>
      <c r="B196" s="250">
        <v>4326</v>
      </c>
      <c r="C196" s="251" t="s">
        <v>1542</v>
      </c>
      <c r="D196" s="251" t="str">
        <f t="shared" si="3"/>
        <v>林口建安店2</v>
      </c>
      <c r="E196" s="250">
        <v>2</v>
      </c>
      <c r="F196" s="250" t="s">
        <v>78</v>
      </c>
      <c r="G196" s="251" t="s">
        <v>4464</v>
      </c>
      <c r="H196" s="250" t="s">
        <v>4075</v>
      </c>
      <c r="I196" s="252" t="s">
        <v>4076</v>
      </c>
      <c r="J196" s="253" t="s">
        <v>9</v>
      </c>
      <c r="K196" s="254" t="s">
        <v>4072</v>
      </c>
      <c r="L196" s="250"/>
      <c r="M196" s="253"/>
    </row>
    <row r="197" spans="1:13" ht="22.95" customHeight="1">
      <c r="A197" s="250" t="s">
        <v>4465</v>
      </c>
      <c r="B197" s="250">
        <v>4057</v>
      </c>
      <c r="C197" s="251" t="s">
        <v>1058</v>
      </c>
      <c r="D197" s="251" t="str">
        <f t="shared" si="3"/>
        <v>林口香澄店1</v>
      </c>
      <c r="E197" s="250">
        <v>1</v>
      </c>
      <c r="F197" s="250" t="s">
        <v>278</v>
      </c>
      <c r="G197" s="251" t="s">
        <v>4466</v>
      </c>
      <c r="H197" s="250" t="s">
        <v>4075</v>
      </c>
      <c r="I197" s="252" t="s">
        <v>4076</v>
      </c>
      <c r="J197" s="253" t="s">
        <v>9</v>
      </c>
      <c r="K197" s="254" t="s">
        <v>4072</v>
      </c>
      <c r="L197" s="250"/>
      <c r="M197" s="253"/>
    </row>
    <row r="198" spans="1:13" ht="22.95" customHeight="1">
      <c r="A198" s="250" t="s">
        <v>4467</v>
      </c>
      <c r="B198" s="250">
        <v>4057</v>
      </c>
      <c r="C198" s="251" t="s">
        <v>1058</v>
      </c>
      <c r="D198" s="251" t="str">
        <f t="shared" si="3"/>
        <v>林口香澄店2</v>
      </c>
      <c r="E198" s="250">
        <v>2</v>
      </c>
      <c r="F198" s="250" t="s">
        <v>279</v>
      </c>
      <c r="G198" s="251" t="s">
        <v>4468</v>
      </c>
      <c r="H198" s="250" t="s">
        <v>4075</v>
      </c>
      <c r="I198" s="252" t="s">
        <v>4076</v>
      </c>
      <c r="J198" s="253" t="s">
        <v>9</v>
      </c>
      <c r="K198" s="254" t="s">
        <v>4072</v>
      </c>
      <c r="L198" s="250"/>
      <c r="M198" s="253"/>
    </row>
    <row r="199" spans="1:13" ht="22.95" customHeight="1">
      <c r="A199" s="250" t="s">
        <v>4469</v>
      </c>
      <c r="B199" s="250">
        <v>4715</v>
      </c>
      <c r="C199" s="251" t="s">
        <v>1528</v>
      </c>
      <c r="D199" s="251" t="str">
        <f t="shared" si="3"/>
        <v>林口捷韻店1</v>
      </c>
      <c r="E199" s="250">
        <v>1</v>
      </c>
      <c r="F199" s="250" t="s">
        <v>193</v>
      </c>
      <c r="G199" s="251" t="s">
        <v>4470</v>
      </c>
      <c r="H199" s="250" t="s">
        <v>4075</v>
      </c>
      <c r="I199" s="252" t="s">
        <v>4076</v>
      </c>
      <c r="J199" s="253" t="s">
        <v>9</v>
      </c>
      <c r="K199" s="254" t="s">
        <v>4072</v>
      </c>
      <c r="L199" s="250"/>
      <c r="M199" s="253"/>
    </row>
    <row r="200" spans="1:13" ht="22.95" customHeight="1">
      <c r="A200" s="250" t="s">
        <v>4471</v>
      </c>
      <c r="B200" s="250">
        <v>4715</v>
      </c>
      <c r="C200" s="251" t="s">
        <v>1528</v>
      </c>
      <c r="D200" s="251" t="str">
        <f t="shared" si="3"/>
        <v>林口捷韻店2</v>
      </c>
      <c r="E200" s="250">
        <v>2</v>
      </c>
      <c r="F200" s="250" t="s">
        <v>194</v>
      </c>
      <c r="G200" s="251" t="s">
        <v>4472</v>
      </c>
      <c r="H200" s="250" t="s">
        <v>4075</v>
      </c>
      <c r="I200" s="252" t="s">
        <v>4076</v>
      </c>
      <c r="J200" s="253" t="s">
        <v>9</v>
      </c>
      <c r="K200" s="254" t="s">
        <v>4072</v>
      </c>
      <c r="L200" s="250"/>
      <c r="M200" s="253"/>
    </row>
    <row r="201" spans="1:13" ht="22.95" customHeight="1">
      <c r="A201" s="250" t="s">
        <v>4473</v>
      </c>
      <c r="B201" s="250">
        <v>3878</v>
      </c>
      <c r="C201" s="251" t="s">
        <v>1275</v>
      </c>
      <c r="D201" s="251" t="str">
        <f t="shared" si="3"/>
        <v>林口清梅店1</v>
      </c>
      <c r="E201" s="250">
        <v>1</v>
      </c>
      <c r="F201" s="250" t="s">
        <v>160</v>
      </c>
      <c r="G201" s="251" t="s">
        <v>4474</v>
      </c>
      <c r="H201" s="250" t="s">
        <v>4075</v>
      </c>
      <c r="I201" s="252" t="s">
        <v>4076</v>
      </c>
      <c r="J201" s="253" t="s">
        <v>9</v>
      </c>
      <c r="K201" s="254" t="s">
        <v>4072</v>
      </c>
      <c r="L201" s="250"/>
      <c r="M201" s="253"/>
    </row>
    <row r="202" spans="1:13" ht="22.95" customHeight="1">
      <c r="A202" s="250" t="s">
        <v>4475</v>
      </c>
      <c r="B202" s="250">
        <v>4483</v>
      </c>
      <c r="C202" s="251" t="s">
        <v>1972</v>
      </c>
      <c r="D202" s="251" t="str">
        <f t="shared" si="3"/>
        <v>林口築夢店1</v>
      </c>
      <c r="E202" s="250">
        <v>1</v>
      </c>
      <c r="F202" s="250" t="s">
        <v>251</v>
      </c>
      <c r="G202" s="251" t="s">
        <v>4476</v>
      </c>
      <c r="H202" s="250" t="s">
        <v>4070</v>
      </c>
      <c r="I202" s="252" t="s">
        <v>4076</v>
      </c>
      <c r="J202" s="253" t="s">
        <v>9</v>
      </c>
      <c r="K202" s="254" t="s">
        <v>4072</v>
      </c>
      <c r="L202" s="250"/>
      <c r="M202" s="253"/>
    </row>
    <row r="203" spans="1:13" ht="22.95" customHeight="1">
      <c r="A203" s="250" t="s">
        <v>4477</v>
      </c>
      <c r="B203" s="250">
        <v>4154</v>
      </c>
      <c r="C203" s="251" t="s">
        <v>1965</v>
      </c>
      <c r="D203" s="251" t="str">
        <f t="shared" si="3"/>
        <v>林口麗園店1</v>
      </c>
      <c r="E203" s="250">
        <v>1</v>
      </c>
      <c r="F203" s="250" t="s">
        <v>344</v>
      </c>
      <c r="G203" s="251" t="s">
        <v>4478</v>
      </c>
      <c r="H203" s="250" t="s">
        <v>4104</v>
      </c>
      <c r="I203" s="252" t="s">
        <v>4076</v>
      </c>
      <c r="J203" s="253" t="s">
        <v>9</v>
      </c>
      <c r="K203" s="254" t="s">
        <v>4072</v>
      </c>
      <c r="L203" s="250"/>
      <c r="M203" s="253"/>
    </row>
    <row r="204" spans="1:13" ht="22.95" customHeight="1">
      <c r="A204" s="250" t="s">
        <v>4479</v>
      </c>
      <c r="B204" s="250">
        <v>4154</v>
      </c>
      <c r="C204" s="251" t="s">
        <v>1965</v>
      </c>
      <c r="D204" s="251" t="str">
        <f t="shared" si="3"/>
        <v>林口麗園店2</v>
      </c>
      <c r="E204" s="250">
        <v>2</v>
      </c>
      <c r="F204" s="250" t="s">
        <v>345</v>
      </c>
      <c r="G204" s="251" t="s">
        <v>4480</v>
      </c>
      <c r="H204" s="250" t="s">
        <v>4070</v>
      </c>
      <c r="I204" s="252" t="s">
        <v>4076</v>
      </c>
      <c r="J204" s="253" t="s">
        <v>9</v>
      </c>
      <c r="K204" s="254" t="s">
        <v>4072</v>
      </c>
      <c r="L204" s="250"/>
      <c r="M204" s="253"/>
    </row>
    <row r="205" spans="1:13" ht="22.95" customHeight="1">
      <c r="A205" s="250" t="s">
        <v>4481</v>
      </c>
      <c r="B205" s="250">
        <v>2267</v>
      </c>
      <c r="C205" s="251" t="s">
        <v>1081</v>
      </c>
      <c r="D205" s="251" t="str">
        <f t="shared" si="3"/>
        <v>北縣金陽店1</v>
      </c>
      <c r="E205" s="250">
        <v>1</v>
      </c>
      <c r="F205" s="250" t="s">
        <v>170</v>
      </c>
      <c r="G205" s="251" t="s">
        <v>4482</v>
      </c>
      <c r="H205" s="250" t="s">
        <v>4070</v>
      </c>
      <c r="I205" s="252" t="s">
        <v>4076</v>
      </c>
      <c r="J205" s="253" t="s">
        <v>8</v>
      </c>
      <c r="K205" s="254" t="s">
        <v>4072</v>
      </c>
      <c r="L205" s="250"/>
      <c r="M205" s="253"/>
    </row>
    <row r="206" spans="1:13" ht="22.95" customHeight="1">
      <c r="A206" s="250" t="s">
        <v>4483</v>
      </c>
      <c r="B206" s="250">
        <v>2267</v>
      </c>
      <c r="C206" s="251" t="s">
        <v>1081</v>
      </c>
      <c r="D206" s="251" t="str">
        <f t="shared" si="3"/>
        <v>北縣金陽店2</v>
      </c>
      <c r="E206" s="250">
        <v>2</v>
      </c>
      <c r="F206" s="250" t="s">
        <v>171</v>
      </c>
      <c r="G206" s="251" t="s">
        <v>4484</v>
      </c>
      <c r="H206" s="250" t="s">
        <v>4070</v>
      </c>
      <c r="I206" s="252" t="s">
        <v>4076</v>
      </c>
      <c r="J206" s="253" t="s">
        <v>8</v>
      </c>
      <c r="K206" s="254" t="s">
        <v>4072</v>
      </c>
      <c r="L206" s="250"/>
      <c r="M206" s="253"/>
    </row>
    <row r="207" spans="1:13" ht="22.95" customHeight="1">
      <c r="A207" s="250" t="s">
        <v>4485</v>
      </c>
      <c r="B207" s="250">
        <v>3606</v>
      </c>
      <c r="C207" s="251" t="s">
        <v>1053</v>
      </c>
      <c r="D207" s="251" t="str">
        <f t="shared" si="3"/>
        <v>北縣泰富店1</v>
      </c>
      <c r="E207" s="250">
        <v>1</v>
      </c>
      <c r="F207" s="250" t="s">
        <v>109</v>
      </c>
      <c r="G207" s="251" t="s">
        <v>4486</v>
      </c>
      <c r="H207" s="250" t="s">
        <v>4075</v>
      </c>
      <c r="I207" s="252" t="s">
        <v>4076</v>
      </c>
      <c r="J207" s="253" t="s">
        <v>15</v>
      </c>
      <c r="K207" s="254" t="s">
        <v>4072</v>
      </c>
      <c r="L207" s="250"/>
      <c r="M207" s="253"/>
    </row>
    <row r="208" spans="1:13" ht="22.95" customHeight="1">
      <c r="A208" s="250" t="s">
        <v>4487</v>
      </c>
      <c r="B208" s="250">
        <v>3606</v>
      </c>
      <c r="C208" s="251" t="s">
        <v>1053</v>
      </c>
      <c r="D208" s="251" t="str">
        <f t="shared" si="3"/>
        <v>北縣泰富店2</v>
      </c>
      <c r="E208" s="250">
        <v>2</v>
      </c>
      <c r="F208" s="250" t="s">
        <v>110</v>
      </c>
      <c r="G208" s="251" t="s">
        <v>4488</v>
      </c>
      <c r="H208" s="250" t="s">
        <v>4075</v>
      </c>
      <c r="I208" s="252" t="s">
        <v>4076</v>
      </c>
      <c r="J208" s="253" t="s">
        <v>15</v>
      </c>
      <c r="K208" s="254" t="s">
        <v>4072</v>
      </c>
      <c r="L208" s="250"/>
      <c r="M208" s="253"/>
    </row>
    <row r="209" spans="1:13" ht="22.95" customHeight="1">
      <c r="A209" s="250" t="s">
        <v>4489</v>
      </c>
      <c r="B209" s="250">
        <v>4656</v>
      </c>
      <c r="C209" s="251" t="s">
        <v>1048</v>
      </c>
      <c r="D209" s="251" t="str">
        <f t="shared" si="3"/>
        <v>泰山新民店1</v>
      </c>
      <c r="E209" s="250">
        <v>1</v>
      </c>
      <c r="F209" s="250" t="s">
        <v>107</v>
      </c>
      <c r="G209" s="251" t="s">
        <v>4490</v>
      </c>
      <c r="H209" s="250" t="s">
        <v>4491</v>
      </c>
      <c r="I209" s="252" t="s">
        <v>4071</v>
      </c>
      <c r="J209" s="253" t="s">
        <v>15</v>
      </c>
      <c r="K209" s="254" t="s">
        <v>4072</v>
      </c>
      <c r="L209" s="250"/>
      <c r="M209" s="253"/>
    </row>
    <row r="210" spans="1:13" ht="22.95" customHeight="1">
      <c r="A210" s="250" t="s">
        <v>4492</v>
      </c>
      <c r="B210" s="250">
        <v>4656</v>
      </c>
      <c r="C210" s="251" t="s">
        <v>1048</v>
      </c>
      <c r="D210" s="251" t="str">
        <f t="shared" si="3"/>
        <v>泰山新民店2</v>
      </c>
      <c r="E210" s="250">
        <v>2</v>
      </c>
      <c r="F210" s="250" t="s">
        <v>108</v>
      </c>
      <c r="G210" s="251" t="s">
        <v>4493</v>
      </c>
      <c r="H210" s="250" t="s">
        <v>4075</v>
      </c>
      <c r="I210" s="252" t="s">
        <v>4076</v>
      </c>
      <c r="J210" s="253" t="s">
        <v>15</v>
      </c>
      <c r="K210" s="254" t="s">
        <v>4072</v>
      </c>
      <c r="L210" s="250"/>
      <c r="M210" s="253"/>
    </row>
    <row r="211" spans="1:13" ht="22.95" customHeight="1">
      <c r="A211" s="250" t="s">
        <v>4494</v>
      </c>
      <c r="B211" s="250">
        <v>3751</v>
      </c>
      <c r="C211" s="251" t="s">
        <v>1878</v>
      </c>
      <c r="D211" s="251" t="str">
        <f t="shared" si="3"/>
        <v>淡水真理大1</v>
      </c>
      <c r="E211" s="250">
        <v>1</v>
      </c>
      <c r="F211" s="250" t="s">
        <v>260</v>
      </c>
      <c r="G211" s="251" t="s">
        <v>4495</v>
      </c>
      <c r="H211" s="250" t="s">
        <v>4075</v>
      </c>
      <c r="I211" s="252" t="s">
        <v>4076</v>
      </c>
      <c r="J211" s="253" t="s">
        <v>7</v>
      </c>
      <c r="K211" s="254" t="s">
        <v>4072</v>
      </c>
      <c r="L211" s="250" t="s">
        <v>95</v>
      </c>
      <c r="M211" s="253"/>
    </row>
    <row r="212" spans="1:13" ht="22.95" customHeight="1">
      <c r="A212" s="250" t="s">
        <v>4496</v>
      </c>
      <c r="B212" s="250">
        <v>3751</v>
      </c>
      <c r="C212" s="251" t="s">
        <v>1878</v>
      </c>
      <c r="D212" s="251" t="str">
        <f t="shared" si="3"/>
        <v>淡水真理大2</v>
      </c>
      <c r="E212" s="250">
        <v>2</v>
      </c>
      <c r="F212" s="250" t="s">
        <v>261</v>
      </c>
      <c r="G212" s="251" t="s">
        <v>4497</v>
      </c>
      <c r="H212" s="250" t="s">
        <v>4075</v>
      </c>
      <c r="I212" s="252" t="s">
        <v>4076</v>
      </c>
      <c r="J212" s="253" t="s">
        <v>7</v>
      </c>
      <c r="K212" s="254" t="s">
        <v>4072</v>
      </c>
      <c r="L212" s="250" t="s">
        <v>95</v>
      </c>
      <c r="M212" s="253"/>
    </row>
    <row r="213" spans="1:13" ht="22.95" customHeight="1">
      <c r="A213" s="250" t="s">
        <v>4498</v>
      </c>
      <c r="B213" s="250">
        <v>2318</v>
      </c>
      <c r="C213" s="251" t="s">
        <v>1371</v>
      </c>
      <c r="D213" s="251" t="str">
        <f t="shared" si="3"/>
        <v>北縣淡俊店2</v>
      </c>
      <c r="E213" s="250">
        <v>2</v>
      </c>
      <c r="F213" s="250" t="s">
        <v>174</v>
      </c>
      <c r="G213" s="251" t="s">
        <v>4499</v>
      </c>
      <c r="H213" s="250" t="s">
        <v>4104</v>
      </c>
      <c r="I213" s="252" t="s">
        <v>4076</v>
      </c>
      <c r="J213" s="253" t="s">
        <v>7</v>
      </c>
      <c r="K213" s="254" t="s">
        <v>4072</v>
      </c>
      <c r="L213" s="250"/>
      <c r="M213" s="253"/>
    </row>
    <row r="214" spans="1:13" ht="22.95" customHeight="1">
      <c r="A214" s="250" t="s">
        <v>4500</v>
      </c>
      <c r="B214" s="250">
        <v>2897</v>
      </c>
      <c r="C214" s="251" t="s">
        <v>2033</v>
      </c>
      <c r="D214" s="251" t="str">
        <f t="shared" si="3"/>
        <v>淡水台電宿舍1</v>
      </c>
      <c r="E214" s="250">
        <v>1</v>
      </c>
      <c r="F214" s="250" t="s">
        <v>175</v>
      </c>
      <c r="G214" s="251" t="s">
        <v>4501</v>
      </c>
      <c r="H214" s="250" t="s">
        <v>4075</v>
      </c>
      <c r="I214" s="252" t="s">
        <v>4076</v>
      </c>
      <c r="J214" s="253" t="s">
        <v>7</v>
      </c>
      <c r="K214" s="254" t="s">
        <v>4072</v>
      </c>
      <c r="L214" s="250"/>
      <c r="M214" s="253"/>
    </row>
    <row r="215" spans="1:13" ht="22.95" customHeight="1">
      <c r="A215" s="250" t="s">
        <v>4502</v>
      </c>
      <c r="B215" s="250">
        <v>2897</v>
      </c>
      <c r="C215" s="251" t="s">
        <v>2033</v>
      </c>
      <c r="D215" s="251" t="str">
        <f t="shared" si="3"/>
        <v>淡水台電宿舍2</v>
      </c>
      <c r="E215" s="250">
        <v>2</v>
      </c>
      <c r="F215" s="250" t="s">
        <v>176</v>
      </c>
      <c r="G215" s="251" t="s">
        <v>4503</v>
      </c>
      <c r="H215" s="250" t="s">
        <v>4075</v>
      </c>
      <c r="I215" s="252" t="s">
        <v>4076</v>
      </c>
      <c r="J215" s="253" t="s">
        <v>7</v>
      </c>
      <c r="K215" s="254" t="s">
        <v>4072</v>
      </c>
      <c r="L215" s="250"/>
      <c r="M215" s="253"/>
    </row>
    <row r="216" spans="1:13" ht="22.95" customHeight="1">
      <c r="A216" s="250" t="s">
        <v>4504</v>
      </c>
      <c r="B216" s="250">
        <v>2749</v>
      </c>
      <c r="C216" s="251" t="s">
        <v>1220</v>
      </c>
      <c r="D216" s="251" t="str">
        <f t="shared" si="3"/>
        <v>淡水灰瑤子1</v>
      </c>
      <c r="E216" s="250">
        <v>1</v>
      </c>
      <c r="F216" s="250" t="s">
        <v>218</v>
      </c>
      <c r="G216" s="251" t="s">
        <v>4505</v>
      </c>
      <c r="H216" s="250" t="s">
        <v>4075</v>
      </c>
      <c r="I216" s="252" t="s">
        <v>4076</v>
      </c>
      <c r="J216" s="253" t="s">
        <v>7</v>
      </c>
      <c r="K216" s="254" t="s">
        <v>4072</v>
      </c>
      <c r="L216" s="250"/>
      <c r="M216" s="253"/>
    </row>
    <row r="217" spans="1:13" ht="22.95" customHeight="1">
      <c r="A217" s="250" t="s">
        <v>4506</v>
      </c>
      <c r="B217" s="250">
        <v>2749</v>
      </c>
      <c r="C217" s="251" t="s">
        <v>1220</v>
      </c>
      <c r="D217" s="251" t="str">
        <f t="shared" si="3"/>
        <v>淡水灰瑤子2</v>
      </c>
      <c r="E217" s="250">
        <v>2</v>
      </c>
      <c r="F217" s="250" t="s">
        <v>219</v>
      </c>
      <c r="G217" s="251" t="s">
        <v>4507</v>
      </c>
      <c r="H217" s="250" t="s">
        <v>4075</v>
      </c>
      <c r="I217" s="252" t="s">
        <v>4076</v>
      </c>
      <c r="J217" s="253" t="s">
        <v>7</v>
      </c>
      <c r="K217" s="254" t="s">
        <v>4072</v>
      </c>
      <c r="L217" s="250"/>
      <c r="M217" s="253"/>
    </row>
    <row r="218" spans="1:13" ht="22.95" customHeight="1">
      <c r="A218" s="250" t="s">
        <v>4508</v>
      </c>
      <c r="B218" s="250" t="s">
        <v>74</v>
      </c>
      <c r="C218" s="251" t="s">
        <v>498</v>
      </c>
      <c r="D218" s="251" t="str">
        <f t="shared" si="3"/>
        <v>淡水金龍店1</v>
      </c>
      <c r="E218" s="250">
        <v>1</v>
      </c>
      <c r="F218" s="250" t="s">
        <v>75</v>
      </c>
      <c r="G218" s="251" t="s">
        <v>4509</v>
      </c>
      <c r="H218" s="250" t="s">
        <v>4070</v>
      </c>
      <c r="I218" s="252" t="s">
        <v>4097</v>
      </c>
      <c r="J218" s="253" t="s">
        <v>7</v>
      </c>
      <c r="K218" s="254" t="s">
        <v>4072</v>
      </c>
      <c r="L218" s="250"/>
      <c r="M218" s="253"/>
    </row>
    <row r="219" spans="1:13" ht="22.95" customHeight="1">
      <c r="A219" s="250" t="s">
        <v>4510</v>
      </c>
      <c r="B219" s="250" t="s">
        <v>74</v>
      </c>
      <c r="C219" s="251" t="s">
        <v>498</v>
      </c>
      <c r="D219" s="251" t="str">
        <f t="shared" si="3"/>
        <v>淡水金龍店2</v>
      </c>
      <c r="E219" s="250">
        <v>2</v>
      </c>
      <c r="F219" s="250" t="s">
        <v>76</v>
      </c>
      <c r="G219" s="251" t="s">
        <v>4511</v>
      </c>
      <c r="H219" s="250" t="s">
        <v>4070</v>
      </c>
      <c r="I219" s="252" t="s">
        <v>4097</v>
      </c>
      <c r="J219" s="253" t="s">
        <v>7</v>
      </c>
      <c r="K219" s="254" t="s">
        <v>4072</v>
      </c>
      <c r="L219" s="250"/>
      <c r="M219" s="253"/>
    </row>
    <row r="220" spans="1:13" ht="22.95" customHeight="1">
      <c r="A220" s="250" t="s">
        <v>4512</v>
      </c>
      <c r="B220" s="250">
        <v>4298</v>
      </c>
      <c r="C220" s="251" t="s">
        <v>2069</v>
      </c>
      <c r="D220" s="251" t="str">
        <f t="shared" si="3"/>
        <v>淡水後洲店1</v>
      </c>
      <c r="E220" s="250">
        <v>1</v>
      </c>
      <c r="F220" s="250" t="s">
        <v>271</v>
      </c>
      <c r="G220" s="251" t="s">
        <v>4513</v>
      </c>
      <c r="H220" s="250" t="s">
        <v>4070</v>
      </c>
      <c r="I220" s="252" t="s">
        <v>4076</v>
      </c>
      <c r="J220" s="253" t="s">
        <v>7</v>
      </c>
      <c r="K220" s="254" t="s">
        <v>4072</v>
      </c>
      <c r="L220" s="250"/>
      <c r="M220" s="253"/>
    </row>
    <row r="221" spans="1:13" ht="22.95" customHeight="1">
      <c r="A221" s="250" t="s">
        <v>4514</v>
      </c>
      <c r="B221" s="250">
        <v>4298</v>
      </c>
      <c r="C221" s="251" t="s">
        <v>2069</v>
      </c>
      <c r="D221" s="251" t="str">
        <f t="shared" si="3"/>
        <v>淡水後洲店2</v>
      </c>
      <c r="E221" s="250">
        <v>2</v>
      </c>
      <c r="F221" s="250" t="s">
        <v>272</v>
      </c>
      <c r="G221" s="251" t="s">
        <v>4515</v>
      </c>
      <c r="H221" s="250" t="s">
        <v>4070</v>
      </c>
      <c r="I221" s="252" t="s">
        <v>4076</v>
      </c>
      <c r="J221" s="253" t="s">
        <v>7</v>
      </c>
      <c r="K221" s="254" t="s">
        <v>4072</v>
      </c>
      <c r="L221" s="250"/>
      <c r="M221" s="253"/>
    </row>
    <row r="222" spans="1:13" ht="22.95" customHeight="1">
      <c r="A222" s="250" t="s">
        <v>4516</v>
      </c>
      <c r="B222" s="250">
        <v>4788</v>
      </c>
      <c r="C222" s="251" t="s">
        <v>2058</v>
      </c>
      <c r="D222" s="251" t="str">
        <f t="shared" si="3"/>
        <v>淡水國家店1</v>
      </c>
      <c r="E222" s="250">
        <v>1</v>
      </c>
      <c r="F222" s="250" t="s">
        <v>269</v>
      </c>
      <c r="G222" s="251" t="s">
        <v>4517</v>
      </c>
      <c r="H222" s="250" t="s">
        <v>4070</v>
      </c>
      <c r="I222" s="252" t="s">
        <v>4076</v>
      </c>
      <c r="J222" s="253" t="s">
        <v>7</v>
      </c>
      <c r="K222" s="254" t="s">
        <v>4072</v>
      </c>
      <c r="L222" s="250"/>
      <c r="M222" s="253"/>
    </row>
    <row r="223" spans="1:13" ht="22.95" customHeight="1">
      <c r="A223" s="250" t="s">
        <v>4518</v>
      </c>
      <c r="B223" s="250">
        <v>4788</v>
      </c>
      <c r="C223" s="251" t="s">
        <v>2058</v>
      </c>
      <c r="D223" s="251" t="str">
        <f t="shared" si="3"/>
        <v>淡水國家店2</v>
      </c>
      <c r="E223" s="250">
        <v>2</v>
      </c>
      <c r="F223" s="250" t="s">
        <v>270</v>
      </c>
      <c r="G223" s="251" t="s">
        <v>4519</v>
      </c>
      <c r="H223" s="250" t="s">
        <v>4070</v>
      </c>
      <c r="I223" s="252" t="s">
        <v>4076</v>
      </c>
      <c r="J223" s="253" t="s">
        <v>7</v>
      </c>
      <c r="K223" s="254" t="s">
        <v>4072</v>
      </c>
      <c r="L223" s="250"/>
      <c r="M223" s="253"/>
    </row>
    <row r="224" spans="1:13" ht="22.95" customHeight="1">
      <c r="A224" s="250" t="s">
        <v>4520</v>
      </c>
      <c r="B224" s="250">
        <v>4153</v>
      </c>
      <c r="C224" s="251" t="s">
        <v>2044</v>
      </c>
      <c r="D224" s="251" t="str">
        <f t="shared" si="3"/>
        <v>淡水莊園店1</v>
      </c>
      <c r="E224" s="250">
        <v>1</v>
      </c>
      <c r="F224" s="250" t="s">
        <v>265</v>
      </c>
      <c r="G224" s="251" t="s">
        <v>4521</v>
      </c>
      <c r="H224" s="250" t="s">
        <v>4075</v>
      </c>
      <c r="I224" s="252" t="s">
        <v>4097</v>
      </c>
      <c r="J224" s="253" t="s">
        <v>7</v>
      </c>
      <c r="K224" s="254" t="s">
        <v>4072</v>
      </c>
      <c r="L224" s="250"/>
      <c r="M224" s="253"/>
    </row>
    <row r="225" spans="1:13" ht="22.95" customHeight="1">
      <c r="A225" s="250" t="s">
        <v>4522</v>
      </c>
      <c r="B225" s="250">
        <v>4153</v>
      </c>
      <c r="C225" s="251" t="s">
        <v>2044</v>
      </c>
      <c r="D225" s="251" t="str">
        <f t="shared" si="3"/>
        <v>淡水莊園店2</v>
      </c>
      <c r="E225" s="250">
        <v>2</v>
      </c>
      <c r="F225" s="250" t="s">
        <v>266</v>
      </c>
      <c r="G225" s="251" t="s">
        <v>4523</v>
      </c>
      <c r="H225" s="250" t="s">
        <v>4075</v>
      </c>
      <c r="I225" s="252" t="s">
        <v>4097</v>
      </c>
      <c r="J225" s="253" t="s">
        <v>7</v>
      </c>
      <c r="K225" s="254" t="s">
        <v>4072</v>
      </c>
      <c r="L225" s="250"/>
      <c r="M225" s="253"/>
    </row>
    <row r="226" spans="1:13" ht="22.95" customHeight="1">
      <c r="A226" s="250" t="s">
        <v>4524</v>
      </c>
      <c r="B226" s="250">
        <v>4093</v>
      </c>
      <c r="C226" s="251" t="s">
        <v>1702</v>
      </c>
      <c r="D226" s="251" t="str">
        <f t="shared" si="3"/>
        <v>淡水新市一2</v>
      </c>
      <c r="E226" s="250">
        <v>2</v>
      </c>
      <c r="F226" s="250" t="s">
        <v>262</v>
      </c>
      <c r="G226" s="251" t="s">
        <v>4525</v>
      </c>
      <c r="H226" s="250" t="s">
        <v>4070</v>
      </c>
      <c r="I226" s="252" t="s">
        <v>4076</v>
      </c>
      <c r="J226" s="253" t="s">
        <v>7</v>
      </c>
      <c r="K226" s="254" t="s">
        <v>4072</v>
      </c>
      <c r="L226" s="250"/>
      <c r="M226" s="253"/>
    </row>
    <row r="227" spans="1:13" ht="22.95" customHeight="1">
      <c r="A227" s="250" t="s">
        <v>4526</v>
      </c>
      <c r="B227" s="250">
        <v>4529</v>
      </c>
      <c r="C227" s="251" t="s">
        <v>1180</v>
      </c>
      <c r="D227" s="251" t="str">
        <f t="shared" si="3"/>
        <v>淡水新洲店1</v>
      </c>
      <c r="E227" s="250">
        <v>1</v>
      </c>
      <c r="F227" s="250" t="s">
        <v>267</v>
      </c>
      <c r="G227" s="251" t="s">
        <v>4527</v>
      </c>
      <c r="H227" s="250" t="s">
        <v>4075</v>
      </c>
      <c r="I227" s="252" t="s">
        <v>4097</v>
      </c>
      <c r="J227" s="253" t="s">
        <v>7</v>
      </c>
      <c r="K227" s="254" t="s">
        <v>4072</v>
      </c>
      <c r="L227" s="250"/>
      <c r="M227" s="253"/>
    </row>
    <row r="228" spans="1:13" ht="22.95" customHeight="1">
      <c r="A228" s="250" t="s">
        <v>4528</v>
      </c>
      <c r="B228" s="250">
        <v>4529</v>
      </c>
      <c r="C228" s="251" t="s">
        <v>1180</v>
      </c>
      <c r="D228" s="251" t="str">
        <f t="shared" si="3"/>
        <v>淡水新洲店2</v>
      </c>
      <c r="E228" s="250">
        <v>2</v>
      </c>
      <c r="F228" s="250" t="s">
        <v>268</v>
      </c>
      <c r="G228" s="251" t="s">
        <v>4529</v>
      </c>
      <c r="H228" s="250" t="s">
        <v>4075</v>
      </c>
      <c r="I228" s="252" t="s">
        <v>4097</v>
      </c>
      <c r="J228" s="253" t="s">
        <v>7</v>
      </c>
      <c r="K228" s="254" t="s">
        <v>4072</v>
      </c>
      <c r="L228" s="250"/>
      <c r="M228" s="253"/>
    </row>
    <row r="229" spans="1:13" ht="22.95" customHeight="1">
      <c r="A229" s="250" t="s">
        <v>4530</v>
      </c>
      <c r="B229" s="250">
        <v>4739</v>
      </c>
      <c r="C229" s="251" t="s">
        <v>1944</v>
      </c>
      <c r="D229" s="251" t="str">
        <f t="shared" si="3"/>
        <v>淡水櫻花店2</v>
      </c>
      <c r="E229" s="250">
        <v>2</v>
      </c>
      <c r="F229" s="250" t="s">
        <v>225</v>
      </c>
      <c r="G229" s="251" t="s">
        <v>4531</v>
      </c>
      <c r="H229" s="250" t="s">
        <v>4070</v>
      </c>
      <c r="I229" s="252" t="s">
        <v>4076</v>
      </c>
      <c r="J229" s="253" t="s">
        <v>7</v>
      </c>
      <c r="K229" s="254" t="s">
        <v>4072</v>
      </c>
      <c r="L229" s="250"/>
      <c r="M229" s="253"/>
    </row>
    <row r="230" spans="1:13" ht="22.95" customHeight="1">
      <c r="A230" s="250" t="s">
        <v>4532</v>
      </c>
      <c r="B230" s="250">
        <v>3851</v>
      </c>
      <c r="C230" s="251" t="s">
        <v>2114</v>
      </c>
      <c r="D230" s="251" t="str">
        <f t="shared" si="3"/>
        <v>北縣輔園店1</v>
      </c>
      <c r="E230" s="250">
        <v>1</v>
      </c>
      <c r="F230" s="250" t="s">
        <v>96</v>
      </c>
      <c r="G230" s="251" t="s">
        <v>4533</v>
      </c>
      <c r="H230" s="250" t="s">
        <v>4070</v>
      </c>
      <c r="I230" s="252" t="s">
        <v>4076</v>
      </c>
      <c r="J230" s="253" t="s">
        <v>14</v>
      </c>
      <c r="K230" s="254" t="s">
        <v>4072</v>
      </c>
      <c r="L230" s="250" t="s">
        <v>95</v>
      </c>
      <c r="M230" s="253"/>
    </row>
    <row r="231" spans="1:13" ht="22.95" customHeight="1">
      <c r="A231" s="250" t="s">
        <v>4534</v>
      </c>
      <c r="B231" s="250">
        <v>3851</v>
      </c>
      <c r="C231" s="251" t="s">
        <v>2114</v>
      </c>
      <c r="D231" s="251" t="str">
        <f t="shared" si="3"/>
        <v>北縣輔園店2</v>
      </c>
      <c r="E231" s="250">
        <v>2</v>
      </c>
      <c r="F231" s="250" t="s">
        <v>97</v>
      </c>
      <c r="G231" s="251" t="s">
        <v>4535</v>
      </c>
      <c r="H231" s="250" t="s">
        <v>4070</v>
      </c>
      <c r="I231" s="252" t="s">
        <v>4076</v>
      </c>
      <c r="J231" s="253" t="s">
        <v>14</v>
      </c>
      <c r="K231" s="254" t="s">
        <v>4072</v>
      </c>
      <c r="L231" s="250" t="s">
        <v>95</v>
      </c>
      <c r="M231" s="253"/>
    </row>
    <row r="232" spans="1:13" ht="22.95" customHeight="1">
      <c r="A232" s="250" t="s">
        <v>4536</v>
      </c>
      <c r="B232" s="250" t="s">
        <v>139</v>
      </c>
      <c r="C232" s="251" t="s">
        <v>1298</v>
      </c>
      <c r="D232" s="251" t="str">
        <f t="shared" si="3"/>
        <v>田倉新樹店1</v>
      </c>
      <c r="E232" s="250">
        <v>1</v>
      </c>
      <c r="F232" s="250" t="s">
        <v>140</v>
      </c>
      <c r="G232" s="251" t="s">
        <v>4537</v>
      </c>
      <c r="H232" s="250" t="s">
        <v>4070</v>
      </c>
      <c r="I232" s="252" t="s">
        <v>4071</v>
      </c>
      <c r="J232" s="253" t="s">
        <v>14</v>
      </c>
      <c r="K232" s="254" t="s">
        <v>4072</v>
      </c>
      <c r="L232" s="250" t="s">
        <v>135</v>
      </c>
      <c r="M232" s="253"/>
    </row>
    <row r="233" spans="1:13" ht="22.95" customHeight="1">
      <c r="A233" s="250" t="s">
        <v>4538</v>
      </c>
      <c r="B233" s="250">
        <v>3652</v>
      </c>
      <c r="C233" s="251" t="s">
        <v>2079</v>
      </c>
      <c r="D233" s="251" t="str">
        <f t="shared" si="3"/>
        <v>北縣莊民店1</v>
      </c>
      <c r="E233" s="250">
        <v>1</v>
      </c>
      <c r="F233" s="250" t="s">
        <v>161</v>
      </c>
      <c r="G233" s="251" t="s">
        <v>4539</v>
      </c>
      <c r="H233" s="250" t="s">
        <v>4070</v>
      </c>
      <c r="I233" s="252" t="s">
        <v>4076</v>
      </c>
      <c r="J233" s="253" t="s">
        <v>14</v>
      </c>
      <c r="K233" s="254" t="s">
        <v>4072</v>
      </c>
      <c r="L233" s="250"/>
      <c r="M233" s="253"/>
    </row>
    <row r="234" spans="1:13" ht="22.95" customHeight="1">
      <c r="A234" s="250" t="s">
        <v>4540</v>
      </c>
      <c r="B234" s="250">
        <v>3652</v>
      </c>
      <c r="C234" s="251" t="s">
        <v>2079</v>
      </c>
      <c r="D234" s="251" t="str">
        <f t="shared" si="3"/>
        <v>北縣莊民店2</v>
      </c>
      <c r="E234" s="250">
        <v>2</v>
      </c>
      <c r="F234" s="250" t="s">
        <v>162</v>
      </c>
      <c r="G234" s="251" t="s">
        <v>4541</v>
      </c>
      <c r="H234" s="250" t="s">
        <v>4070</v>
      </c>
      <c r="I234" s="252" t="s">
        <v>4076</v>
      </c>
      <c r="J234" s="253" t="s">
        <v>14</v>
      </c>
      <c r="K234" s="254" t="s">
        <v>4072</v>
      </c>
      <c r="L234" s="250"/>
      <c r="M234" s="253"/>
    </row>
    <row r="235" spans="1:13" ht="22.95" customHeight="1">
      <c r="A235" s="250" t="s">
        <v>4542</v>
      </c>
      <c r="B235" s="250">
        <v>3052</v>
      </c>
      <c r="C235" s="251" t="s">
        <v>609</v>
      </c>
      <c r="D235" s="251" t="str">
        <f t="shared" si="3"/>
        <v>北縣莊玲店1</v>
      </c>
      <c r="E235" s="250">
        <v>1</v>
      </c>
      <c r="F235" s="250" t="s">
        <v>179</v>
      </c>
      <c r="G235" s="251" t="s">
        <v>4543</v>
      </c>
      <c r="H235" s="250" t="s">
        <v>4104</v>
      </c>
      <c r="I235" s="252" t="s">
        <v>4076</v>
      </c>
      <c r="J235" s="253" t="s">
        <v>14</v>
      </c>
      <c r="K235" s="254" t="s">
        <v>4072</v>
      </c>
      <c r="L235" s="250"/>
      <c r="M235" s="253"/>
    </row>
    <row r="236" spans="1:13" ht="22.95" customHeight="1">
      <c r="A236" s="250" t="s">
        <v>4544</v>
      </c>
      <c r="B236" s="250">
        <v>3052</v>
      </c>
      <c r="C236" s="251" t="s">
        <v>609</v>
      </c>
      <c r="D236" s="251" t="str">
        <f t="shared" si="3"/>
        <v>北縣莊玲店2</v>
      </c>
      <c r="E236" s="250">
        <v>2</v>
      </c>
      <c r="F236" s="250" t="s">
        <v>180</v>
      </c>
      <c r="G236" s="251" t="s">
        <v>4545</v>
      </c>
      <c r="H236" s="250" t="s">
        <v>4104</v>
      </c>
      <c r="I236" s="252" t="s">
        <v>4076</v>
      </c>
      <c r="J236" s="253" t="s">
        <v>14</v>
      </c>
      <c r="K236" s="254" t="s">
        <v>4072</v>
      </c>
      <c r="L236" s="250"/>
      <c r="M236" s="253"/>
    </row>
    <row r="237" spans="1:13" ht="22.95" customHeight="1">
      <c r="A237" s="250" t="s">
        <v>4546</v>
      </c>
      <c r="B237" s="250">
        <v>3380</v>
      </c>
      <c r="C237" s="251" t="s">
        <v>627</v>
      </c>
      <c r="D237" s="251" t="str">
        <f t="shared" si="3"/>
        <v>北縣莊勝店2</v>
      </c>
      <c r="E237" s="250">
        <v>2</v>
      </c>
      <c r="F237" s="250" t="s">
        <v>243</v>
      </c>
      <c r="G237" s="251" t="s">
        <v>4547</v>
      </c>
      <c r="H237" s="250" t="s">
        <v>4104</v>
      </c>
      <c r="I237" s="252" t="s">
        <v>4076</v>
      </c>
      <c r="J237" s="253" t="s">
        <v>14</v>
      </c>
      <c r="K237" s="254" t="s">
        <v>4072</v>
      </c>
      <c r="L237" s="250"/>
      <c r="M237" s="253"/>
    </row>
    <row r="238" spans="1:13" ht="22.95" customHeight="1">
      <c r="A238" s="250" t="s">
        <v>4548</v>
      </c>
      <c r="B238" s="250">
        <v>2109</v>
      </c>
      <c r="C238" s="251" t="s">
        <v>1302</v>
      </c>
      <c r="D238" s="251" t="str">
        <f t="shared" si="3"/>
        <v>北縣瓊林南店1</v>
      </c>
      <c r="E238" s="250">
        <v>1</v>
      </c>
      <c r="F238" s="250" t="s">
        <v>214</v>
      </c>
      <c r="G238" s="251" t="s">
        <v>4549</v>
      </c>
      <c r="H238" s="250" t="s">
        <v>4070</v>
      </c>
      <c r="I238" s="252" t="s">
        <v>4071</v>
      </c>
      <c r="J238" s="253" t="s">
        <v>14</v>
      </c>
      <c r="K238" s="254" t="s">
        <v>4072</v>
      </c>
      <c r="L238" s="250"/>
      <c r="M238" s="253"/>
    </row>
    <row r="239" spans="1:13" ht="22.95" customHeight="1">
      <c r="A239" s="250" t="s">
        <v>4550</v>
      </c>
      <c r="B239" s="250">
        <v>2109</v>
      </c>
      <c r="C239" s="251" t="s">
        <v>1302</v>
      </c>
      <c r="D239" s="251" t="str">
        <f t="shared" si="3"/>
        <v>北縣瓊林南店2</v>
      </c>
      <c r="E239" s="250">
        <v>2</v>
      </c>
      <c r="F239" s="250" t="s">
        <v>215</v>
      </c>
      <c r="G239" s="251" t="s">
        <v>4551</v>
      </c>
      <c r="H239" s="250" t="s">
        <v>4070</v>
      </c>
      <c r="I239" s="252" t="s">
        <v>4071</v>
      </c>
      <c r="J239" s="253" t="s">
        <v>14</v>
      </c>
      <c r="K239" s="254" t="s">
        <v>4072</v>
      </c>
      <c r="L239" s="250"/>
      <c r="M239" s="253"/>
    </row>
    <row r="240" spans="1:13" ht="22.95" customHeight="1">
      <c r="A240" s="250" t="s">
        <v>4552</v>
      </c>
      <c r="B240" s="250">
        <v>4856</v>
      </c>
      <c r="C240" s="251" t="s">
        <v>678</v>
      </c>
      <c r="D240" s="251" t="str">
        <f t="shared" si="3"/>
        <v>新莊小胖店2</v>
      </c>
      <c r="E240" s="250">
        <v>2</v>
      </c>
      <c r="F240" s="250" t="s">
        <v>186</v>
      </c>
      <c r="G240" s="251" t="s">
        <v>4553</v>
      </c>
      <c r="H240" s="250" t="s">
        <v>4070</v>
      </c>
      <c r="I240" s="252" t="s">
        <v>4076</v>
      </c>
      <c r="J240" s="253" t="s">
        <v>14</v>
      </c>
      <c r="K240" s="254" t="s">
        <v>4072</v>
      </c>
      <c r="L240" s="250"/>
      <c r="M240" s="253"/>
    </row>
    <row r="241" spans="1:13" ht="22.95" customHeight="1">
      <c r="A241" s="250" t="s">
        <v>4554</v>
      </c>
      <c r="B241" s="250">
        <v>4163</v>
      </c>
      <c r="C241" s="251" t="s">
        <v>744</v>
      </c>
      <c r="D241" s="251" t="str">
        <f t="shared" si="3"/>
        <v>新莊中泉店1</v>
      </c>
      <c r="E241" s="250">
        <v>1</v>
      </c>
      <c r="F241" s="250" t="s">
        <v>156</v>
      </c>
      <c r="G241" s="251" t="s">
        <v>4555</v>
      </c>
      <c r="H241" s="250" t="s">
        <v>4104</v>
      </c>
      <c r="I241" s="252" t="s">
        <v>4076</v>
      </c>
      <c r="J241" s="253" t="s">
        <v>14</v>
      </c>
      <c r="K241" s="254" t="s">
        <v>4072</v>
      </c>
      <c r="L241" s="250"/>
      <c r="M241" s="253"/>
    </row>
    <row r="242" spans="1:13" ht="22.95" customHeight="1">
      <c r="A242" s="250" t="s">
        <v>4556</v>
      </c>
      <c r="B242" s="250">
        <v>4163</v>
      </c>
      <c r="C242" s="251" t="s">
        <v>744</v>
      </c>
      <c r="D242" s="251" t="str">
        <f t="shared" si="3"/>
        <v>新莊中泉店2</v>
      </c>
      <c r="E242" s="250">
        <v>2</v>
      </c>
      <c r="F242" s="250" t="s">
        <v>157</v>
      </c>
      <c r="G242" s="251" t="s">
        <v>4557</v>
      </c>
      <c r="H242" s="250" t="s">
        <v>4104</v>
      </c>
      <c r="I242" s="252" t="s">
        <v>4076</v>
      </c>
      <c r="J242" s="253" t="s">
        <v>14</v>
      </c>
      <c r="K242" s="254" t="s">
        <v>4072</v>
      </c>
      <c r="L242" s="250"/>
      <c r="M242" s="253"/>
    </row>
    <row r="243" spans="1:13" ht="22.95" customHeight="1">
      <c r="A243" s="250" t="s">
        <v>4558</v>
      </c>
      <c r="B243" s="250">
        <v>5057</v>
      </c>
      <c r="C243" s="251" t="s">
        <v>2087</v>
      </c>
      <c r="D243" s="251" t="str">
        <f t="shared" si="3"/>
        <v>新莊中港店1</v>
      </c>
      <c r="E243" s="250">
        <v>1</v>
      </c>
      <c r="F243" s="250" t="s">
        <v>241</v>
      </c>
      <c r="G243" s="251" t="s">
        <v>4559</v>
      </c>
      <c r="H243" s="250" t="s">
        <v>4075</v>
      </c>
      <c r="I243" s="252" t="s">
        <v>4071</v>
      </c>
      <c r="J243" s="253" t="s">
        <v>14</v>
      </c>
      <c r="K243" s="254" t="s">
        <v>4072</v>
      </c>
      <c r="L243" s="250"/>
      <c r="M243" s="253"/>
    </row>
    <row r="244" spans="1:13" ht="22.95" customHeight="1">
      <c r="A244" s="250" t="s">
        <v>4560</v>
      </c>
      <c r="B244" s="250">
        <v>5057</v>
      </c>
      <c r="C244" s="251" t="s">
        <v>2087</v>
      </c>
      <c r="D244" s="251" t="str">
        <f t="shared" si="3"/>
        <v>新莊中港店2</v>
      </c>
      <c r="E244" s="250">
        <v>2</v>
      </c>
      <c r="F244" s="250" t="s">
        <v>242</v>
      </c>
      <c r="G244" s="251" t="s">
        <v>4561</v>
      </c>
      <c r="H244" s="250" t="s">
        <v>4104</v>
      </c>
      <c r="I244" s="252" t="s">
        <v>4169</v>
      </c>
      <c r="J244" s="253" t="s">
        <v>14</v>
      </c>
      <c r="K244" s="254" t="s">
        <v>4072</v>
      </c>
      <c r="L244" s="250"/>
      <c r="M244" s="253"/>
    </row>
    <row r="245" spans="1:13" ht="22.95" customHeight="1">
      <c r="A245" s="250" t="s">
        <v>4562</v>
      </c>
      <c r="B245" s="250">
        <v>2362</v>
      </c>
      <c r="C245" s="251" t="s">
        <v>2265</v>
      </c>
      <c r="D245" s="251" t="str">
        <f t="shared" si="3"/>
        <v>新莊化成店1</v>
      </c>
      <c r="E245" s="250">
        <v>1</v>
      </c>
      <c r="F245" s="250" t="s">
        <v>89</v>
      </c>
      <c r="G245" s="251" t="s">
        <v>4563</v>
      </c>
      <c r="H245" s="250" t="s">
        <v>4104</v>
      </c>
      <c r="I245" s="252" t="s">
        <v>4076</v>
      </c>
      <c r="J245" s="253" t="s">
        <v>14</v>
      </c>
      <c r="K245" s="254" t="s">
        <v>4072</v>
      </c>
      <c r="L245" s="250"/>
      <c r="M245" s="253"/>
    </row>
    <row r="246" spans="1:13" ht="22.95" customHeight="1">
      <c r="A246" s="250" t="s">
        <v>4564</v>
      </c>
      <c r="B246" s="250">
        <v>2362</v>
      </c>
      <c r="C246" s="251" t="s">
        <v>2265</v>
      </c>
      <c r="D246" s="251" t="str">
        <f t="shared" si="3"/>
        <v>新莊化成店2</v>
      </c>
      <c r="E246" s="250">
        <v>2</v>
      </c>
      <c r="F246" s="250" t="s">
        <v>90</v>
      </c>
      <c r="G246" s="251" t="s">
        <v>4565</v>
      </c>
      <c r="H246" s="250" t="s">
        <v>4104</v>
      </c>
      <c r="I246" s="252" t="s">
        <v>4076</v>
      </c>
      <c r="J246" s="253" t="s">
        <v>14</v>
      </c>
      <c r="K246" s="254" t="s">
        <v>4072</v>
      </c>
      <c r="L246" s="250"/>
      <c r="M246" s="253"/>
    </row>
    <row r="247" spans="1:13" ht="22.95" customHeight="1">
      <c r="A247" s="250" t="s">
        <v>4566</v>
      </c>
      <c r="B247" s="250">
        <v>4025</v>
      </c>
      <c r="C247" s="251" t="s">
        <v>2181</v>
      </c>
      <c r="D247" s="251" t="str">
        <f t="shared" si="3"/>
        <v>新莊祐信店1</v>
      </c>
      <c r="E247" s="250">
        <v>1</v>
      </c>
      <c r="F247" s="250" t="s">
        <v>154</v>
      </c>
      <c r="G247" s="251" t="s">
        <v>4567</v>
      </c>
      <c r="H247" s="250" t="s">
        <v>4070</v>
      </c>
      <c r="I247" s="252" t="s">
        <v>4076</v>
      </c>
      <c r="J247" s="253" t="s">
        <v>14</v>
      </c>
      <c r="K247" s="254" t="s">
        <v>4072</v>
      </c>
      <c r="L247" s="250"/>
      <c r="M247" s="253"/>
    </row>
    <row r="248" spans="1:13" ht="22.95" customHeight="1">
      <c r="A248" s="250" t="s">
        <v>4568</v>
      </c>
      <c r="B248" s="250">
        <v>4025</v>
      </c>
      <c r="C248" s="251" t="s">
        <v>2181</v>
      </c>
      <c r="D248" s="251" t="str">
        <f t="shared" si="3"/>
        <v>新莊祐信店2</v>
      </c>
      <c r="E248" s="250">
        <v>2</v>
      </c>
      <c r="F248" s="250" t="s">
        <v>155</v>
      </c>
      <c r="G248" s="251" t="s">
        <v>4569</v>
      </c>
      <c r="H248" s="250" t="s">
        <v>4070</v>
      </c>
      <c r="I248" s="252" t="s">
        <v>4076</v>
      </c>
      <c r="J248" s="253" t="s">
        <v>14</v>
      </c>
      <c r="K248" s="254" t="s">
        <v>4072</v>
      </c>
      <c r="L248" s="250"/>
      <c r="M248" s="253"/>
    </row>
    <row r="249" spans="1:13" ht="22.95" customHeight="1">
      <c r="A249" s="250" t="s">
        <v>4570</v>
      </c>
      <c r="B249" s="250">
        <v>4341</v>
      </c>
      <c r="C249" s="251" t="s">
        <v>2192</v>
      </c>
      <c r="D249" s="251" t="str">
        <f t="shared" si="3"/>
        <v>新莊莊美店1</v>
      </c>
      <c r="E249" s="250">
        <v>1</v>
      </c>
      <c r="F249" s="250" t="s">
        <v>258</v>
      </c>
      <c r="G249" s="251" t="s">
        <v>4571</v>
      </c>
      <c r="H249" s="250" t="s">
        <v>4075</v>
      </c>
      <c r="I249" s="252" t="s">
        <v>4076</v>
      </c>
      <c r="J249" s="253" t="s">
        <v>14</v>
      </c>
      <c r="K249" s="254" t="s">
        <v>4072</v>
      </c>
      <c r="L249" s="250"/>
      <c r="M249" s="253"/>
    </row>
    <row r="250" spans="1:13" ht="22.95" customHeight="1">
      <c r="A250" s="250" t="s">
        <v>4572</v>
      </c>
      <c r="B250" s="250">
        <v>4341</v>
      </c>
      <c r="C250" s="251" t="s">
        <v>2192</v>
      </c>
      <c r="D250" s="251" t="str">
        <f t="shared" si="3"/>
        <v>新莊莊美店2</v>
      </c>
      <c r="E250" s="250">
        <v>2</v>
      </c>
      <c r="F250" s="250" t="s">
        <v>259</v>
      </c>
      <c r="G250" s="251" t="s">
        <v>4573</v>
      </c>
      <c r="H250" s="250" t="s">
        <v>4075</v>
      </c>
      <c r="I250" s="252" t="s">
        <v>4076</v>
      </c>
      <c r="J250" s="253" t="s">
        <v>14</v>
      </c>
      <c r="K250" s="254" t="s">
        <v>4072</v>
      </c>
      <c r="L250" s="250"/>
      <c r="M250" s="253"/>
    </row>
    <row r="251" spans="1:13" ht="22.95" customHeight="1">
      <c r="A251" s="250" t="s">
        <v>4574</v>
      </c>
      <c r="B251" s="250" t="s">
        <v>127</v>
      </c>
      <c r="C251" s="251" t="s">
        <v>576</v>
      </c>
      <c r="D251" s="251" t="str">
        <f t="shared" si="3"/>
        <v>新莊裕民店1</v>
      </c>
      <c r="E251" s="250">
        <v>1</v>
      </c>
      <c r="F251" s="250" t="s">
        <v>128</v>
      </c>
      <c r="G251" s="251" t="s">
        <v>4575</v>
      </c>
      <c r="H251" s="250" t="s">
        <v>4070</v>
      </c>
      <c r="I251" s="252" t="s">
        <v>4076</v>
      </c>
      <c r="J251" s="253" t="s">
        <v>14</v>
      </c>
      <c r="K251" s="254" t="s">
        <v>4072</v>
      </c>
      <c r="L251" s="250"/>
      <c r="M251" s="253"/>
    </row>
    <row r="252" spans="1:13" ht="22.95" customHeight="1">
      <c r="A252" s="250" t="s">
        <v>4576</v>
      </c>
      <c r="B252" s="250">
        <v>4194</v>
      </c>
      <c r="C252" s="251" t="s">
        <v>1388</v>
      </c>
      <c r="D252" s="251" t="str">
        <f t="shared" si="3"/>
        <v>新莊鼎苑店1</v>
      </c>
      <c r="E252" s="250">
        <v>1</v>
      </c>
      <c r="F252" s="250" t="s">
        <v>319</v>
      </c>
      <c r="G252" s="251" t="s">
        <v>4577</v>
      </c>
      <c r="H252" s="250" t="s">
        <v>4070</v>
      </c>
      <c r="I252" s="252" t="s">
        <v>4076</v>
      </c>
      <c r="J252" s="253" t="s">
        <v>14</v>
      </c>
      <c r="K252" s="254" t="s">
        <v>4072</v>
      </c>
      <c r="L252" s="250"/>
      <c r="M252" s="253"/>
    </row>
    <row r="253" spans="1:13" ht="22.95" customHeight="1">
      <c r="A253" s="250" t="s">
        <v>4578</v>
      </c>
      <c r="B253" s="250">
        <v>4194</v>
      </c>
      <c r="C253" s="251" t="s">
        <v>1388</v>
      </c>
      <c r="D253" s="251" t="str">
        <f t="shared" si="3"/>
        <v>新莊鼎苑店2</v>
      </c>
      <c r="E253" s="250">
        <v>2</v>
      </c>
      <c r="F253" s="250" t="s">
        <v>320</v>
      </c>
      <c r="G253" s="251" t="s">
        <v>4579</v>
      </c>
      <c r="H253" s="250" t="s">
        <v>4070</v>
      </c>
      <c r="I253" s="252" t="s">
        <v>4076</v>
      </c>
      <c r="J253" s="253" t="s">
        <v>14</v>
      </c>
      <c r="K253" s="254" t="s">
        <v>4072</v>
      </c>
      <c r="L253" s="250"/>
      <c r="M253" s="253"/>
    </row>
    <row r="254" spans="1:13" ht="22.95" customHeight="1">
      <c r="A254" s="250" t="s">
        <v>4580</v>
      </c>
      <c r="B254" s="250">
        <v>3999</v>
      </c>
      <c r="C254" s="251" t="s">
        <v>1676</v>
      </c>
      <c r="D254" s="251" t="str">
        <f t="shared" si="3"/>
        <v>新莊福祐店2</v>
      </c>
      <c r="E254" s="250">
        <v>2</v>
      </c>
      <c r="F254" s="250" t="s">
        <v>290</v>
      </c>
      <c r="G254" s="251"/>
      <c r="H254" s="250" t="s">
        <v>4070</v>
      </c>
      <c r="I254" s="252" t="s">
        <v>4076</v>
      </c>
      <c r="J254" s="253" t="s">
        <v>14</v>
      </c>
      <c r="K254" s="254" t="s">
        <v>4072</v>
      </c>
      <c r="L254" s="250"/>
      <c r="M254" s="253"/>
    </row>
    <row r="255" spans="1:13" ht="22.95" customHeight="1">
      <c r="A255" s="250" t="s">
        <v>4581</v>
      </c>
      <c r="B255" s="250">
        <v>4552</v>
      </c>
      <c r="C255" s="251" t="s">
        <v>1457</v>
      </c>
      <c r="D255" s="251" t="str">
        <f t="shared" si="3"/>
        <v>新莊福慧店1</v>
      </c>
      <c r="E255" s="250">
        <v>1</v>
      </c>
      <c r="F255" s="250" t="s">
        <v>296</v>
      </c>
      <c r="G255" s="251" t="s">
        <v>4582</v>
      </c>
      <c r="H255" s="250" t="s">
        <v>4075</v>
      </c>
      <c r="I255" s="252" t="s">
        <v>4071</v>
      </c>
      <c r="J255" s="253" t="s">
        <v>14</v>
      </c>
      <c r="K255" s="254" t="s">
        <v>4072</v>
      </c>
      <c r="L255" s="250"/>
      <c r="M255" s="253"/>
    </row>
    <row r="256" spans="1:13" ht="22.95" customHeight="1">
      <c r="A256" s="250" t="s">
        <v>4583</v>
      </c>
      <c r="B256" s="250" t="s">
        <v>131</v>
      </c>
      <c r="C256" s="251" t="s">
        <v>725</v>
      </c>
      <c r="D256" s="251" t="str">
        <f t="shared" si="3"/>
        <v>新莊福營店1</v>
      </c>
      <c r="E256" s="250">
        <v>1</v>
      </c>
      <c r="F256" s="250" t="s">
        <v>132</v>
      </c>
      <c r="G256" s="251" t="s">
        <v>4584</v>
      </c>
      <c r="H256" s="250" t="s">
        <v>4070</v>
      </c>
      <c r="I256" s="252" t="s">
        <v>4076</v>
      </c>
      <c r="J256" s="253" t="s">
        <v>14</v>
      </c>
      <c r="K256" s="254" t="s">
        <v>4072</v>
      </c>
      <c r="L256" s="250"/>
      <c r="M256" s="253"/>
    </row>
    <row r="257" spans="1:13" ht="22.95" customHeight="1">
      <c r="A257" s="250" t="s">
        <v>4585</v>
      </c>
      <c r="B257" s="250" t="s">
        <v>131</v>
      </c>
      <c r="C257" s="251" t="s">
        <v>725</v>
      </c>
      <c r="D257" s="251" t="str">
        <f t="shared" si="3"/>
        <v>新莊福營店2</v>
      </c>
      <c r="E257" s="250">
        <v>2</v>
      </c>
      <c r="F257" s="250" t="s">
        <v>133</v>
      </c>
      <c r="G257" s="251" t="s">
        <v>4586</v>
      </c>
      <c r="H257" s="250" t="s">
        <v>4070</v>
      </c>
      <c r="I257" s="252" t="s">
        <v>4076</v>
      </c>
      <c r="J257" s="253" t="s">
        <v>14</v>
      </c>
      <c r="K257" s="254" t="s">
        <v>4072</v>
      </c>
      <c r="L257" s="250"/>
      <c r="M257" s="253"/>
    </row>
    <row r="258" spans="1:13" ht="22.95" customHeight="1">
      <c r="A258" s="250" t="s">
        <v>4587</v>
      </c>
      <c r="B258" s="250">
        <v>4228</v>
      </c>
      <c r="C258" s="251" t="s">
        <v>2273</v>
      </c>
      <c r="D258" s="251" t="str">
        <f t="shared" ref="D258:D282" si="4">C258&amp;E258</f>
        <v>新莊頭前公園1</v>
      </c>
      <c r="E258" s="250">
        <v>1</v>
      </c>
      <c r="F258" s="250" t="s">
        <v>263</v>
      </c>
      <c r="G258" s="251" t="s">
        <v>4588</v>
      </c>
      <c r="H258" s="250" t="s">
        <v>4070</v>
      </c>
      <c r="I258" s="252" t="s">
        <v>4076</v>
      </c>
      <c r="J258" s="253" t="s">
        <v>14</v>
      </c>
      <c r="K258" s="254" t="s">
        <v>4072</v>
      </c>
      <c r="L258" s="250"/>
      <c r="M258" s="253"/>
    </row>
    <row r="259" spans="1:13" ht="22.95" customHeight="1">
      <c r="A259" s="250" t="s">
        <v>4589</v>
      </c>
      <c r="B259" s="250">
        <v>4228</v>
      </c>
      <c r="C259" s="251" t="s">
        <v>2273</v>
      </c>
      <c r="D259" s="251" t="str">
        <f t="shared" si="4"/>
        <v>新莊頭前公園2</v>
      </c>
      <c r="E259" s="250">
        <v>2</v>
      </c>
      <c r="F259" s="250" t="s">
        <v>264</v>
      </c>
      <c r="G259" s="251" t="s">
        <v>4590</v>
      </c>
      <c r="H259" s="250" t="s">
        <v>4070</v>
      </c>
      <c r="I259" s="252" t="s">
        <v>4076</v>
      </c>
      <c r="J259" s="253" t="s">
        <v>14</v>
      </c>
      <c r="K259" s="254" t="s">
        <v>4072</v>
      </c>
      <c r="L259" s="250"/>
      <c r="M259" s="253"/>
    </row>
    <row r="260" spans="1:13" ht="22.95" customHeight="1">
      <c r="A260" s="250" t="s">
        <v>4591</v>
      </c>
      <c r="B260" s="250">
        <v>4144</v>
      </c>
      <c r="C260" s="251" t="s">
        <v>1192</v>
      </c>
      <c r="D260" s="251" t="str">
        <f t="shared" si="4"/>
        <v>新莊頭前店1</v>
      </c>
      <c r="E260" s="250">
        <v>1</v>
      </c>
      <c r="F260" s="250" t="s">
        <v>317</v>
      </c>
      <c r="G260" s="251" t="s">
        <v>4592</v>
      </c>
      <c r="H260" s="250" t="s">
        <v>4104</v>
      </c>
      <c r="I260" s="252" t="s">
        <v>4076</v>
      </c>
      <c r="J260" s="253" t="s">
        <v>14</v>
      </c>
      <c r="K260" s="254" t="s">
        <v>4072</v>
      </c>
      <c r="L260" s="250"/>
      <c r="M260" s="253"/>
    </row>
    <row r="261" spans="1:13" ht="22.95" customHeight="1">
      <c r="A261" s="250" t="s">
        <v>4593</v>
      </c>
      <c r="B261" s="250">
        <v>4144</v>
      </c>
      <c r="C261" s="251" t="s">
        <v>1192</v>
      </c>
      <c r="D261" s="251" t="str">
        <f t="shared" si="4"/>
        <v>新莊頭前店2</v>
      </c>
      <c r="E261" s="250">
        <v>2</v>
      </c>
      <c r="F261" s="250" t="s">
        <v>318</v>
      </c>
      <c r="G261" s="251" t="s">
        <v>4594</v>
      </c>
      <c r="H261" s="250" t="s">
        <v>4104</v>
      </c>
      <c r="I261" s="252" t="s">
        <v>4076</v>
      </c>
      <c r="J261" s="253" t="s">
        <v>14</v>
      </c>
      <c r="K261" s="254" t="s">
        <v>4072</v>
      </c>
      <c r="L261" s="250"/>
      <c r="M261" s="253"/>
    </row>
    <row r="262" spans="1:13" ht="22.95" customHeight="1">
      <c r="A262" s="250" t="s">
        <v>4595</v>
      </c>
      <c r="B262" s="250">
        <v>2743</v>
      </c>
      <c r="C262" s="251" t="s">
        <v>1316</v>
      </c>
      <c r="D262" s="251" t="str">
        <f t="shared" si="4"/>
        <v>新莊豐年店2</v>
      </c>
      <c r="E262" s="250">
        <v>2</v>
      </c>
      <c r="F262" s="250" t="s">
        <v>211</v>
      </c>
      <c r="G262" s="251" t="s">
        <v>4596</v>
      </c>
      <c r="H262" s="250" t="s">
        <v>4104</v>
      </c>
      <c r="I262" s="252" t="s">
        <v>4097</v>
      </c>
      <c r="J262" s="253" t="s">
        <v>14</v>
      </c>
      <c r="K262" s="254" t="s">
        <v>4072</v>
      </c>
      <c r="L262" s="250"/>
      <c r="M262" s="253"/>
    </row>
    <row r="263" spans="1:13" ht="22.95" customHeight="1">
      <c r="A263" s="250" t="s">
        <v>4597</v>
      </c>
      <c r="B263" s="250">
        <v>4005</v>
      </c>
      <c r="C263" s="251" t="s">
        <v>1044</v>
      </c>
      <c r="D263" s="251" t="str">
        <f t="shared" si="4"/>
        <v>新莊雙鳳店1</v>
      </c>
      <c r="E263" s="250">
        <v>1</v>
      </c>
      <c r="F263" s="250" t="s">
        <v>118</v>
      </c>
      <c r="G263" s="251" t="s">
        <v>4598</v>
      </c>
      <c r="H263" s="250" t="s">
        <v>4075</v>
      </c>
      <c r="I263" s="252" t="s">
        <v>4076</v>
      </c>
      <c r="J263" s="253" t="s">
        <v>14</v>
      </c>
      <c r="K263" s="254" t="s">
        <v>4072</v>
      </c>
      <c r="L263" s="250"/>
      <c r="M263" s="253"/>
    </row>
    <row r="264" spans="1:13" ht="22.95" customHeight="1">
      <c r="A264" s="250" t="s">
        <v>4599</v>
      </c>
      <c r="B264" s="250">
        <v>4005</v>
      </c>
      <c r="C264" s="251" t="s">
        <v>1044</v>
      </c>
      <c r="D264" s="251" t="str">
        <f t="shared" si="4"/>
        <v>新莊雙鳳店2</v>
      </c>
      <c r="E264" s="250">
        <v>2</v>
      </c>
      <c r="F264" s="250" t="s">
        <v>119</v>
      </c>
      <c r="G264" s="251" t="s">
        <v>4600</v>
      </c>
      <c r="H264" s="250" t="s">
        <v>4070</v>
      </c>
      <c r="I264" s="252" t="s">
        <v>4076</v>
      </c>
      <c r="J264" s="253" t="s">
        <v>14</v>
      </c>
      <c r="K264" s="254" t="s">
        <v>4072</v>
      </c>
      <c r="L264" s="250"/>
      <c r="M264" s="253"/>
    </row>
    <row r="265" spans="1:13" ht="22.95" customHeight="1">
      <c r="A265" s="250" t="s">
        <v>4601</v>
      </c>
      <c r="B265" s="250">
        <v>2958</v>
      </c>
      <c r="C265" s="251" t="s">
        <v>1633</v>
      </c>
      <c r="D265" s="251" t="str">
        <f t="shared" si="4"/>
        <v>北縣蘆旺店1</v>
      </c>
      <c r="E265" s="250">
        <v>1</v>
      </c>
      <c r="F265" s="250" t="s">
        <v>307</v>
      </c>
      <c r="G265" s="251" t="s">
        <v>4602</v>
      </c>
      <c r="H265" s="250" t="s">
        <v>4104</v>
      </c>
      <c r="I265" s="252" t="s">
        <v>4076</v>
      </c>
      <c r="J265" s="253" t="s">
        <v>12</v>
      </c>
      <c r="K265" s="254" t="s">
        <v>4072</v>
      </c>
      <c r="L265" s="250"/>
      <c r="M265" s="253"/>
    </row>
    <row r="266" spans="1:13" ht="22.95" customHeight="1">
      <c r="A266" s="250" t="s">
        <v>4603</v>
      </c>
      <c r="B266" s="250">
        <v>2958</v>
      </c>
      <c r="C266" s="251" t="s">
        <v>1633</v>
      </c>
      <c r="D266" s="251" t="str">
        <f t="shared" si="4"/>
        <v>北縣蘆旺店2</v>
      </c>
      <c r="E266" s="250">
        <v>2</v>
      </c>
      <c r="F266" s="250" t="s">
        <v>308</v>
      </c>
      <c r="G266" s="251" t="s">
        <v>4604</v>
      </c>
      <c r="H266" s="250" t="s">
        <v>4104</v>
      </c>
      <c r="I266" s="252" t="s">
        <v>4076</v>
      </c>
      <c r="J266" s="253" t="s">
        <v>12</v>
      </c>
      <c r="K266" s="254" t="s">
        <v>4072</v>
      </c>
      <c r="L266" s="250"/>
      <c r="M266" s="253"/>
    </row>
    <row r="267" spans="1:13" ht="22.95" customHeight="1">
      <c r="A267" s="250" t="s">
        <v>4605</v>
      </c>
      <c r="B267" s="250">
        <v>3452</v>
      </c>
      <c r="C267" s="251" t="s">
        <v>1804</v>
      </c>
      <c r="D267" s="251" t="str">
        <f t="shared" si="4"/>
        <v>北縣蘆信店1</v>
      </c>
      <c r="E267" s="250">
        <v>1</v>
      </c>
      <c r="F267" s="250" t="s">
        <v>309</v>
      </c>
      <c r="G267" s="251" t="s">
        <v>4606</v>
      </c>
      <c r="H267" s="250" t="s">
        <v>4104</v>
      </c>
      <c r="I267" s="252" t="s">
        <v>4076</v>
      </c>
      <c r="J267" s="253" t="s">
        <v>12</v>
      </c>
      <c r="K267" s="254" t="s">
        <v>4072</v>
      </c>
      <c r="L267" s="250"/>
      <c r="M267" s="253"/>
    </row>
    <row r="268" spans="1:13" ht="22.95" customHeight="1">
      <c r="A268" s="250" t="s">
        <v>4607</v>
      </c>
      <c r="B268" s="250">
        <v>3452</v>
      </c>
      <c r="C268" s="251" t="s">
        <v>1804</v>
      </c>
      <c r="D268" s="251" t="str">
        <f t="shared" si="4"/>
        <v>北縣蘆信店2</v>
      </c>
      <c r="E268" s="250">
        <v>2</v>
      </c>
      <c r="F268" s="250" t="s">
        <v>310</v>
      </c>
      <c r="G268" s="251" t="s">
        <v>4608</v>
      </c>
      <c r="H268" s="250" t="s">
        <v>4104</v>
      </c>
      <c r="I268" s="252" t="s">
        <v>4076</v>
      </c>
      <c r="J268" s="253" t="s">
        <v>12</v>
      </c>
      <c r="K268" s="254" t="s">
        <v>4072</v>
      </c>
      <c r="L268" s="250"/>
      <c r="M268" s="253"/>
    </row>
    <row r="269" spans="1:13" ht="22.95" customHeight="1">
      <c r="A269" s="250" t="s">
        <v>4609</v>
      </c>
      <c r="B269" s="250">
        <v>3929</v>
      </c>
      <c r="C269" s="251" t="s">
        <v>1071</v>
      </c>
      <c r="D269" s="251" t="str">
        <f t="shared" si="4"/>
        <v>蘆洲中山一1</v>
      </c>
      <c r="E269" s="250">
        <v>1</v>
      </c>
      <c r="F269" s="250" t="s">
        <v>312</v>
      </c>
      <c r="G269" s="251" t="s">
        <v>4610</v>
      </c>
      <c r="H269" s="250" t="s">
        <v>4070</v>
      </c>
      <c r="I269" s="252" t="s">
        <v>4076</v>
      </c>
      <c r="J269" s="253" t="s">
        <v>12</v>
      </c>
      <c r="K269" s="254" t="s">
        <v>4072</v>
      </c>
      <c r="L269" s="250"/>
      <c r="M269" s="253"/>
    </row>
    <row r="270" spans="1:13" ht="22.95" customHeight="1">
      <c r="A270" s="250" t="s">
        <v>4611</v>
      </c>
      <c r="B270" s="250">
        <v>4923</v>
      </c>
      <c r="C270" s="251" t="s">
        <v>1563</v>
      </c>
      <c r="D270" s="251" t="str">
        <f t="shared" si="4"/>
        <v>蘆洲永平店2</v>
      </c>
      <c r="E270" s="250">
        <v>2</v>
      </c>
      <c r="F270" s="250" t="s">
        <v>240</v>
      </c>
      <c r="G270" s="251" t="s">
        <v>4612</v>
      </c>
      <c r="H270" s="250" t="s">
        <v>4075</v>
      </c>
      <c r="I270" s="252" t="s">
        <v>4071</v>
      </c>
      <c r="J270" s="253" t="s">
        <v>12</v>
      </c>
      <c r="K270" s="254" t="s">
        <v>4072</v>
      </c>
      <c r="L270" s="250"/>
      <c r="M270" s="253"/>
    </row>
    <row r="271" spans="1:13" ht="22.95" customHeight="1">
      <c r="A271" s="250" t="s">
        <v>4613</v>
      </c>
      <c r="B271" s="250">
        <v>4036</v>
      </c>
      <c r="C271" s="251" t="s">
        <v>559</v>
      </c>
      <c r="D271" s="251" t="str">
        <f t="shared" si="4"/>
        <v>蘆洲永樂店1</v>
      </c>
      <c r="E271" s="250">
        <v>1</v>
      </c>
      <c r="F271" s="250" t="s">
        <v>237</v>
      </c>
      <c r="G271" s="251" t="s">
        <v>4614</v>
      </c>
      <c r="H271" s="250" t="s">
        <v>4070</v>
      </c>
      <c r="I271" s="252" t="s">
        <v>4076</v>
      </c>
      <c r="J271" s="253" t="s">
        <v>12</v>
      </c>
      <c r="K271" s="254" t="s">
        <v>4072</v>
      </c>
      <c r="L271" s="250"/>
      <c r="M271" s="253"/>
    </row>
    <row r="272" spans="1:13" ht="22.95" customHeight="1">
      <c r="A272" s="250" t="s">
        <v>4615</v>
      </c>
      <c r="B272" s="250">
        <v>4125</v>
      </c>
      <c r="C272" s="251" t="s">
        <v>1618</v>
      </c>
      <c r="D272" s="251" t="str">
        <f t="shared" si="4"/>
        <v>蘆洲長樂店1</v>
      </c>
      <c r="E272" s="250">
        <v>1</v>
      </c>
      <c r="F272" s="250" t="s">
        <v>324</v>
      </c>
      <c r="G272" s="251" t="s">
        <v>4616</v>
      </c>
      <c r="H272" s="250" t="s">
        <v>4070</v>
      </c>
      <c r="I272" s="252" t="s">
        <v>4076</v>
      </c>
      <c r="J272" s="253" t="s">
        <v>12</v>
      </c>
      <c r="K272" s="254" t="s">
        <v>4072</v>
      </c>
      <c r="L272" s="250"/>
      <c r="M272" s="253"/>
    </row>
    <row r="273" spans="1:13" ht="22.95" customHeight="1">
      <c r="A273" s="250" t="s">
        <v>4617</v>
      </c>
      <c r="B273" s="250">
        <v>4125</v>
      </c>
      <c r="C273" s="251" t="s">
        <v>1618</v>
      </c>
      <c r="D273" s="251" t="str">
        <f t="shared" si="4"/>
        <v>蘆洲長樂店2</v>
      </c>
      <c r="E273" s="250">
        <v>2</v>
      </c>
      <c r="F273" s="250" t="s">
        <v>325</v>
      </c>
      <c r="G273" s="251" t="s">
        <v>4618</v>
      </c>
      <c r="H273" s="250" t="s">
        <v>4070</v>
      </c>
      <c r="I273" s="252" t="s">
        <v>4071</v>
      </c>
      <c r="J273" s="253" t="s">
        <v>12</v>
      </c>
      <c r="K273" s="254" t="s">
        <v>4072</v>
      </c>
      <c r="L273" s="250"/>
      <c r="M273" s="253"/>
    </row>
    <row r="274" spans="1:13" ht="22.95" customHeight="1">
      <c r="A274" s="250" t="s">
        <v>4619</v>
      </c>
      <c r="B274" s="250">
        <v>4609</v>
      </c>
      <c r="C274" s="251" t="s">
        <v>1629</v>
      </c>
      <c r="D274" s="251" t="str">
        <f t="shared" si="4"/>
        <v>蘆洲洲正店1</v>
      </c>
      <c r="E274" s="250">
        <v>1</v>
      </c>
      <c r="F274" s="250" t="s">
        <v>305</v>
      </c>
      <c r="G274" s="251" t="s">
        <v>4620</v>
      </c>
      <c r="H274" s="250" t="s">
        <v>4075</v>
      </c>
      <c r="I274" s="252" t="s">
        <v>4071</v>
      </c>
      <c r="J274" s="253" t="s">
        <v>12</v>
      </c>
      <c r="K274" s="254" t="s">
        <v>4072</v>
      </c>
      <c r="L274" s="250"/>
      <c r="M274" s="253"/>
    </row>
    <row r="275" spans="1:13" ht="22.95" customHeight="1">
      <c r="A275" s="250" t="s">
        <v>4621</v>
      </c>
      <c r="B275" s="250">
        <v>4609</v>
      </c>
      <c r="C275" s="251" t="s">
        <v>1629</v>
      </c>
      <c r="D275" s="251" t="str">
        <f t="shared" si="4"/>
        <v>蘆洲洲正店2</v>
      </c>
      <c r="E275" s="250">
        <v>2</v>
      </c>
      <c r="F275" s="250" t="s">
        <v>306</v>
      </c>
      <c r="G275" s="251" t="s">
        <v>4622</v>
      </c>
      <c r="H275" s="250" t="s">
        <v>4075</v>
      </c>
      <c r="I275" s="252" t="s">
        <v>4076</v>
      </c>
      <c r="J275" s="253" t="s">
        <v>12</v>
      </c>
      <c r="K275" s="254" t="s">
        <v>4072</v>
      </c>
      <c r="L275" s="250"/>
      <c r="M275" s="253"/>
    </row>
    <row r="276" spans="1:13" ht="22.95" customHeight="1">
      <c r="A276" s="250" t="s">
        <v>4623</v>
      </c>
      <c r="B276" s="250">
        <v>4218</v>
      </c>
      <c r="C276" s="251" t="s">
        <v>1111</v>
      </c>
      <c r="D276" s="251" t="str">
        <f t="shared" si="4"/>
        <v>蘆洲湧蓮店2</v>
      </c>
      <c r="E276" s="250">
        <v>2</v>
      </c>
      <c r="F276" s="250" t="s">
        <v>311</v>
      </c>
      <c r="G276" s="251" t="s">
        <v>4624</v>
      </c>
      <c r="H276" s="250" t="s">
        <v>4070</v>
      </c>
      <c r="I276" s="252" t="s">
        <v>4076</v>
      </c>
      <c r="J276" s="253" t="s">
        <v>12</v>
      </c>
      <c r="K276" s="254" t="s">
        <v>4072</v>
      </c>
      <c r="L276" s="250"/>
      <c r="M276" s="253"/>
    </row>
    <row r="277" spans="1:13" ht="22.95" customHeight="1">
      <c r="A277" s="250" t="s">
        <v>4625</v>
      </c>
      <c r="B277" s="250">
        <v>2301</v>
      </c>
      <c r="C277" s="251" t="s">
        <v>649</v>
      </c>
      <c r="D277" s="251" t="str">
        <f t="shared" si="4"/>
        <v>蘆洲樂平店1</v>
      </c>
      <c r="E277" s="250">
        <v>1</v>
      </c>
      <c r="F277" s="250" t="s">
        <v>238</v>
      </c>
      <c r="G277" s="251" t="s">
        <v>4626</v>
      </c>
      <c r="H277" s="250" t="s">
        <v>4075</v>
      </c>
      <c r="I277" s="252" t="s">
        <v>4071</v>
      </c>
      <c r="J277" s="253" t="s">
        <v>12</v>
      </c>
      <c r="K277" s="254" t="s">
        <v>4072</v>
      </c>
      <c r="L277" s="250"/>
      <c r="M277" s="253"/>
    </row>
    <row r="278" spans="1:13" ht="22.95" customHeight="1">
      <c r="A278" s="250" t="s">
        <v>4627</v>
      </c>
      <c r="B278" s="250">
        <v>2301</v>
      </c>
      <c r="C278" s="251" t="s">
        <v>649</v>
      </c>
      <c r="D278" s="251" t="str">
        <f t="shared" si="4"/>
        <v>蘆洲樂平店2</v>
      </c>
      <c r="E278" s="250">
        <v>2</v>
      </c>
      <c r="F278" s="250" t="s">
        <v>239</v>
      </c>
      <c r="G278" s="251" t="s">
        <v>4628</v>
      </c>
      <c r="H278" s="250" t="s">
        <v>4104</v>
      </c>
      <c r="I278" s="252" t="s">
        <v>4076</v>
      </c>
      <c r="J278" s="253" t="s">
        <v>12</v>
      </c>
      <c r="K278" s="254" t="s">
        <v>4072</v>
      </c>
      <c r="L278" s="250"/>
      <c r="M278" s="253"/>
    </row>
    <row r="279" spans="1:13" ht="22.95" customHeight="1">
      <c r="A279" s="250" t="s">
        <v>4629</v>
      </c>
      <c r="B279" s="250" t="s">
        <v>283</v>
      </c>
      <c r="C279" s="251" t="s">
        <v>641</v>
      </c>
      <c r="D279" s="251" t="str">
        <f t="shared" si="4"/>
        <v>蘆洲權義店1</v>
      </c>
      <c r="E279" s="250">
        <v>1</v>
      </c>
      <c r="F279" s="250" t="s">
        <v>284</v>
      </c>
      <c r="G279" s="251" t="s">
        <v>4630</v>
      </c>
      <c r="H279" s="250" t="s">
        <v>4070</v>
      </c>
      <c r="I279" s="252" t="s">
        <v>4076</v>
      </c>
      <c r="J279" s="253" t="s">
        <v>12</v>
      </c>
      <c r="K279" s="254" t="s">
        <v>4072</v>
      </c>
      <c r="L279" s="250"/>
      <c r="M279" s="253"/>
    </row>
    <row r="280" spans="1:13" ht="22.95" customHeight="1">
      <c r="A280" s="250" t="s">
        <v>4631</v>
      </c>
      <c r="B280" s="250" t="s">
        <v>283</v>
      </c>
      <c r="C280" s="251" t="s">
        <v>641</v>
      </c>
      <c r="D280" s="251" t="str">
        <f t="shared" si="4"/>
        <v>蘆洲權義店2</v>
      </c>
      <c r="E280" s="250">
        <v>2</v>
      </c>
      <c r="F280" s="250" t="s">
        <v>285</v>
      </c>
      <c r="G280" s="251" t="s">
        <v>4632</v>
      </c>
      <c r="H280" s="250" t="s">
        <v>4070</v>
      </c>
      <c r="I280" s="252" t="s">
        <v>4071</v>
      </c>
      <c r="J280" s="253" t="s">
        <v>12</v>
      </c>
      <c r="K280" s="254" t="s">
        <v>4072</v>
      </c>
      <c r="L280" s="250"/>
      <c r="M280" s="253"/>
    </row>
    <row r="281" spans="1:13" ht="22.95" customHeight="1">
      <c r="A281" s="250" t="s">
        <v>4633</v>
      </c>
      <c r="B281" s="250">
        <v>2890</v>
      </c>
      <c r="C281" s="251" t="s">
        <v>1520</v>
      </c>
      <c r="D281" s="251" t="str">
        <f t="shared" si="4"/>
        <v>蘆洲鷺江店1</v>
      </c>
      <c r="E281" s="250">
        <v>1</v>
      </c>
      <c r="F281" s="250" t="s">
        <v>288</v>
      </c>
      <c r="G281" s="251" t="s">
        <v>4634</v>
      </c>
      <c r="H281" s="250" t="s">
        <v>4104</v>
      </c>
      <c r="I281" s="252" t="s">
        <v>4076</v>
      </c>
      <c r="J281" s="253" t="s">
        <v>12</v>
      </c>
      <c r="K281" s="254" t="s">
        <v>4072</v>
      </c>
      <c r="L281" s="250"/>
      <c r="M281" s="253"/>
    </row>
    <row r="282" spans="1:13" ht="22.95" customHeight="1">
      <c r="A282" s="250" t="s">
        <v>4635</v>
      </c>
      <c r="B282" s="250">
        <v>2890</v>
      </c>
      <c r="C282" s="251" t="s">
        <v>1520</v>
      </c>
      <c r="D282" s="251" t="str">
        <f t="shared" si="4"/>
        <v>蘆洲鷺江店2</v>
      </c>
      <c r="E282" s="250">
        <v>2</v>
      </c>
      <c r="F282" s="250" t="s">
        <v>289</v>
      </c>
      <c r="G282" s="251" t="s">
        <v>4636</v>
      </c>
      <c r="H282" s="250" t="s">
        <v>4104</v>
      </c>
      <c r="I282" s="252" t="s">
        <v>4076</v>
      </c>
      <c r="J282" s="253" t="s">
        <v>12</v>
      </c>
      <c r="K282" s="254" t="s">
        <v>4072</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2" width="8.796875" style="44" customWidth="1"/>
    <col min="83" max="16384" width="8.796875" style="44"/>
  </cols>
  <sheetData>
    <row r="1" spans="1:50" ht="18" customHeight="1">
      <c r="A1" s="365" t="s">
        <v>4637</v>
      </c>
      <c r="B1" s="366"/>
      <c r="D1" s="363" t="s">
        <v>4638</v>
      </c>
      <c r="E1" s="364"/>
      <c r="F1" s="364"/>
      <c r="G1" s="364"/>
      <c r="H1" s="364"/>
      <c r="I1" s="364"/>
      <c r="J1" s="364"/>
      <c r="K1" s="364"/>
      <c r="M1" s="363" t="s">
        <v>4639</v>
      </c>
      <c r="N1" s="364"/>
      <c r="O1" s="364"/>
      <c r="P1" s="364"/>
      <c r="Q1" s="364"/>
      <c r="R1" s="364"/>
      <c r="S1" s="364"/>
      <c r="T1" s="45"/>
      <c r="V1" s="363" t="s">
        <v>1848</v>
      </c>
      <c r="W1" s="364"/>
      <c r="X1" s="364"/>
      <c r="Y1" s="364"/>
      <c r="Z1" s="364"/>
      <c r="AA1" s="364"/>
      <c r="AB1" s="364"/>
      <c r="AC1" s="364"/>
      <c r="AD1" s="364"/>
      <c r="AF1" s="363" t="s">
        <v>4640</v>
      </c>
      <c r="AG1" s="364"/>
      <c r="AH1" s="364"/>
      <c r="AI1" s="364"/>
      <c r="AJ1" s="364"/>
      <c r="AK1" s="364"/>
      <c r="AL1" s="364"/>
      <c r="AM1" s="364"/>
      <c r="AN1" s="364"/>
      <c r="AP1" s="363" t="s">
        <v>4641</v>
      </c>
      <c r="AQ1" s="364"/>
      <c r="AR1" s="364"/>
      <c r="AS1" s="364"/>
      <c r="AT1" s="364"/>
      <c r="AU1" s="364"/>
      <c r="AV1" s="364"/>
      <c r="AW1" s="364"/>
      <c r="AX1" s="364"/>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63" t="s">
        <v>369</v>
      </c>
      <c r="N35" s="364"/>
      <c r="O35" s="364"/>
      <c r="P35" s="364"/>
      <c r="Q35" s="364"/>
      <c r="R35" s="364"/>
      <c r="S35" s="364"/>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63" t="s">
        <v>5037</v>
      </c>
      <c r="N51" s="364"/>
      <c r="O51" s="364"/>
      <c r="P51" s="364"/>
      <c r="Q51" s="364"/>
      <c r="R51" s="364"/>
      <c r="S51" s="364"/>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1" width="8.796875" style="31" customWidth="1"/>
    <col min="42" max="16384" width="8.796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2025-06-09T05:48:46Z</dcterms:modified>
</cp:coreProperties>
</file>