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6.xml" ContentType="application/vnd.openxmlformats-officedocument.spreadsheetml.comments+xml"/>
  <Override PartName="/xl/_rels/workbook.xml.rels" ContentType="application/vnd.openxmlformats-package.relationship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ados Gerais" sheetId="1" state="visible" r:id="rId2"/>
    <sheet name="Petrografia" sheetId="2" state="visible" r:id="rId3"/>
    <sheet name="Dimensoes" sheetId="3" state="visible" r:id="rId4"/>
    <sheet name="Indices Fisicos" sheetId="4" state="visible" r:id="rId5"/>
    <sheet name="Propriedades Mecanicas" sheetId="5" state="visible" r:id="rId6"/>
    <sheet name="ondas" sheetId="6" state="visible" r:id="rId7"/>
    <sheet name="dataframe" sheetId="7" state="visible" r:id="rId8"/>
    <sheet name="Compressao" sheetId="8" state="visible" r:id="rId9"/>
    <sheet name="constantes" sheetId="9" state="visible" r:id="rId10"/>
  </sheets>
  <definedNames>
    <definedName function="false" hidden="false" name="altura_cp" vbProcedure="false">Dimensoes!$D$4:$D$41</definedName>
    <definedName function="false" hidden="false" name="altura_diametro" vbProcedure="false">Dimensoes!$L$4:$L$41</definedName>
    <definedName function="false" hidden="false" name="barragens" vbProcedure="false">'Dados Gerais'!$B$4:$B$41</definedName>
    <definedName function="false" hidden="false" name="codigo" vbProcedure="false">'Dados Gerais'!$A$4:$A$41</definedName>
    <definedName function="false" hidden="false" name="densidade_agua" vbProcedure="false">constantes!$B$2</definedName>
    <definedName function="false" hidden="false" name="densidade_sat" vbProcedure="false">'Indices Fisicos'!$F$4:$F$41</definedName>
    <definedName function="false" hidden="false" name="densidade_seco" vbProcedure="false">'Indices Fisicos'!$C$4:$C$41</definedName>
    <definedName function="false" hidden="false" name="desc_e" vbProcedure="false">'Dados Gerais'!$H$4:$H$41</definedName>
    <definedName function="false" hidden="false" name="desc_ucs" vbProcedure="false">'Dados Gerais'!$G$4:$G$41</definedName>
    <definedName function="false" hidden="false" name="e_din_sat" vbProcedure="false">'Propriedades Mecanicas'!$J$4:$J$41</definedName>
    <definedName function="false" hidden="false" name="e_din_seco" vbProcedure="false">'Propriedades Mecanicas'!$D$4:$D$41</definedName>
    <definedName function="false" hidden="false" name="e_est_sat" vbProcedure="false">'Propriedades Mecanicas'!$N$4:$N$41</definedName>
    <definedName function="false" hidden="false" name="fator_ajuste" vbProcedure="false">#REF!</definedName>
    <definedName function="false" hidden="false" name="g" vbProcedure="false">constantes!$B$1</definedName>
    <definedName function="false" hidden="false" name="intemperismo" vbProcedure="false">#REF!</definedName>
    <definedName function="false" hidden="false" name="litologia" vbProcedure="false">Petrografia!$B$4:$B$41</definedName>
    <definedName function="false" hidden="false" name="massa_sat" vbProcedure="false">'Indices Fisicos'!$E$4:$E$41</definedName>
    <definedName function="false" hidden="false" name="massa_seco" vbProcedure="false">'Indices Fisicos'!$B$4:$B$41</definedName>
    <definedName function="false" hidden="false" name="peso_esp_sat" vbProcedure="false">'Indices Fisicos'!$G$4:$G$41</definedName>
    <definedName function="false" hidden="false" name="peso_esp_seco" vbProcedure="false">'Indices Fisicos'!$D$4:$D$41</definedName>
    <definedName function="false" hidden="false" name="poisson_sat" vbProcedure="false">'Propriedades Mecanicas'!$K$4:$K$41</definedName>
    <definedName function="false" hidden="false" name="poisson_seco" vbProcedure="false">'Propriedades Mecanicas'!$E$4:$E$41</definedName>
    <definedName function="false" hidden="false" name="porosidade_efetiva" vbProcedure="false">'Indices Fisicos'!$I$4:$I$41</definedName>
    <definedName function="false" hidden="false" name="profundidade" vbProcedure="false">'Dados Gerais'!$E$4:$E$41</definedName>
    <definedName function="false" hidden="false" name="p_esp_agua" vbProcedure="false">constantes!$A$4</definedName>
    <definedName function="false" hidden="false" name="tempo_p_sat" vbProcedure="false">ondas!$P$3:$P$40</definedName>
    <definedName function="false" hidden="false" name="tempo_p_seco" vbProcedure="false">ondas!$E$3:$E$40</definedName>
    <definedName function="false" hidden="false" name="tempo_s_sat" vbProcedure="false">ondas!$P$3:$P$40</definedName>
    <definedName function="false" hidden="false" name="tempo_s_seco" vbProcedure="false">ondas!$K$3:$K$40</definedName>
    <definedName function="false" hidden="false" name="teor_umidade" vbProcedure="false">'Indices Fisicos'!$H$4:$H$41</definedName>
    <definedName function="false" hidden="false" name="ucs" vbProcedure="false">'Propriedades Mecanicas'!$O$4:$O$41</definedName>
    <definedName function="false" hidden="false" name="volume" vbProcedure="false">Dimensoes!$M$4:$M$41</definedName>
    <definedName function="false" hidden="false" name="vp_sat" vbProcedure="false">'Propriedades Mecanicas'!$H$4:$H$41</definedName>
    <definedName function="false" hidden="false" name="vp_seco" vbProcedure="false">'Propriedades Mecanicas'!$B$4:$B$41</definedName>
    <definedName function="false" hidden="false" name="vs_sat" vbProcedure="false">'Propriedades Mecanicas'!$I$4:$I$41</definedName>
    <definedName function="false" hidden="false" name="vs_seco" vbProcedure="false">'Propriedades Mecanicas'!$C$4:$C$41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https://www.desmos.com/calculator/tijekcxnv2
	-Djonathan Goulart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16" authorId="0">
      <text>
        <r>
          <rPr>
            <sz val="10"/>
            <color rgb="FF000000"/>
            <rFont val="Arial"/>
            <family val="0"/>
            <charset val="1"/>
          </rPr>
          <t xml:space="preserve">threshold 0.65
	-Djonathan Goulart</t>
        </r>
      </text>
    </comment>
    <comment ref="R39" authorId="0">
      <text>
        <r>
          <rPr>
            <sz val="10"/>
            <color rgb="FF000000"/>
            <rFont val="Arial"/>
            <family val="0"/>
            <charset val="1"/>
          </rPr>
          <t xml:space="preserve">threshold 0.30
	-Djonathan Goulart</t>
        </r>
      </text>
    </comment>
    <comment ref="U33" authorId="0">
      <text>
        <r>
          <rPr>
            <sz val="10"/>
            <color rgb="FF000000"/>
            <rFont val="Arial"/>
            <family val="0"/>
            <charset val="1"/>
          </rPr>
          <t xml:space="preserve">5° tempo
	-Djonathan Goulart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Esta planilha é utilizada para processamento automático dos dados de compressão, por meio de um script em python
	-Djonathan Goulart</t>
        </r>
      </text>
    </comment>
  </commentList>
</comments>
</file>

<file path=xl/sharedStrings.xml><?xml version="1.0" encoding="utf-8"?>
<sst xmlns="http://schemas.openxmlformats.org/spreadsheetml/2006/main" count="337" uniqueCount="202">
  <si>
    <t xml:space="preserve">Código</t>
  </si>
  <si>
    <t xml:space="preserve">Barragem</t>
  </si>
  <si>
    <t xml:space="preserve">Sondagem</t>
  </si>
  <si>
    <t xml:space="preserve">Caixa</t>
  </si>
  <si>
    <t xml:space="preserve">Profundidade (m)</t>
  </si>
  <si>
    <t xml:space="preserve">Lâmina</t>
  </si>
  <si>
    <t xml:space="preserve">MA01-01</t>
  </si>
  <si>
    <t xml:space="preserve">Monte Alegre</t>
  </si>
  <si>
    <t xml:space="preserve">Monte Alegre SR01</t>
  </si>
  <si>
    <t xml:space="preserve">MA01-02</t>
  </si>
  <si>
    <t xml:space="preserve">MA01-03</t>
  </si>
  <si>
    <t xml:space="preserve">MA01-04</t>
  </si>
  <si>
    <t xml:space="preserve">MA01-05</t>
  </si>
  <si>
    <t xml:space="preserve">S</t>
  </si>
  <si>
    <t xml:space="preserve">MA01-06</t>
  </si>
  <si>
    <t xml:space="preserve">MA02-02</t>
  </si>
  <si>
    <t xml:space="preserve">Monte Alegre SR02</t>
  </si>
  <si>
    <t xml:space="preserve">MA02-03</t>
  </si>
  <si>
    <t xml:space="preserve">MA02-04</t>
  </si>
  <si>
    <t xml:space="preserve">MA02-05</t>
  </si>
  <si>
    <t xml:space="preserve">MA02-06</t>
  </si>
  <si>
    <t xml:space="preserve">MA02-07</t>
  </si>
  <si>
    <t xml:space="preserve">MA02-08</t>
  </si>
  <si>
    <t xml:space="preserve">MA03-01</t>
  </si>
  <si>
    <t xml:space="preserve">Monte Alegre SR03</t>
  </si>
  <si>
    <t xml:space="preserve">MA03-02</t>
  </si>
  <si>
    <t xml:space="preserve">MA03-03</t>
  </si>
  <si>
    <t xml:space="preserve">MA03-04</t>
  </si>
  <si>
    <t xml:space="preserve">MA03-05</t>
  </si>
  <si>
    <t xml:space="preserve">MA03-06</t>
  </si>
  <si>
    <t xml:space="preserve">MA03-07</t>
  </si>
  <si>
    <t xml:space="preserve">MA04-01</t>
  </si>
  <si>
    <t xml:space="preserve">Monte Alegre Tomada d'água</t>
  </si>
  <si>
    <t xml:space="preserve">MA04-02</t>
  </si>
  <si>
    <t xml:space="preserve">MA04-03</t>
  </si>
  <si>
    <t xml:space="preserve">MA04-05</t>
  </si>
  <si>
    <t xml:space="preserve">MA04-06</t>
  </si>
  <si>
    <t xml:space="preserve">QD03-01</t>
  </si>
  <si>
    <t xml:space="preserve">Quebra Dentes</t>
  </si>
  <si>
    <t xml:space="preserve">Quebra Dentes SR03</t>
  </si>
  <si>
    <t xml:space="preserve">QD03-02</t>
  </si>
  <si>
    <t xml:space="preserve">QD05-01</t>
  </si>
  <si>
    <t xml:space="preserve">Quebra Dentes SR05</t>
  </si>
  <si>
    <t xml:space="preserve">QD05-02</t>
  </si>
  <si>
    <t xml:space="preserve">EU05-01</t>
  </si>
  <si>
    <t xml:space="preserve">Europa I</t>
  </si>
  <si>
    <t xml:space="preserve">Europa 1 SR05</t>
  </si>
  <si>
    <t xml:space="preserve">EU05-02</t>
  </si>
  <si>
    <t xml:space="preserve">GB02-01</t>
  </si>
  <si>
    <t xml:space="preserve">Goiabeiras</t>
  </si>
  <si>
    <t xml:space="preserve">Goiabeiras SR02</t>
  </si>
  <si>
    <t xml:space="preserve">GB02-02</t>
  </si>
  <si>
    <t xml:space="preserve">GB02-03</t>
  </si>
  <si>
    <t xml:space="preserve">GB02-04</t>
  </si>
  <si>
    <t xml:space="preserve">GB02-05</t>
  </si>
  <si>
    <t xml:space="preserve">CB05-01</t>
  </si>
  <si>
    <t xml:space="preserve">Curitibanos</t>
  </si>
  <si>
    <t xml:space="preserve">Curitibanos SR05</t>
  </si>
  <si>
    <t xml:space="preserve">?</t>
  </si>
  <si>
    <t xml:space="preserve">CB05-02</t>
  </si>
  <si>
    <t xml:space="preserve">Litologia</t>
  </si>
  <si>
    <t xml:space="preserve">Basalto Maciço</t>
  </si>
  <si>
    <t xml:space="preserve">Peperito</t>
  </si>
  <si>
    <t xml:space="preserve">Basalto Vesiculado</t>
  </si>
  <si>
    <t xml:space="preserve">Basalto Brechado</t>
  </si>
  <si>
    <t xml:space="preserve">Basalto Hidrotermal</t>
  </si>
  <si>
    <t xml:space="preserve">Riolito</t>
  </si>
  <si>
    <t xml:space="preserve">Arenito</t>
  </si>
  <si>
    <t xml:space="preserve">altura 1</t>
  </si>
  <si>
    <t xml:space="preserve">altura 2</t>
  </si>
  <si>
    <t xml:space="preserve">altura média (cm)</t>
  </si>
  <si>
    <t xml:space="preserve">diametro 1</t>
  </si>
  <si>
    <t xml:space="preserve">diametro 2</t>
  </si>
  <si>
    <t xml:space="preserve">diametro 3</t>
  </si>
  <si>
    <t xml:space="preserve">diametro 4</t>
  </si>
  <si>
    <t xml:space="preserve">diametro 5</t>
  </si>
  <si>
    <t xml:space="preserve">diametro 6</t>
  </si>
  <si>
    <t xml:space="preserve">diâmetro médio (cm)</t>
  </si>
  <si>
    <t xml:space="preserve">altura/diâmetro</t>
  </si>
  <si>
    <t xml:space="preserve">Volume (cm3)</t>
  </si>
  <si>
    <t xml:space="preserve">Área circular (cm2)</t>
  </si>
  <si>
    <t xml:space="preserve">Área circular (m2)</t>
  </si>
  <si>
    <t xml:space="preserve">a/d min</t>
  </si>
  <si>
    <t xml:space="preserve">a/d max</t>
  </si>
  <si>
    <t xml:space="preserve">Variação </t>
  </si>
  <si>
    <t xml:space="preserve">Seco</t>
  </si>
  <si>
    <t xml:space="preserve">Saturado</t>
  </si>
  <si>
    <t xml:space="preserve">Porosidade Efetiva</t>
  </si>
  <si>
    <t xml:space="preserve">Massa (g)</t>
  </si>
  <si>
    <t xml:space="preserve">Densidade (g/cm3)</t>
  </si>
  <si>
    <t xml:space="preserve">Peso Específico (N/cm3)</t>
  </si>
  <si>
    <t xml:space="preserve">Teor de Umidade (%)</t>
  </si>
  <si>
    <t xml:space="preserve">Seca</t>
  </si>
  <si>
    <t xml:space="preserve">Saturada</t>
  </si>
  <si>
    <t xml:space="preserve">Ruptura na descontinuidade</t>
  </si>
  <si>
    <t xml:space="preserve">Elasticidade Dinâmica</t>
  </si>
  <si>
    <t xml:space="preserve">UCS (MPa)</t>
  </si>
  <si>
    <t xml:space="preserve">Vp (m/s)</t>
  </si>
  <si>
    <t xml:space="preserve">Vs (m/s)</t>
  </si>
  <si>
    <t xml:space="preserve">E (GPa)</t>
  </si>
  <si>
    <t xml:space="preserve">Poisson</t>
  </si>
  <si>
    <t xml:space="preserve">µ</t>
  </si>
  <si>
    <t xml:space="preserve">M</t>
  </si>
  <si>
    <t xml:space="preserve">E est (GPa)</t>
  </si>
  <si>
    <t xml:space="preserve">e_est_sat</t>
  </si>
  <si>
    <t xml:space="preserve">seco</t>
  </si>
  <si>
    <t xml:space="preserve">sat</t>
  </si>
  <si>
    <t xml:space="preserve">t_vp</t>
  </si>
  <si>
    <t xml:space="preserve">Vp</t>
  </si>
  <si>
    <t xml:space="preserve">ts_dry_time_1</t>
  </si>
  <si>
    <t xml:space="preserve">ts_dry_time_2</t>
  </si>
  <si>
    <t xml:space="preserve">ts_dry_time_3</t>
  </si>
  <si>
    <t xml:space="preserve">ts_dry_time_4</t>
  </si>
  <si>
    <t xml:space="preserve">tempo_escolhido</t>
  </si>
  <si>
    <t xml:space="preserve">Vs</t>
  </si>
  <si>
    <t xml:space="preserve">e_din_seco</t>
  </si>
  <si>
    <t xml:space="preserve">poisson_seco</t>
  </si>
  <si>
    <t xml:space="preserve">ts_sat_time_1</t>
  </si>
  <si>
    <t xml:space="preserve">ts_sat_time_2</t>
  </si>
  <si>
    <t xml:space="preserve">ts_sat_time_3</t>
  </si>
  <si>
    <t xml:space="preserve">ts_sat_time_4</t>
  </si>
  <si>
    <t xml:space="preserve">e_din_sat</t>
  </si>
  <si>
    <t xml:space="preserve">poisson_sat</t>
  </si>
  <si>
    <t xml:space="preserve">MA0101</t>
  </si>
  <si>
    <t xml:space="preserve">MA0102</t>
  </si>
  <si>
    <t xml:space="preserve">MA0103</t>
  </si>
  <si>
    <t xml:space="preserve">MA0104</t>
  </si>
  <si>
    <t xml:space="preserve">MA0105</t>
  </si>
  <si>
    <t xml:space="preserve">MA0106</t>
  </si>
  <si>
    <t xml:space="preserve">MA0202</t>
  </si>
  <si>
    <t xml:space="preserve">MA0203</t>
  </si>
  <si>
    <t xml:space="preserve">MA0204</t>
  </si>
  <si>
    <t xml:space="preserve">MA0205</t>
  </si>
  <si>
    <t xml:space="preserve">MA0206</t>
  </si>
  <si>
    <t xml:space="preserve">MA0207</t>
  </si>
  <si>
    <t xml:space="preserve">MA0208</t>
  </si>
  <si>
    <t xml:space="preserve">MA0301</t>
  </si>
  <si>
    <t xml:space="preserve">MA0302</t>
  </si>
  <si>
    <t xml:space="preserve">MA0303</t>
  </si>
  <si>
    <t xml:space="preserve">MA0304</t>
  </si>
  <si>
    <t xml:space="preserve">MA0305</t>
  </si>
  <si>
    <t xml:space="preserve">MA0306</t>
  </si>
  <si>
    <t xml:space="preserve">MA0307</t>
  </si>
  <si>
    <t xml:space="preserve">MA0401</t>
  </si>
  <si>
    <t xml:space="preserve">MA0402</t>
  </si>
  <si>
    <t xml:space="preserve">MA0403</t>
  </si>
  <si>
    <t xml:space="preserve">MA0405</t>
  </si>
  <si>
    <t xml:space="preserve">MA0406</t>
  </si>
  <si>
    <t xml:space="preserve">QD0301</t>
  </si>
  <si>
    <t xml:space="preserve">QD0302</t>
  </si>
  <si>
    <t xml:space="preserve">QD0501</t>
  </si>
  <si>
    <t xml:space="preserve">QD0502</t>
  </si>
  <si>
    <t xml:space="preserve">EU0501</t>
  </si>
  <si>
    <t xml:space="preserve">EU0502</t>
  </si>
  <si>
    <t xml:space="preserve">GB0201</t>
  </si>
  <si>
    <t xml:space="preserve">GB0202</t>
  </si>
  <si>
    <t xml:space="preserve">GB0203</t>
  </si>
  <si>
    <t xml:space="preserve">GB0204</t>
  </si>
  <si>
    <t xml:space="preserve">GB0205</t>
  </si>
  <si>
    <t xml:space="preserve">CB0501</t>
  </si>
  <si>
    <t xml:space="preserve">CB0502</t>
  </si>
  <si>
    <t xml:space="preserve">codigo</t>
  </si>
  <si>
    <t xml:space="preserve">litologia</t>
  </si>
  <si>
    <t xml:space="preserve">p_esp_seco</t>
  </si>
  <si>
    <t xml:space="preserve">p_esp_sat</t>
  </si>
  <si>
    <t xml:space="preserve">teor_umidade</t>
  </si>
  <si>
    <t xml:space="preserve">porosidade_efetiva</t>
  </si>
  <si>
    <t xml:space="preserve">vp_seco</t>
  </si>
  <si>
    <t xml:space="preserve">vs_seco</t>
  </si>
  <si>
    <t xml:space="preserve">poisson_din_seco</t>
  </si>
  <si>
    <t xml:space="preserve">vp_sat</t>
  </si>
  <si>
    <t xml:space="preserve">vs_sat</t>
  </si>
  <si>
    <t xml:space="preserve">poisson_din_sat</t>
  </si>
  <si>
    <t xml:space="preserve">ucs</t>
  </si>
  <si>
    <t xml:space="preserve">descartados_e</t>
  </si>
  <si>
    <t xml:space="preserve">descartados_ucs</t>
  </si>
  <si>
    <t xml:space="preserve">area_circular</t>
  </si>
  <si>
    <t xml:space="preserve">comp_base</t>
  </si>
  <si>
    <t xml:space="preserve">resist_prev</t>
  </si>
  <si>
    <t xml:space="preserve">tensao_min</t>
  </si>
  <si>
    <t xml:space="preserve">tensao_max_ensaio</t>
  </si>
  <si>
    <t xml:space="preserve">tensao_max</t>
  </si>
  <si>
    <t xml:space="preserve">c1_inicio</t>
  </si>
  <si>
    <t xml:space="preserve">c1_fim</t>
  </si>
  <si>
    <t xml:space="preserve">d1_inicio</t>
  </si>
  <si>
    <t xml:space="preserve">d1_fim</t>
  </si>
  <si>
    <t xml:space="preserve">c2_inicio</t>
  </si>
  <si>
    <t xml:space="preserve">c2_fim</t>
  </si>
  <si>
    <t xml:space="preserve">d2_inicio</t>
  </si>
  <si>
    <t xml:space="preserve">d2_fim</t>
  </si>
  <si>
    <t xml:space="preserve">c3_inicio</t>
  </si>
  <si>
    <t xml:space="preserve">c3_fim</t>
  </si>
  <si>
    <t xml:space="preserve">d3_inicio</t>
  </si>
  <si>
    <t xml:space="preserve">d3_fim</t>
  </si>
  <si>
    <t xml:space="preserve">c4_inicio</t>
  </si>
  <si>
    <t xml:space="preserve">c4_fim</t>
  </si>
  <si>
    <t xml:space="preserve">aceleração grav</t>
  </si>
  <si>
    <t xml:space="preserve">m/s^2</t>
  </si>
  <si>
    <t xml:space="preserve">densidade água</t>
  </si>
  <si>
    <t xml:space="preserve">g/cm^3</t>
  </si>
  <si>
    <t xml:space="preserve">peso esp agua</t>
  </si>
  <si>
    <t xml:space="preserve">N/cm3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</si>
</sst>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0"/>
    <numFmt numFmtId="166" formatCode="General"/>
    <numFmt numFmtId="167" formatCode="0.00000000"/>
    <numFmt numFmtId="168" formatCode="0.00%"/>
    <numFmt numFmtId="169" formatCode="0.000"/>
    <numFmt numFmtId="170" formatCode="&quot;VERDADEIRO&quot;;&quot;VERDADEIRO&quot;;&quot;FALSO&quot;"/>
    <numFmt numFmtId="171" formatCode="#,##0.0000"/>
    <numFmt numFmtId="172" formatCode="#,##0"/>
    <numFmt numFmtId="173" formatCode="0.0000"/>
    <numFmt numFmtId="174" formatCode="0.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0"/>
      <name val="Cambria"/>
      <family val="0"/>
      <charset val="1"/>
    </font>
    <font>
      <sz val="10"/>
      <name val="Arial"/>
      <family val="0"/>
      <charset val="1"/>
    </font>
    <font>
      <sz val="10"/>
      <color rgb="FF000000"/>
      <name val="AdvP41153C"/>
      <family val="0"/>
      <charset val="1"/>
    </font>
    <font>
      <sz val="10"/>
      <color rgb="FF000000"/>
      <name val="AdvTmath1"/>
      <family val="0"/>
      <charset val="1"/>
    </font>
    <font>
      <sz val="8"/>
      <color rgb="FF000000"/>
      <name val="AdvP41153C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B7B7B7"/>
        <bgColor rgb="FFA4C2F4"/>
      </patternFill>
    </fill>
    <fill>
      <patternFill patternType="solid">
        <fgColor rgb="FFD9D9D9"/>
        <bgColor rgb="FFB6D7A8"/>
      </patternFill>
    </fill>
    <fill>
      <patternFill patternType="solid">
        <fgColor rgb="FF6AA84F"/>
        <bgColor rgb="FF969696"/>
      </patternFill>
    </fill>
    <fill>
      <patternFill patternType="solid">
        <fgColor rgb="FFFFE599"/>
        <bgColor rgb="FFFFFF99"/>
      </patternFill>
    </fill>
    <fill>
      <patternFill patternType="solid">
        <fgColor rgb="FFA4C2F4"/>
        <bgColor rgb="FFB7B7B7"/>
      </patternFill>
    </fill>
    <fill>
      <patternFill patternType="solid">
        <fgColor rgb="FFFFFFFF"/>
        <bgColor rgb="FFFFFFCC"/>
      </patternFill>
    </fill>
    <fill>
      <patternFill patternType="solid">
        <fgColor rgb="FFE06666"/>
        <bgColor rgb="FFA64D79"/>
      </patternFill>
    </fill>
    <fill>
      <patternFill patternType="solid">
        <fgColor rgb="FF000000"/>
        <bgColor rgb="FF003300"/>
      </patternFill>
    </fill>
    <fill>
      <patternFill patternType="solid">
        <fgColor rgb="FFB6D7A8"/>
        <bgColor rgb="FFB7B7B7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>
          <bgColor rgb="FFA64D79"/>
        </patternFill>
      </fill>
    </dxf>
    <dxf>
      <fill>
        <patternFill>
          <bgColor rgb="FFCC0000"/>
        </patternFill>
      </fill>
    </dxf>
    <dxf>
      <fill>
        <patternFill>
          <bgColor rgb="FF6AA84F"/>
        </patternFill>
      </fill>
    </dxf>
    <dxf>
      <fill>
        <patternFill>
          <bgColor rgb="FF3C78D8"/>
        </patternFill>
      </fill>
    </dxf>
    <dxf>
      <fill>
        <patternFill>
          <bgColor rgb="FFF1C232"/>
        </patternFill>
      </fill>
    </dxf>
    <dxf>
      <fill>
        <patternFill>
          <bgColor rgb="FF666666"/>
        </patternFill>
      </fill>
    </dxf>
    <dxf>
      <fill>
        <patternFill>
          <bgColor rgb="FF00FF00"/>
        </patternFill>
      </fill>
    </dxf>
    <dxf>
      <fill>
        <patternFill>
          <bgColor rgb="FFA4C2F4"/>
        </patternFill>
      </fill>
    </dxf>
    <dxf>
      <fill>
        <patternFill>
          <bgColor rgb="FFB6D7A8"/>
        </patternFill>
      </fill>
    </dxf>
    <dxf>
      <fill>
        <patternFill>
          <bgColor rgb="FFFFE599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A64D79"/>
      <rgbColor rgb="FFFFFFCC"/>
      <rgbColor rgb="FFCCFFFF"/>
      <rgbColor rgb="FF660066"/>
      <rgbColor rgb="FFE06666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6D7A8"/>
      <rgbColor rgb="FFFFFF99"/>
      <rgbColor rgb="FFA4C2F4"/>
      <rgbColor rgb="FFFF99CC"/>
      <rgbColor rgb="FFCC99FF"/>
      <rgbColor rgb="FFFFE599"/>
      <rgbColor rgb="FF3C78D8"/>
      <rgbColor rgb="FF33CCCC"/>
      <rgbColor rgb="FF99CC00"/>
      <rgbColor rgb="FFF1C232"/>
      <rgbColor rgb="FFFF9900"/>
      <rgbColor rgb="FFFF6600"/>
      <rgbColor rgb="FF666666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8"/>
    <col collapsed="false" customWidth="true" hidden="false" outlineLevel="0" max="3" min="3" style="0" width="27.3"/>
    <col collapsed="false" customWidth="true" hidden="false" outlineLevel="0" max="4" min="4" style="0" width="10.86"/>
    <col collapsed="false" customWidth="true" hidden="false" outlineLevel="0" max="5" min="5" style="0" width="16.57"/>
    <col collapsed="false" customWidth="true" hidden="false" outlineLevel="0" max="6" min="6" style="0" width="8.29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5.75" hidden="false" customHeight="false" outlineLevel="0" collapsed="false">
      <c r="A4" s="2" t="s">
        <v>6</v>
      </c>
      <c r="B4" s="3" t="s">
        <v>7</v>
      </c>
      <c r="C4" s="3" t="s">
        <v>8</v>
      </c>
      <c r="D4" s="3" t="n">
        <v>3</v>
      </c>
      <c r="E4" s="4" t="n">
        <v>6.63</v>
      </c>
      <c r="F4" s="5"/>
    </row>
    <row r="5" customFormat="false" ht="15.75" hidden="false" customHeight="false" outlineLevel="0" collapsed="false">
      <c r="A5" s="2" t="s">
        <v>9</v>
      </c>
      <c r="B5" s="3" t="s">
        <v>7</v>
      </c>
      <c r="C5" s="3" t="s">
        <v>8</v>
      </c>
      <c r="D5" s="3" t="n">
        <v>5</v>
      </c>
      <c r="E5" s="4" t="n">
        <v>11.89</v>
      </c>
      <c r="F5" s="5"/>
    </row>
    <row r="6" customFormat="false" ht="15.75" hidden="false" customHeight="false" outlineLevel="0" collapsed="false">
      <c r="A6" s="2" t="s">
        <v>10</v>
      </c>
      <c r="B6" s="3" t="s">
        <v>7</v>
      </c>
      <c r="C6" s="3" t="s">
        <v>8</v>
      </c>
      <c r="D6" s="3" t="n">
        <v>6</v>
      </c>
      <c r="E6" s="4" t="n">
        <v>16.78</v>
      </c>
      <c r="F6" s="5"/>
    </row>
    <row r="7" customFormat="false" ht="15.75" hidden="false" customHeight="false" outlineLevel="0" collapsed="false">
      <c r="A7" s="2" t="s">
        <v>11</v>
      </c>
      <c r="B7" s="3" t="s">
        <v>7</v>
      </c>
      <c r="C7" s="3" t="s">
        <v>8</v>
      </c>
      <c r="D7" s="3" t="n">
        <v>7</v>
      </c>
      <c r="E7" s="4" t="n">
        <v>21.64</v>
      </c>
      <c r="F7" s="5"/>
    </row>
    <row r="8" customFormat="false" ht="15.75" hidden="false" customHeight="false" outlineLevel="0" collapsed="false">
      <c r="A8" s="2" t="s">
        <v>12</v>
      </c>
      <c r="B8" s="3" t="s">
        <v>7</v>
      </c>
      <c r="C8" s="3" t="s">
        <v>8</v>
      </c>
      <c r="D8" s="3" t="n">
        <v>8</v>
      </c>
      <c r="E8" s="4" t="n">
        <v>26.55</v>
      </c>
      <c r="F8" s="5" t="s">
        <v>13</v>
      </c>
    </row>
    <row r="9" customFormat="false" ht="15.75" hidden="false" customHeight="false" outlineLevel="0" collapsed="false">
      <c r="A9" s="2" t="s">
        <v>14</v>
      </c>
      <c r="B9" s="3" t="s">
        <v>7</v>
      </c>
      <c r="C9" s="3" t="s">
        <v>8</v>
      </c>
      <c r="D9" s="3" t="n">
        <v>10</v>
      </c>
      <c r="E9" s="4" t="n">
        <v>30.08</v>
      </c>
      <c r="F9" s="5"/>
    </row>
    <row r="10" customFormat="false" ht="15.75" hidden="false" customHeight="false" outlineLevel="0" collapsed="false">
      <c r="A10" s="2" t="s">
        <v>15</v>
      </c>
      <c r="B10" s="3" t="s">
        <v>7</v>
      </c>
      <c r="C10" s="3" t="s">
        <v>16</v>
      </c>
      <c r="D10" s="3" t="n">
        <v>3</v>
      </c>
      <c r="E10" s="4" t="n">
        <v>6.57</v>
      </c>
      <c r="F10" s="5"/>
    </row>
    <row r="11" customFormat="false" ht="15.75" hidden="false" customHeight="false" outlineLevel="0" collapsed="false">
      <c r="A11" s="2" t="s">
        <v>17</v>
      </c>
      <c r="B11" s="3" t="s">
        <v>7</v>
      </c>
      <c r="C11" s="3" t="s">
        <v>16</v>
      </c>
      <c r="D11" s="3" t="n">
        <v>5</v>
      </c>
      <c r="E11" s="4" t="n">
        <v>12.13</v>
      </c>
      <c r="F11" s="5"/>
    </row>
    <row r="12" customFormat="false" ht="15.75" hidden="false" customHeight="false" outlineLevel="0" collapsed="false">
      <c r="A12" s="2" t="s">
        <v>18</v>
      </c>
      <c r="B12" s="3" t="s">
        <v>7</v>
      </c>
      <c r="C12" s="3" t="s">
        <v>16</v>
      </c>
      <c r="D12" s="3" t="n">
        <v>5</v>
      </c>
      <c r="E12" s="4" t="n">
        <v>15.61</v>
      </c>
      <c r="F12" s="5"/>
    </row>
    <row r="13" customFormat="false" ht="15.75" hidden="false" customHeight="false" outlineLevel="0" collapsed="false">
      <c r="A13" s="2" t="s">
        <v>19</v>
      </c>
      <c r="B13" s="3" t="s">
        <v>7</v>
      </c>
      <c r="C13" s="3" t="s">
        <v>16</v>
      </c>
      <c r="D13" s="3" t="n">
        <v>8</v>
      </c>
      <c r="E13" s="4" t="n">
        <v>23.1</v>
      </c>
      <c r="F13" s="5"/>
    </row>
    <row r="14" customFormat="false" ht="15.75" hidden="false" customHeight="false" outlineLevel="0" collapsed="false">
      <c r="A14" s="2" t="s">
        <v>20</v>
      </c>
      <c r="B14" s="3" t="s">
        <v>7</v>
      </c>
      <c r="C14" s="3" t="s">
        <v>16</v>
      </c>
      <c r="D14" s="3" t="n">
        <v>9</v>
      </c>
      <c r="E14" s="4" t="n">
        <v>27.52</v>
      </c>
      <c r="F14" s="5" t="s">
        <v>13</v>
      </c>
    </row>
    <row r="15" customFormat="false" ht="15.75" hidden="false" customHeight="false" outlineLevel="0" collapsed="false">
      <c r="A15" s="2" t="s">
        <v>21</v>
      </c>
      <c r="B15" s="3" t="s">
        <v>7</v>
      </c>
      <c r="C15" s="3" t="s">
        <v>16</v>
      </c>
      <c r="D15" s="3" t="n">
        <v>10</v>
      </c>
      <c r="E15" s="4" t="n">
        <v>31.86</v>
      </c>
      <c r="F15" s="5"/>
    </row>
    <row r="16" customFormat="false" ht="15.75" hidden="false" customHeight="false" outlineLevel="0" collapsed="false">
      <c r="A16" s="2" t="s">
        <v>22</v>
      </c>
      <c r="B16" s="3" t="s">
        <v>7</v>
      </c>
      <c r="C16" s="3" t="s">
        <v>16</v>
      </c>
      <c r="D16" s="3" t="n">
        <v>11</v>
      </c>
      <c r="E16" s="4" t="n">
        <v>34.65</v>
      </c>
      <c r="F16" s="5"/>
    </row>
    <row r="17" customFormat="false" ht="15.75" hidden="false" customHeight="false" outlineLevel="0" collapsed="false">
      <c r="A17" s="2" t="s">
        <v>23</v>
      </c>
      <c r="B17" s="3" t="s">
        <v>7</v>
      </c>
      <c r="C17" s="3" t="s">
        <v>24</v>
      </c>
      <c r="D17" s="3" t="n">
        <v>2</v>
      </c>
      <c r="E17" s="4" t="n">
        <v>3.41</v>
      </c>
      <c r="F17" s="5"/>
    </row>
    <row r="18" customFormat="false" ht="15.75" hidden="false" customHeight="false" outlineLevel="0" collapsed="false">
      <c r="A18" s="2" t="s">
        <v>25</v>
      </c>
      <c r="B18" s="3" t="s">
        <v>7</v>
      </c>
      <c r="C18" s="3" t="s">
        <v>24</v>
      </c>
      <c r="D18" s="3" t="n">
        <v>3</v>
      </c>
      <c r="E18" s="4" t="n">
        <v>8.9</v>
      </c>
      <c r="F18" s="5" t="s">
        <v>13</v>
      </c>
    </row>
    <row r="19" customFormat="false" ht="15.75" hidden="false" customHeight="false" outlineLevel="0" collapsed="false">
      <c r="A19" s="2" t="s">
        <v>26</v>
      </c>
      <c r="B19" s="3" t="s">
        <v>7</v>
      </c>
      <c r="C19" s="3" t="s">
        <v>24</v>
      </c>
      <c r="D19" s="3" t="n">
        <v>5</v>
      </c>
      <c r="E19" s="4" t="n">
        <v>12.83</v>
      </c>
      <c r="F19" s="5"/>
    </row>
    <row r="20" customFormat="false" ht="15.75" hidden="false" customHeight="false" outlineLevel="0" collapsed="false">
      <c r="A20" s="2" t="s">
        <v>27</v>
      </c>
      <c r="B20" s="3" t="s">
        <v>7</v>
      </c>
      <c r="C20" s="3" t="s">
        <v>24</v>
      </c>
      <c r="D20" s="3" t="n">
        <v>6</v>
      </c>
      <c r="E20" s="4" t="n">
        <v>18.43</v>
      </c>
      <c r="F20" s="5"/>
    </row>
    <row r="21" customFormat="false" ht="15.75" hidden="false" customHeight="false" outlineLevel="0" collapsed="false">
      <c r="A21" s="2" t="s">
        <v>28</v>
      </c>
      <c r="B21" s="3" t="s">
        <v>7</v>
      </c>
      <c r="C21" s="3" t="s">
        <v>24</v>
      </c>
      <c r="D21" s="3" t="n">
        <v>8</v>
      </c>
      <c r="E21" s="4" t="n">
        <v>24.24</v>
      </c>
      <c r="F21" s="5"/>
    </row>
    <row r="22" customFormat="false" ht="15.75" hidden="false" customHeight="false" outlineLevel="0" collapsed="false">
      <c r="A22" s="2" t="s">
        <v>29</v>
      </c>
      <c r="B22" s="3" t="s">
        <v>7</v>
      </c>
      <c r="C22" s="3" t="s">
        <v>24</v>
      </c>
      <c r="D22" s="3" t="n">
        <v>9</v>
      </c>
      <c r="E22" s="4" t="n">
        <v>28.36</v>
      </c>
      <c r="F22" s="5"/>
    </row>
    <row r="23" customFormat="false" ht="15.75" hidden="false" customHeight="false" outlineLevel="0" collapsed="false">
      <c r="A23" s="2" t="s">
        <v>30</v>
      </c>
      <c r="B23" s="3" t="s">
        <v>7</v>
      </c>
      <c r="C23" s="3" t="s">
        <v>24</v>
      </c>
      <c r="D23" s="3" t="n">
        <v>10</v>
      </c>
      <c r="E23" s="4" t="n">
        <v>32.69</v>
      </c>
      <c r="F23" s="5"/>
    </row>
    <row r="24" customFormat="false" ht="15.75" hidden="false" customHeight="false" outlineLevel="0" collapsed="false">
      <c r="A24" s="2" t="s">
        <v>31</v>
      </c>
      <c r="B24" s="3" t="s">
        <v>7</v>
      </c>
      <c r="C24" s="3" t="s">
        <v>32</v>
      </c>
      <c r="D24" s="3" t="n">
        <v>6</v>
      </c>
      <c r="E24" s="4" t="n">
        <v>19.52</v>
      </c>
      <c r="F24" s="5"/>
    </row>
    <row r="25" customFormat="false" ht="15.75" hidden="false" customHeight="false" outlineLevel="0" collapsed="false">
      <c r="A25" s="2" t="s">
        <v>33</v>
      </c>
      <c r="B25" s="3" t="s">
        <v>7</v>
      </c>
      <c r="C25" s="3" t="s">
        <v>32</v>
      </c>
      <c r="D25" s="3" t="n">
        <v>7</v>
      </c>
      <c r="E25" s="4" t="n">
        <v>24.12</v>
      </c>
      <c r="F25" s="5"/>
    </row>
    <row r="26" customFormat="false" ht="15.75" hidden="false" customHeight="false" outlineLevel="0" collapsed="false">
      <c r="A26" s="2" t="s">
        <v>34</v>
      </c>
      <c r="B26" s="3" t="s">
        <v>7</v>
      </c>
      <c r="C26" s="3" t="s">
        <v>32</v>
      </c>
      <c r="D26" s="3" t="n">
        <v>9</v>
      </c>
      <c r="E26" s="4" t="n">
        <v>29.1</v>
      </c>
      <c r="F26" s="5"/>
    </row>
    <row r="27" customFormat="false" ht="15.75" hidden="false" customHeight="false" outlineLevel="0" collapsed="false">
      <c r="A27" s="2" t="s">
        <v>35</v>
      </c>
      <c r="B27" s="3" t="s">
        <v>7</v>
      </c>
      <c r="C27" s="3" t="s">
        <v>32</v>
      </c>
      <c r="D27" s="3" t="n">
        <v>11</v>
      </c>
      <c r="E27" s="4" t="n">
        <v>39.51</v>
      </c>
      <c r="F27" s="5"/>
    </row>
    <row r="28" customFormat="false" ht="15.75" hidden="false" customHeight="false" outlineLevel="0" collapsed="false">
      <c r="A28" s="2" t="s">
        <v>36</v>
      </c>
      <c r="B28" s="3" t="s">
        <v>7</v>
      </c>
      <c r="C28" s="3" t="s">
        <v>32</v>
      </c>
      <c r="D28" s="3" t="n">
        <v>9</v>
      </c>
      <c r="E28" s="4" t="n">
        <v>31.87</v>
      </c>
      <c r="F28" s="5"/>
    </row>
    <row r="29" customFormat="false" ht="15.75" hidden="false" customHeight="false" outlineLevel="0" collapsed="false">
      <c r="A29" s="2" t="s">
        <v>37</v>
      </c>
      <c r="B29" s="3" t="s">
        <v>38</v>
      </c>
      <c r="C29" s="3" t="s">
        <v>39</v>
      </c>
      <c r="D29" s="3" t="n">
        <v>3</v>
      </c>
      <c r="E29" s="4" t="n">
        <v>11.46</v>
      </c>
      <c r="F29" s="5" t="s">
        <v>13</v>
      </c>
    </row>
    <row r="30" customFormat="false" ht="15.75" hidden="false" customHeight="false" outlineLevel="0" collapsed="false">
      <c r="A30" s="2" t="s">
        <v>40</v>
      </c>
      <c r="B30" s="3" t="s">
        <v>38</v>
      </c>
      <c r="C30" s="3" t="s">
        <v>39</v>
      </c>
      <c r="D30" s="3" t="n">
        <v>7</v>
      </c>
      <c r="E30" s="4" t="n">
        <v>27.1</v>
      </c>
      <c r="F30" s="5" t="s">
        <v>13</v>
      </c>
    </row>
    <row r="31" customFormat="false" ht="15.75" hidden="false" customHeight="false" outlineLevel="0" collapsed="false">
      <c r="A31" s="2" t="s">
        <v>41</v>
      </c>
      <c r="B31" s="3" t="s">
        <v>38</v>
      </c>
      <c r="C31" s="3" t="s">
        <v>42</v>
      </c>
      <c r="D31" s="3" t="n">
        <v>2</v>
      </c>
      <c r="E31" s="4" t="n">
        <v>12.54</v>
      </c>
      <c r="F31" s="5"/>
    </row>
    <row r="32" customFormat="false" ht="15.75" hidden="false" customHeight="false" outlineLevel="0" collapsed="false">
      <c r="A32" s="2" t="s">
        <v>43</v>
      </c>
      <c r="B32" s="3" t="s">
        <v>38</v>
      </c>
      <c r="C32" s="3" t="s">
        <v>42</v>
      </c>
      <c r="D32" s="3" t="n">
        <v>4</v>
      </c>
      <c r="E32" s="4" t="n">
        <v>17.47</v>
      </c>
      <c r="F32" s="5"/>
    </row>
    <row r="33" customFormat="false" ht="15.75" hidden="false" customHeight="false" outlineLevel="0" collapsed="false">
      <c r="A33" s="2" t="s">
        <v>44</v>
      </c>
      <c r="B33" s="3" t="s">
        <v>45</v>
      </c>
      <c r="C33" s="3" t="s">
        <v>46</v>
      </c>
      <c r="D33" s="3" t="n">
        <v>7</v>
      </c>
      <c r="E33" s="4" t="n">
        <v>19.42</v>
      </c>
      <c r="F33" s="5" t="s">
        <v>13</v>
      </c>
    </row>
    <row r="34" customFormat="false" ht="15.75" hidden="false" customHeight="false" outlineLevel="0" collapsed="false">
      <c r="A34" s="2" t="s">
        <v>47</v>
      </c>
      <c r="B34" s="3" t="s">
        <v>45</v>
      </c>
      <c r="C34" s="3" t="s">
        <v>46</v>
      </c>
      <c r="D34" s="3" t="n">
        <v>7</v>
      </c>
      <c r="E34" s="4" t="n">
        <v>20.92</v>
      </c>
      <c r="F34" s="5"/>
    </row>
    <row r="35" customFormat="false" ht="15.75" hidden="false" customHeight="false" outlineLevel="0" collapsed="false">
      <c r="A35" s="2" t="s">
        <v>48</v>
      </c>
      <c r="B35" s="3" t="s">
        <v>49</v>
      </c>
      <c r="C35" s="3" t="s">
        <v>50</v>
      </c>
      <c r="D35" s="3" t="n">
        <v>1</v>
      </c>
      <c r="E35" s="4" t="n">
        <v>2.6</v>
      </c>
      <c r="F35" s="5"/>
    </row>
    <row r="36" customFormat="false" ht="15.75" hidden="false" customHeight="false" outlineLevel="0" collapsed="false">
      <c r="A36" s="2" t="s">
        <v>51</v>
      </c>
      <c r="B36" s="3" t="s">
        <v>49</v>
      </c>
      <c r="C36" s="3" t="s">
        <v>50</v>
      </c>
      <c r="D36" s="3" t="n">
        <v>2</v>
      </c>
      <c r="E36" s="4" t="n">
        <v>8.12</v>
      </c>
      <c r="F36" s="5"/>
    </row>
    <row r="37" customFormat="false" ht="15.75" hidden="false" customHeight="false" outlineLevel="0" collapsed="false">
      <c r="A37" s="2" t="s">
        <v>52</v>
      </c>
      <c r="B37" s="3" t="s">
        <v>49</v>
      </c>
      <c r="C37" s="3" t="s">
        <v>50</v>
      </c>
      <c r="D37" s="3" t="n">
        <v>4</v>
      </c>
      <c r="E37" s="4" t="n">
        <v>12.53</v>
      </c>
      <c r="F37" s="5"/>
    </row>
    <row r="38" customFormat="false" ht="15.75" hidden="false" customHeight="false" outlineLevel="0" collapsed="false">
      <c r="A38" s="2" t="s">
        <v>53</v>
      </c>
      <c r="B38" s="3" t="s">
        <v>49</v>
      </c>
      <c r="C38" s="3" t="s">
        <v>50</v>
      </c>
      <c r="D38" s="3" t="n">
        <v>5</v>
      </c>
      <c r="E38" s="4" t="n">
        <v>17.54</v>
      </c>
      <c r="F38" s="5" t="s">
        <v>13</v>
      </c>
    </row>
    <row r="39" customFormat="false" ht="15.75" hidden="false" customHeight="false" outlineLevel="0" collapsed="false">
      <c r="A39" s="2" t="s">
        <v>54</v>
      </c>
      <c r="B39" s="3" t="s">
        <v>49</v>
      </c>
      <c r="C39" s="3" t="s">
        <v>50</v>
      </c>
      <c r="D39" s="3" t="n">
        <v>6</v>
      </c>
      <c r="E39" s="4" t="n">
        <v>22.3</v>
      </c>
      <c r="F39" s="5"/>
    </row>
    <row r="40" customFormat="false" ht="15.75" hidden="false" customHeight="false" outlineLevel="0" collapsed="false">
      <c r="A40" s="6" t="s">
        <v>55</v>
      </c>
      <c r="B40" s="7" t="s">
        <v>56</v>
      </c>
      <c r="C40" s="7" t="s">
        <v>57</v>
      </c>
      <c r="D40" s="8" t="s">
        <v>58</v>
      </c>
      <c r="E40" s="9" t="s">
        <v>58</v>
      </c>
      <c r="F40" s="5" t="s">
        <v>13</v>
      </c>
    </row>
    <row r="41" customFormat="false" ht="15.75" hidden="false" customHeight="false" outlineLevel="0" collapsed="false">
      <c r="A41" s="2" t="s">
        <v>59</v>
      </c>
      <c r="B41" s="7" t="s">
        <v>56</v>
      </c>
      <c r="C41" s="7" t="s">
        <v>57</v>
      </c>
      <c r="D41" s="8" t="s">
        <v>58</v>
      </c>
      <c r="E41" s="9" t="s">
        <v>58</v>
      </c>
      <c r="F41" s="5" t="s">
        <v>13</v>
      </c>
    </row>
  </sheetData>
  <mergeCells count="8">
    <mergeCell ref="A1:A3"/>
    <mergeCell ref="B1:B3"/>
    <mergeCell ref="C1:C3"/>
    <mergeCell ref="D1:D3"/>
    <mergeCell ref="E1:E3"/>
    <mergeCell ref="F1:F3"/>
    <mergeCell ref="G1:G3"/>
    <mergeCell ref="H1:H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33" activeCellId="0" sqref="B3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2.4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60</v>
      </c>
    </row>
    <row r="2" customFormat="false" ht="15.75" hidden="false" customHeight="true" outlineLevel="0" collapsed="false">
      <c r="A2" s="1"/>
      <c r="B2" s="1"/>
    </row>
    <row r="3" customFormat="false" ht="15.75" hidden="false" customHeight="true" outlineLevel="0" collapsed="false">
      <c r="A3" s="1"/>
      <c r="B3" s="1"/>
    </row>
    <row r="4" customFormat="false" ht="15.75" hidden="false" customHeight="false" outlineLevel="0" collapsed="false">
      <c r="A4" s="10" t="str">
        <f aca="false">'Dados Gerais'!A4</f>
        <v>MA01-01</v>
      </c>
      <c r="B4" s="3" t="s">
        <v>61</v>
      </c>
    </row>
    <row r="5" customFormat="false" ht="15.75" hidden="false" customHeight="false" outlineLevel="0" collapsed="false">
      <c r="A5" s="10" t="str">
        <f aca="false">'Dados Gerais'!A5</f>
        <v>MA01-02</v>
      </c>
      <c r="B5" s="3" t="s">
        <v>61</v>
      </c>
    </row>
    <row r="6" customFormat="false" ht="15.75" hidden="false" customHeight="false" outlineLevel="0" collapsed="false">
      <c r="A6" s="10" t="str">
        <f aca="false">'Dados Gerais'!A6</f>
        <v>MA01-03</v>
      </c>
      <c r="B6" s="3" t="s">
        <v>61</v>
      </c>
    </row>
    <row r="7" customFormat="false" ht="15.75" hidden="false" customHeight="false" outlineLevel="0" collapsed="false">
      <c r="A7" s="10" t="str">
        <f aca="false">'Dados Gerais'!A7</f>
        <v>MA01-04</v>
      </c>
      <c r="B7" s="3" t="s">
        <v>61</v>
      </c>
    </row>
    <row r="8" customFormat="false" ht="15.75" hidden="false" customHeight="false" outlineLevel="0" collapsed="false">
      <c r="A8" s="10" t="str">
        <f aca="false">'Dados Gerais'!A8</f>
        <v>MA01-05</v>
      </c>
      <c r="B8" s="3" t="s">
        <v>62</v>
      </c>
    </row>
    <row r="9" customFormat="false" ht="15.75" hidden="false" customHeight="false" outlineLevel="0" collapsed="false">
      <c r="A9" s="10" t="str">
        <f aca="false">'Dados Gerais'!A9</f>
        <v>MA01-06</v>
      </c>
      <c r="B9" s="3" t="s">
        <v>62</v>
      </c>
    </row>
    <row r="10" customFormat="false" ht="15.75" hidden="false" customHeight="false" outlineLevel="0" collapsed="false">
      <c r="A10" s="10" t="str">
        <f aca="false">'Dados Gerais'!A10</f>
        <v>MA02-02</v>
      </c>
      <c r="B10" s="3" t="s">
        <v>61</v>
      </c>
    </row>
    <row r="11" customFormat="false" ht="15.75" hidden="false" customHeight="false" outlineLevel="0" collapsed="false">
      <c r="A11" s="10" t="str">
        <f aca="false">'Dados Gerais'!A11</f>
        <v>MA02-03</v>
      </c>
      <c r="B11" s="3" t="s">
        <v>61</v>
      </c>
    </row>
    <row r="12" customFormat="false" ht="15.75" hidden="false" customHeight="false" outlineLevel="0" collapsed="false">
      <c r="A12" s="10" t="str">
        <f aca="false">'Dados Gerais'!A12</f>
        <v>MA02-04</v>
      </c>
      <c r="B12" s="3" t="s">
        <v>61</v>
      </c>
    </row>
    <row r="13" customFormat="false" ht="15.75" hidden="false" customHeight="false" outlineLevel="0" collapsed="false">
      <c r="A13" s="10" t="str">
        <f aca="false">'Dados Gerais'!A13</f>
        <v>MA02-05</v>
      </c>
      <c r="B13" s="3" t="s">
        <v>61</v>
      </c>
    </row>
    <row r="14" customFormat="false" ht="15.75" hidden="false" customHeight="false" outlineLevel="0" collapsed="false">
      <c r="A14" s="10" t="str">
        <f aca="false">'Dados Gerais'!A14</f>
        <v>MA02-06</v>
      </c>
      <c r="B14" s="3" t="s">
        <v>61</v>
      </c>
    </row>
    <row r="15" customFormat="false" ht="15.75" hidden="false" customHeight="false" outlineLevel="0" collapsed="false">
      <c r="A15" s="10" t="str">
        <f aca="false">'Dados Gerais'!A15</f>
        <v>MA02-07</v>
      </c>
      <c r="B15" s="3" t="s">
        <v>61</v>
      </c>
    </row>
    <row r="16" customFormat="false" ht="15.75" hidden="false" customHeight="false" outlineLevel="0" collapsed="false">
      <c r="A16" s="10" t="str">
        <f aca="false">'Dados Gerais'!A16</f>
        <v>MA02-08</v>
      </c>
      <c r="B16" s="3" t="s">
        <v>62</v>
      </c>
    </row>
    <row r="17" customFormat="false" ht="15.75" hidden="false" customHeight="false" outlineLevel="0" collapsed="false">
      <c r="A17" s="10" t="str">
        <f aca="false">'Dados Gerais'!A17</f>
        <v>MA03-01</v>
      </c>
      <c r="B17" s="3" t="s">
        <v>61</v>
      </c>
    </row>
    <row r="18" customFormat="false" ht="15.75" hidden="false" customHeight="false" outlineLevel="0" collapsed="false">
      <c r="A18" s="10" t="str">
        <f aca="false">'Dados Gerais'!A18</f>
        <v>MA03-02</v>
      </c>
      <c r="B18" s="3" t="s">
        <v>61</v>
      </c>
    </row>
    <row r="19" customFormat="false" ht="15.75" hidden="false" customHeight="false" outlineLevel="0" collapsed="false">
      <c r="A19" s="10" t="str">
        <f aca="false">'Dados Gerais'!A19</f>
        <v>MA03-03</v>
      </c>
      <c r="B19" s="3" t="s">
        <v>63</v>
      </c>
    </row>
    <row r="20" customFormat="false" ht="15.75" hidden="false" customHeight="false" outlineLevel="0" collapsed="false">
      <c r="A20" s="10" t="str">
        <f aca="false">'Dados Gerais'!A20</f>
        <v>MA03-04</v>
      </c>
      <c r="B20" s="11" t="s">
        <v>63</v>
      </c>
    </row>
    <row r="21" customFormat="false" ht="15.75" hidden="false" customHeight="false" outlineLevel="0" collapsed="false">
      <c r="A21" s="10" t="str">
        <f aca="false">'Dados Gerais'!A21</f>
        <v>MA03-05</v>
      </c>
      <c r="B21" s="3" t="s">
        <v>61</v>
      </c>
    </row>
    <row r="22" customFormat="false" ht="15.75" hidden="false" customHeight="false" outlineLevel="0" collapsed="false">
      <c r="A22" s="10" t="str">
        <f aca="false">'Dados Gerais'!A22</f>
        <v>MA03-06</v>
      </c>
      <c r="B22" s="3" t="s">
        <v>61</v>
      </c>
    </row>
    <row r="23" customFormat="false" ht="15.75" hidden="false" customHeight="false" outlineLevel="0" collapsed="false">
      <c r="A23" s="10" t="str">
        <f aca="false">'Dados Gerais'!A23</f>
        <v>MA03-07</v>
      </c>
      <c r="B23" s="3" t="s">
        <v>61</v>
      </c>
    </row>
    <row r="24" customFormat="false" ht="15.75" hidden="false" customHeight="false" outlineLevel="0" collapsed="false">
      <c r="A24" s="10" t="str">
        <f aca="false">'Dados Gerais'!A24</f>
        <v>MA04-01</v>
      </c>
      <c r="B24" s="3" t="s">
        <v>61</v>
      </c>
    </row>
    <row r="25" customFormat="false" ht="15.75" hidden="false" customHeight="false" outlineLevel="0" collapsed="false">
      <c r="A25" s="10" t="str">
        <f aca="false">'Dados Gerais'!A25</f>
        <v>MA04-02</v>
      </c>
      <c r="B25" s="3" t="s">
        <v>61</v>
      </c>
    </row>
    <row r="26" customFormat="false" ht="15.75" hidden="false" customHeight="false" outlineLevel="0" collapsed="false">
      <c r="A26" s="10" t="str">
        <f aca="false">'Dados Gerais'!A26</f>
        <v>MA04-03</v>
      </c>
      <c r="B26" s="3" t="s">
        <v>61</v>
      </c>
    </row>
    <row r="27" customFormat="false" ht="15.75" hidden="false" customHeight="false" outlineLevel="0" collapsed="false">
      <c r="A27" s="10" t="str">
        <f aca="false">'Dados Gerais'!A27</f>
        <v>MA04-05</v>
      </c>
      <c r="B27" s="3" t="s">
        <v>64</v>
      </c>
    </row>
    <row r="28" customFormat="false" ht="14.15" hidden="false" customHeight="false" outlineLevel="0" collapsed="false">
      <c r="A28" s="10" t="str">
        <f aca="false">'Dados Gerais'!A28</f>
        <v>MA04-06</v>
      </c>
      <c r="B28" s="3" t="s">
        <v>62</v>
      </c>
    </row>
    <row r="29" customFormat="false" ht="15.75" hidden="false" customHeight="false" outlineLevel="0" collapsed="false">
      <c r="A29" s="10" t="str">
        <f aca="false">'Dados Gerais'!A29</f>
        <v>QD03-01</v>
      </c>
      <c r="B29" s="3" t="s">
        <v>65</v>
      </c>
    </row>
    <row r="30" customFormat="false" ht="15.75" hidden="false" customHeight="false" outlineLevel="0" collapsed="false">
      <c r="A30" s="10" t="str">
        <f aca="false">'Dados Gerais'!A30</f>
        <v>QD03-02</v>
      </c>
      <c r="B30" s="3" t="s">
        <v>66</v>
      </c>
    </row>
    <row r="31" customFormat="false" ht="15.75" hidden="false" customHeight="false" outlineLevel="0" collapsed="false">
      <c r="A31" s="10" t="str">
        <f aca="false">'Dados Gerais'!A31</f>
        <v>QD05-01</v>
      </c>
      <c r="B31" s="3" t="s">
        <v>63</v>
      </c>
    </row>
    <row r="32" customFormat="false" ht="15.75" hidden="false" customHeight="false" outlineLevel="0" collapsed="false">
      <c r="A32" s="10" t="str">
        <f aca="false">'Dados Gerais'!A32</f>
        <v>QD05-02</v>
      </c>
      <c r="B32" s="11" t="s">
        <v>63</v>
      </c>
    </row>
    <row r="33" customFormat="false" ht="14.15" hidden="false" customHeight="false" outlineLevel="0" collapsed="false">
      <c r="A33" s="10" t="str">
        <f aca="false">'Dados Gerais'!A33</f>
        <v>EU05-01</v>
      </c>
      <c r="B33" s="11" t="s">
        <v>61</v>
      </c>
    </row>
    <row r="34" customFormat="false" ht="14.15" hidden="false" customHeight="false" outlineLevel="0" collapsed="false">
      <c r="A34" s="10" t="str">
        <f aca="false">'Dados Gerais'!A34</f>
        <v>EU05-02</v>
      </c>
      <c r="B34" s="3" t="s">
        <v>64</v>
      </c>
    </row>
    <row r="35" customFormat="false" ht="15.75" hidden="false" customHeight="false" outlineLevel="0" collapsed="false">
      <c r="A35" s="10" t="str">
        <f aca="false">'Dados Gerais'!A35</f>
        <v>GB02-01</v>
      </c>
      <c r="B35" s="3" t="s">
        <v>61</v>
      </c>
    </row>
    <row r="36" customFormat="false" ht="15.75" hidden="false" customHeight="false" outlineLevel="0" collapsed="false">
      <c r="A36" s="10" t="str">
        <f aca="false">'Dados Gerais'!A36</f>
        <v>GB02-02</v>
      </c>
      <c r="B36" s="3" t="s">
        <v>61</v>
      </c>
    </row>
    <row r="37" customFormat="false" ht="15.75" hidden="false" customHeight="false" outlineLevel="0" collapsed="false">
      <c r="A37" s="10" t="str">
        <f aca="false">'Dados Gerais'!A37</f>
        <v>GB02-03</v>
      </c>
      <c r="B37" s="3" t="s">
        <v>61</v>
      </c>
    </row>
    <row r="38" customFormat="false" ht="15.75" hidden="false" customHeight="false" outlineLevel="0" collapsed="false">
      <c r="A38" s="10" t="str">
        <f aca="false">'Dados Gerais'!A38</f>
        <v>GB02-04</v>
      </c>
      <c r="B38" s="3" t="s">
        <v>61</v>
      </c>
    </row>
    <row r="39" customFormat="false" ht="15.75" hidden="false" customHeight="false" outlineLevel="0" collapsed="false">
      <c r="A39" s="10" t="str">
        <f aca="false">'Dados Gerais'!A39</f>
        <v>GB02-05</v>
      </c>
      <c r="B39" s="3" t="s">
        <v>61</v>
      </c>
    </row>
    <row r="40" customFormat="false" ht="15.75" hidden="false" customHeight="false" outlineLevel="0" collapsed="false">
      <c r="A40" s="10" t="str">
        <f aca="false">'Dados Gerais'!A40</f>
        <v>CB05-01</v>
      </c>
      <c r="B40" s="3" t="s">
        <v>67</v>
      </c>
    </row>
    <row r="41" customFormat="false" ht="15.75" hidden="false" customHeight="false" outlineLevel="0" collapsed="false">
      <c r="A41" s="10" t="str">
        <f aca="false">'Dados Gerais'!A41</f>
        <v>CB05-02</v>
      </c>
      <c r="B41" s="3" t="s">
        <v>61</v>
      </c>
    </row>
  </sheetData>
  <mergeCells count="2">
    <mergeCell ref="A1:A3"/>
    <mergeCell ref="B1:B3"/>
  </mergeCells>
  <conditionalFormatting sqref="A4:B41">
    <cfRule type="expression" priority="2" aboveAverage="0" equalAverage="0" bottom="0" percent="0" rank="0" text="" dxfId="0">
      <formula>$B4 = "Basalto Maciço"</formula>
    </cfRule>
  </conditionalFormatting>
  <conditionalFormatting sqref="A4:B41">
    <cfRule type="expression" priority="3" aboveAverage="0" equalAverage="0" bottom="0" percent="0" rank="0" text="" dxfId="1">
      <formula>$B4 = "Peperito"</formula>
    </cfRule>
  </conditionalFormatting>
  <conditionalFormatting sqref="A4:B41">
    <cfRule type="expression" priority="4" aboveAverage="0" equalAverage="0" bottom="0" percent="0" rank="0" text="" dxfId="2">
      <formula>$B4 = "Basalto Vesiculado"</formula>
    </cfRule>
  </conditionalFormatting>
  <conditionalFormatting sqref="A4:B41">
    <cfRule type="expression" priority="5" aboveAverage="0" equalAverage="0" bottom="0" percent="0" rank="0" text="" dxfId="3">
      <formula>$B4 = "Riolito"</formula>
    </cfRule>
  </conditionalFormatting>
  <conditionalFormatting sqref="A4:B41">
    <cfRule type="expression" priority="6" aboveAverage="0" equalAverage="0" bottom="0" percent="0" rank="0" text="" dxfId="4">
      <formula>$B4 = "Arenito"</formula>
    </cfRule>
  </conditionalFormatting>
  <conditionalFormatting sqref="A4:B41">
    <cfRule type="expression" priority="7" aboveAverage="0" equalAverage="0" bottom="0" percent="0" rank="0" text="" dxfId="5">
      <formula>$B4 = "Basalto Brechado"</formula>
    </cfRule>
  </conditionalFormatting>
  <conditionalFormatting sqref="A4:B41">
    <cfRule type="expression" priority="8" aboveAverage="0" equalAverage="0" bottom="0" percent="0" rank="0" text="" dxfId="6">
      <formula>$B4 = "Basalto Hidrotermal"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17.13"/>
    <col collapsed="false" customWidth="true" hidden="false" outlineLevel="0" max="10" min="5" style="0" width="14.43"/>
    <col collapsed="false" customWidth="true" hidden="false" outlineLevel="0" max="11" min="11" style="0" width="19.99"/>
    <col collapsed="false" customWidth="true" hidden="false" outlineLevel="0" max="12" min="12" style="0" width="18.71"/>
    <col collapsed="false" customWidth="true" hidden="false" outlineLevel="0" max="13" min="13" style="0" width="13.14"/>
    <col collapsed="false" customWidth="true" hidden="false" outlineLevel="0" max="14" min="14" style="0" width="18"/>
    <col collapsed="false" customWidth="true" hidden="false" outlineLevel="0" max="15" min="15" style="0" width="17"/>
    <col collapsed="false" customWidth="true" hidden="false" outlineLevel="0" max="1025" min="16" style="0" width="14.43"/>
  </cols>
  <sheetData>
    <row r="1" customFormat="false" ht="15.75" hidden="false" customHeight="false" outlineLevel="0" collapsed="false">
      <c r="A1" s="1" t="s">
        <v>0</v>
      </c>
      <c r="B1" s="12" t="s">
        <v>68</v>
      </c>
      <c r="C1" s="12" t="s">
        <v>69</v>
      </c>
      <c r="D1" s="13" t="s">
        <v>70</v>
      </c>
      <c r="E1" s="12" t="s">
        <v>71</v>
      </c>
      <c r="F1" s="12" t="s">
        <v>72</v>
      </c>
      <c r="G1" s="12" t="s">
        <v>73</v>
      </c>
      <c r="H1" s="12" t="s">
        <v>74</v>
      </c>
      <c r="I1" s="12" t="s">
        <v>75</v>
      </c>
      <c r="J1" s="12" t="s">
        <v>76</v>
      </c>
      <c r="K1" s="1" t="s">
        <v>77</v>
      </c>
      <c r="L1" s="1" t="s">
        <v>78</v>
      </c>
      <c r="M1" s="1" t="s">
        <v>79</v>
      </c>
      <c r="N1" s="14" t="s">
        <v>80</v>
      </c>
      <c r="O1" s="14" t="s">
        <v>81</v>
      </c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5.75" hidden="false" customHeight="false" outlineLevel="0" collapsed="false">
      <c r="A4" s="2" t="str">
        <f aca="false">'Dados Gerais'!A4</f>
        <v>MA01-01</v>
      </c>
      <c r="B4" s="4" t="n">
        <v>185.49</v>
      </c>
      <c r="C4" s="4" t="n">
        <v>185.61</v>
      </c>
      <c r="D4" s="15" t="n">
        <f aca="false">MEDIAN(B4:C4)/10</f>
        <v>18.555</v>
      </c>
      <c r="E4" s="4" t="n">
        <v>75.48</v>
      </c>
      <c r="F4" s="4" t="n">
        <v>75.5</v>
      </c>
      <c r="G4" s="4" t="n">
        <v>75.5</v>
      </c>
      <c r="H4" s="4" t="n">
        <v>75.5</v>
      </c>
      <c r="I4" s="4" t="n">
        <v>75.53</v>
      </c>
      <c r="J4" s="4" t="n">
        <v>75.54</v>
      </c>
      <c r="K4" s="16" t="n">
        <f aca="false">MEDIAN(E4:J4)/10</f>
        <v>7.55</v>
      </c>
      <c r="L4" s="16" t="n">
        <f aca="false">D4/K4</f>
        <v>2.45761589403974</v>
      </c>
      <c r="M4" s="16" t="n">
        <f aca="false">((PI()*K4^2)/4) * D4</f>
        <v>830.701019202165</v>
      </c>
      <c r="N4" s="17" t="n">
        <f aca="false">(PI()*K4^2)/4</f>
        <v>44.769658809063</v>
      </c>
      <c r="O4" s="18" t="n">
        <f aca="false">N4*0.0001</f>
        <v>0.00447696588090631</v>
      </c>
    </row>
    <row r="5" customFormat="false" ht="15.75" hidden="false" customHeight="false" outlineLevel="0" collapsed="false">
      <c r="A5" s="2" t="str">
        <f aca="false">'Dados Gerais'!A5</f>
        <v>MA01-02</v>
      </c>
      <c r="B5" s="4" t="n">
        <v>134.57</v>
      </c>
      <c r="C5" s="4" t="n">
        <v>134.47</v>
      </c>
      <c r="D5" s="15" t="n">
        <f aca="false">MEDIAN(B5:C5)/10</f>
        <v>13.452</v>
      </c>
      <c r="E5" s="4" t="n">
        <v>54.72</v>
      </c>
      <c r="F5" s="4" t="n">
        <v>54.71</v>
      </c>
      <c r="G5" s="4" t="n">
        <v>54.71</v>
      </c>
      <c r="H5" s="4" t="n">
        <v>54.71</v>
      </c>
      <c r="I5" s="4" t="n">
        <v>54.72</v>
      </c>
      <c r="J5" s="4" t="n">
        <v>54.71</v>
      </c>
      <c r="K5" s="16" t="n">
        <f aca="false">MEDIAN(E5:J5)/10</f>
        <v>5.471</v>
      </c>
      <c r="L5" s="16" t="n">
        <f aca="false">D5/K5</f>
        <v>2.45878267227198</v>
      </c>
      <c r="M5" s="16" t="n">
        <f aca="false">((PI()*K5^2)/4) * D5</f>
        <v>316.235170983282</v>
      </c>
      <c r="N5" s="17" t="n">
        <f aca="false">(PI()*K5^2)/4</f>
        <v>23.5084129485044</v>
      </c>
      <c r="O5" s="18" t="n">
        <f aca="false">N5*0.0001</f>
        <v>0.00235084129485044</v>
      </c>
    </row>
    <row r="6" customFormat="false" ht="15.75" hidden="false" customHeight="false" outlineLevel="0" collapsed="false">
      <c r="A6" s="15" t="str">
        <f aca="false">'Dados Gerais'!A6</f>
        <v>MA01-03</v>
      </c>
      <c r="B6" s="4" t="n">
        <v>145</v>
      </c>
      <c r="C6" s="4" t="n">
        <v>145.13</v>
      </c>
      <c r="D6" s="15" t="n">
        <f aca="false">MEDIAN(B6:C6)/10</f>
        <v>14.5065</v>
      </c>
      <c r="E6" s="4" t="n">
        <v>54.81</v>
      </c>
      <c r="F6" s="4" t="n">
        <v>54.82</v>
      </c>
      <c r="G6" s="4" t="n">
        <v>54.82</v>
      </c>
      <c r="H6" s="4" t="n">
        <v>54.81</v>
      </c>
      <c r="I6" s="4" t="n">
        <v>54.81</v>
      </c>
      <c r="J6" s="4" t="n">
        <v>54.82</v>
      </c>
      <c r="K6" s="16" t="n">
        <f aca="false">MEDIAN(E6:J6)/10</f>
        <v>5.4815</v>
      </c>
      <c r="L6" s="16" t="n">
        <f aca="false">D6/K6</f>
        <v>2.64644714038128</v>
      </c>
      <c r="M6" s="16" t="n">
        <f aca="false">((PI()*K6^2)/4) * D6</f>
        <v>342.335045201795</v>
      </c>
      <c r="N6" s="17" t="n">
        <f aca="false">(PI()*K6^2)/4</f>
        <v>23.5987347190428</v>
      </c>
      <c r="O6" s="18" t="n">
        <f aca="false">N6*0.0001</f>
        <v>0.00235987347190428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5.75" hidden="false" customHeight="false" outlineLevel="0" collapsed="false">
      <c r="A7" s="15" t="str">
        <f aca="false">'Dados Gerais'!A7</f>
        <v>MA01-04</v>
      </c>
      <c r="B7" s="4" t="n">
        <v>139.09</v>
      </c>
      <c r="C7" s="4" t="n">
        <v>139.14</v>
      </c>
      <c r="D7" s="15" t="n">
        <f aca="false">MEDIAN(B7:C7)/10</f>
        <v>13.9115</v>
      </c>
      <c r="E7" s="4" t="n">
        <v>54.75</v>
      </c>
      <c r="F7" s="4" t="n">
        <v>54.75</v>
      </c>
      <c r="G7" s="4" t="n">
        <v>54.75</v>
      </c>
      <c r="H7" s="4" t="n">
        <v>54.74</v>
      </c>
      <c r="I7" s="4" t="n">
        <v>54.75</v>
      </c>
      <c r="J7" s="4" t="n">
        <v>54.75</v>
      </c>
      <c r="K7" s="16" t="n">
        <f aca="false">MEDIAN(E7:J7)/10</f>
        <v>5.475</v>
      </c>
      <c r="L7" s="16" t="n">
        <f aca="false">D7/K7</f>
        <v>2.54091324200913</v>
      </c>
      <c r="M7" s="16" t="n">
        <f aca="false">((PI()*K7^2)/4) * D7</f>
        <v>327.515673630949</v>
      </c>
      <c r="N7" s="17" t="n">
        <f aca="false">(PI()*K7^2)/4</f>
        <v>23.5428008216906</v>
      </c>
      <c r="O7" s="18" t="n">
        <f aca="false">N7*0.0001</f>
        <v>0.00235428008216906</v>
      </c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5.75" hidden="false" customHeight="false" outlineLevel="0" collapsed="false">
      <c r="A8" s="2" t="str">
        <f aca="false">'Dados Gerais'!A8</f>
        <v>MA01-05</v>
      </c>
      <c r="B8" s="4" t="n">
        <v>143.91</v>
      </c>
      <c r="C8" s="4" t="n">
        <v>143.92</v>
      </c>
      <c r="D8" s="15" t="n">
        <f aca="false">MEDIAN(B8:C8)/10</f>
        <v>14.3915</v>
      </c>
      <c r="E8" s="4" t="n">
        <v>54.74</v>
      </c>
      <c r="F8" s="4" t="n">
        <v>54.76</v>
      </c>
      <c r="G8" s="4" t="n">
        <v>54.76</v>
      </c>
      <c r="H8" s="4" t="n">
        <v>54.77</v>
      </c>
      <c r="I8" s="4" t="n">
        <v>54.77</v>
      </c>
      <c r="J8" s="4" t="n">
        <v>54.76</v>
      </c>
      <c r="K8" s="16" t="n">
        <f aca="false">MEDIAN(E8:J8)/10</f>
        <v>5.476</v>
      </c>
      <c r="L8" s="16" t="n">
        <f aca="false">D8/K8</f>
        <v>2.62810445580716</v>
      </c>
      <c r="M8" s="16" t="n">
        <f aca="false">((PI()*K8^2)/4) * D8</f>
        <v>338.939997809889</v>
      </c>
      <c r="N8" s="17" t="n">
        <f aca="false">(PI()*K8^2)/4</f>
        <v>23.551401716978</v>
      </c>
      <c r="O8" s="18" t="n">
        <f aca="false">N8*0.0001</f>
        <v>0.0023551401716978</v>
      </c>
    </row>
    <row r="9" customFormat="false" ht="15.75" hidden="false" customHeight="false" outlineLevel="0" collapsed="false">
      <c r="A9" s="2" t="str">
        <f aca="false">'Dados Gerais'!A9</f>
        <v>MA01-06</v>
      </c>
      <c r="B9" s="4" t="n">
        <v>119.91</v>
      </c>
      <c r="C9" s="4" t="n">
        <v>120.01</v>
      </c>
      <c r="D9" s="15" t="n">
        <f aca="false">MEDIAN(B9:C9)/10</f>
        <v>11.996</v>
      </c>
      <c r="E9" s="4" t="n">
        <v>54.72</v>
      </c>
      <c r="F9" s="4" t="n">
        <v>54.74</v>
      </c>
      <c r="G9" s="4" t="n">
        <v>54.81</v>
      </c>
      <c r="H9" s="4" t="n">
        <v>54.77</v>
      </c>
      <c r="I9" s="4" t="n">
        <v>54.77</v>
      </c>
      <c r="J9" s="4" t="n">
        <v>54.78</v>
      </c>
      <c r="K9" s="16" t="n">
        <f aca="false">MEDIAN(E9:J9)/10</f>
        <v>5.477</v>
      </c>
      <c r="L9" s="16" t="n">
        <f aca="false">D9/K9</f>
        <v>2.19025013693628</v>
      </c>
      <c r="M9" s="16" t="n">
        <f aca="false">((PI()*K9^2)/4) * D9</f>
        <v>282.625810180008</v>
      </c>
      <c r="N9" s="17" t="n">
        <f aca="false">(PI()*K9^2)/4</f>
        <v>23.5600041830617</v>
      </c>
      <c r="O9" s="18" t="n">
        <f aca="false">N9*0.0001</f>
        <v>0.00235600041830617</v>
      </c>
    </row>
    <row r="10" customFormat="false" ht="15.75" hidden="false" customHeight="false" outlineLevel="0" collapsed="false">
      <c r="A10" s="2" t="str">
        <f aca="false">'Dados Gerais'!A10</f>
        <v>MA02-02</v>
      </c>
      <c r="B10" s="4" t="n">
        <v>140.36</v>
      </c>
      <c r="C10" s="4" t="n">
        <v>140.58</v>
      </c>
      <c r="D10" s="15" t="n">
        <f aca="false">MEDIAN(B10:C10)/10</f>
        <v>14.047</v>
      </c>
      <c r="E10" s="4" t="n">
        <v>54.88</v>
      </c>
      <c r="F10" s="4" t="n">
        <v>54.88</v>
      </c>
      <c r="G10" s="4" t="n">
        <v>54.88</v>
      </c>
      <c r="H10" s="4" t="n">
        <v>54.87</v>
      </c>
      <c r="I10" s="4" t="n">
        <v>54.88</v>
      </c>
      <c r="J10" s="4" t="n">
        <v>54.87</v>
      </c>
      <c r="K10" s="16" t="n">
        <f aca="false">MEDIAN(E10:J10)/10</f>
        <v>5.488</v>
      </c>
      <c r="L10" s="16" t="n">
        <f aca="false">D10/K10</f>
        <v>2.55958454810496</v>
      </c>
      <c r="M10" s="16" t="n">
        <f aca="false">((PI()*K10^2)/4) * D10</f>
        <v>332.278062299738</v>
      </c>
      <c r="N10" s="17" t="n">
        <f aca="false">(PI()*K10^2)/4</f>
        <v>23.6547349825399</v>
      </c>
      <c r="O10" s="18" t="n">
        <f aca="false">N10*0.0001</f>
        <v>0.00236547349825399</v>
      </c>
    </row>
    <row r="11" customFormat="false" ht="15.75" hidden="false" customHeight="false" outlineLevel="0" collapsed="false">
      <c r="A11" s="2" t="str">
        <f aca="false">'Dados Gerais'!A11</f>
        <v>MA02-03</v>
      </c>
      <c r="B11" s="4" t="n">
        <v>140.35</v>
      </c>
      <c r="C11" s="4" t="n">
        <v>140.65</v>
      </c>
      <c r="D11" s="15" t="n">
        <f aca="false">MEDIAN(B11:C11)/10</f>
        <v>14.05</v>
      </c>
      <c r="E11" s="4" t="n">
        <v>54.55</v>
      </c>
      <c r="F11" s="4" t="n">
        <v>54.54</v>
      </c>
      <c r="G11" s="4" t="n">
        <v>54.54</v>
      </c>
      <c r="H11" s="4" t="n">
        <v>54.53</v>
      </c>
      <c r="I11" s="4" t="n">
        <v>54.54</v>
      </c>
      <c r="J11" s="4" t="n">
        <v>54.53</v>
      </c>
      <c r="K11" s="16" t="n">
        <f aca="false">MEDIAN(E11:J11)/10</f>
        <v>5.454</v>
      </c>
      <c r="L11" s="16" t="n">
        <f aca="false">D11/K11</f>
        <v>2.57609094242758</v>
      </c>
      <c r="M11" s="16" t="n">
        <f aca="false">((PI()*K11^2)/4) * D11</f>
        <v>328.243755488235</v>
      </c>
      <c r="N11" s="17" t="n">
        <f aca="false">(PI()*K11^2)/4</f>
        <v>23.3625448746074</v>
      </c>
      <c r="O11" s="18" t="n">
        <f aca="false">N11*0.0001</f>
        <v>0.00233625448746074</v>
      </c>
    </row>
    <row r="12" customFormat="false" ht="15.75" hidden="false" customHeight="false" outlineLevel="0" collapsed="false">
      <c r="A12" s="2" t="str">
        <f aca="false">'Dados Gerais'!A12</f>
        <v>MA02-04</v>
      </c>
      <c r="B12" s="4" t="n">
        <v>130.99</v>
      </c>
      <c r="C12" s="4" t="n">
        <v>131.02</v>
      </c>
      <c r="D12" s="15" t="n">
        <f aca="false">MEDIAN(B12:C12)/10</f>
        <v>13.1005</v>
      </c>
      <c r="E12" s="4" t="n">
        <v>54.68</v>
      </c>
      <c r="F12" s="4" t="n">
        <v>54.69</v>
      </c>
      <c r="G12" s="4" t="n">
        <v>54.69</v>
      </c>
      <c r="H12" s="4" t="n">
        <v>54.69</v>
      </c>
      <c r="I12" s="4" t="n">
        <v>54.68</v>
      </c>
      <c r="J12" s="4" t="n">
        <v>54.68</v>
      </c>
      <c r="K12" s="16" t="n">
        <f aca="false">MEDIAN(E12:J12)/10</f>
        <v>5.4685</v>
      </c>
      <c r="L12" s="16" t="n">
        <f aca="false">D12/K12</f>
        <v>2.39562951449209</v>
      </c>
      <c r="M12" s="16" t="n">
        <f aca="false">((PI()*K12^2)/4) * D12</f>
        <v>307.690569571976</v>
      </c>
      <c r="N12" s="17" t="n">
        <f aca="false">(PI()*K12^2)/4</f>
        <v>23.4869332904832</v>
      </c>
      <c r="O12" s="18" t="n">
        <f aca="false">N12*0.0001</f>
        <v>0.00234869332904832</v>
      </c>
    </row>
    <row r="13" customFormat="false" ht="15.75" hidden="false" customHeight="false" outlineLevel="0" collapsed="false">
      <c r="A13" s="2" t="str">
        <f aca="false">'Dados Gerais'!A13</f>
        <v>MA02-05</v>
      </c>
      <c r="B13" s="4" t="n">
        <v>136.56</v>
      </c>
      <c r="C13" s="4" t="n">
        <v>137.57</v>
      </c>
      <c r="D13" s="15" t="n">
        <f aca="false">MEDIAN(B13:C13)/10</f>
        <v>13.7065</v>
      </c>
      <c r="E13" s="4" t="n">
        <v>54.7</v>
      </c>
      <c r="F13" s="4" t="n">
        <v>54.69</v>
      </c>
      <c r="G13" s="4" t="n">
        <v>54.69</v>
      </c>
      <c r="H13" s="4" t="n">
        <v>54.7</v>
      </c>
      <c r="I13" s="4" t="n">
        <v>54.7</v>
      </c>
      <c r="J13" s="4" t="n">
        <v>54.69</v>
      </c>
      <c r="K13" s="16" t="n">
        <f aca="false">MEDIAN(E13:J13)/10</f>
        <v>5.4695</v>
      </c>
      <c r="L13" s="16" t="n">
        <f aca="false">D13/K13</f>
        <v>2.50598775025139</v>
      </c>
      <c r="M13" s="16" t="n">
        <f aca="false">((PI()*K13^2)/4) * D13</f>
        <v>322.041399371486</v>
      </c>
      <c r="N13" s="17" t="n">
        <f aca="false">(PI()*K13^2)/4</f>
        <v>23.4955239755945</v>
      </c>
      <c r="O13" s="18" t="n">
        <f aca="false">N13*0.0001</f>
        <v>0.00234955239755945</v>
      </c>
    </row>
    <row r="14" customFormat="false" ht="15.75" hidden="false" customHeight="false" outlineLevel="0" collapsed="false">
      <c r="A14" s="2" t="str">
        <f aca="false">'Dados Gerais'!A14</f>
        <v>MA02-06</v>
      </c>
      <c r="B14" s="4" t="n">
        <v>120.36</v>
      </c>
      <c r="C14" s="4" t="n">
        <v>120.38</v>
      </c>
      <c r="D14" s="15" t="n">
        <f aca="false">MEDIAN(B14:C14)/10</f>
        <v>12.037</v>
      </c>
      <c r="E14" s="4" t="n">
        <v>54.55</v>
      </c>
      <c r="F14" s="4" t="n">
        <v>54.54</v>
      </c>
      <c r="G14" s="4" t="n">
        <v>54.54</v>
      </c>
      <c r="H14" s="4" t="n">
        <v>54.54</v>
      </c>
      <c r="I14" s="4" t="n">
        <v>54.55</v>
      </c>
      <c r="J14" s="4" t="n">
        <v>54.54</v>
      </c>
      <c r="K14" s="16" t="n">
        <f aca="false">MEDIAN(E14:J14)/10</f>
        <v>5.454</v>
      </c>
      <c r="L14" s="16" t="n">
        <f aca="false">D14/K14</f>
        <v>2.20700403373671</v>
      </c>
      <c r="M14" s="16" t="n">
        <f aca="false">((PI()*K14^2)/4) * D14</f>
        <v>281.21495265565</v>
      </c>
      <c r="N14" s="17" t="n">
        <f aca="false">(PI()*K14^2)/4</f>
        <v>23.3625448746074</v>
      </c>
      <c r="O14" s="18" t="n">
        <f aca="false">N14*0.0001</f>
        <v>0.00233625448746074</v>
      </c>
    </row>
    <row r="15" customFormat="false" ht="15.75" hidden="false" customHeight="false" outlineLevel="0" collapsed="false">
      <c r="A15" s="2" t="str">
        <f aca="false">'Dados Gerais'!A15</f>
        <v>MA02-07</v>
      </c>
      <c r="B15" s="4" t="n">
        <v>140.75</v>
      </c>
      <c r="C15" s="4" t="n">
        <v>140.76</v>
      </c>
      <c r="D15" s="15" t="n">
        <f aca="false">MEDIAN(B15:C15)/10</f>
        <v>14.0755</v>
      </c>
      <c r="E15" s="4" t="n">
        <v>54.64</v>
      </c>
      <c r="F15" s="4" t="n">
        <v>64.63</v>
      </c>
      <c r="G15" s="4" t="n">
        <v>54.63</v>
      </c>
      <c r="H15" s="4" t="n">
        <v>54.63</v>
      </c>
      <c r="I15" s="4" t="n">
        <v>54.64</v>
      </c>
      <c r="J15" s="4" t="n">
        <v>54.64</v>
      </c>
      <c r="K15" s="16" t="n">
        <f aca="false">MEDIAN(E15:J15)/10</f>
        <v>5.464</v>
      </c>
      <c r="L15" s="16" t="n">
        <f aca="false">D15/K15</f>
        <v>2.57604319180088</v>
      </c>
      <c r="M15" s="16" t="n">
        <f aca="false">((PI()*K15^2)/4) * D15</f>
        <v>330.046471291</v>
      </c>
      <c r="N15" s="17" t="n">
        <f aca="false">(PI()*K15^2)/4</f>
        <v>23.4482946460872</v>
      </c>
      <c r="O15" s="18" t="n">
        <f aca="false">N15*0.0001</f>
        <v>0.00234482946460872</v>
      </c>
    </row>
    <row r="16" customFormat="false" ht="15.75" hidden="false" customHeight="false" outlineLevel="0" collapsed="false">
      <c r="A16" s="2" t="str">
        <f aca="false">'Dados Gerais'!A16</f>
        <v>MA02-08</v>
      </c>
      <c r="B16" s="4" t="n">
        <v>133.65</v>
      </c>
      <c r="C16" s="4" t="n">
        <v>133.57</v>
      </c>
      <c r="D16" s="15" t="n">
        <f aca="false">MEDIAN(B16:C16)/10</f>
        <v>13.361</v>
      </c>
      <c r="E16" s="4" t="n">
        <v>54.4</v>
      </c>
      <c r="F16" s="4" t="n">
        <v>54.55</v>
      </c>
      <c r="G16" s="4" t="n">
        <v>54.57</v>
      </c>
      <c r="H16" s="4" t="n">
        <v>54.53</v>
      </c>
      <c r="I16" s="4" t="n">
        <v>54.58</v>
      </c>
      <c r="J16" s="4" t="n">
        <v>54.58</v>
      </c>
      <c r="K16" s="16" t="n">
        <f aca="false">MEDIAN(E16:J16)/10</f>
        <v>5.456</v>
      </c>
      <c r="L16" s="16" t="n">
        <f aca="false">D16/K16</f>
        <v>2.44886363636364</v>
      </c>
      <c r="M16" s="16" t="n">
        <f aca="false">((PI()*K16^2)/4) * D16</f>
        <v>312.375934709701</v>
      </c>
      <c r="N16" s="17" t="n">
        <f aca="false">(PI()*K16^2)/4</f>
        <v>23.3796822625328</v>
      </c>
      <c r="O16" s="18" t="n">
        <f aca="false">N16*0.0001</f>
        <v>0.00233796822625328</v>
      </c>
    </row>
    <row r="17" customFormat="false" ht="15.75" hidden="false" customHeight="false" outlineLevel="0" collapsed="false">
      <c r="A17" s="2" t="str">
        <f aca="false">'Dados Gerais'!A17</f>
        <v>MA03-01</v>
      </c>
      <c r="B17" s="4" t="n">
        <v>190.37</v>
      </c>
      <c r="C17" s="4" t="n">
        <v>190.4</v>
      </c>
      <c r="D17" s="15" t="n">
        <f aca="false">MEDIAN(B17:C17)/10</f>
        <v>19.0385</v>
      </c>
      <c r="E17" s="4" t="n">
        <v>75.61</v>
      </c>
      <c r="F17" s="4" t="n">
        <v>75.62</v>
      </c>
      <c r="G17" s="4" t="n">
        <v>75.63</v>
      </c>
      <c r="H17" s="4" t="n">
        <v>75.61</v>
      </c>
      <c r="I17" s="4" t="n">
        <v>75.63</v>
      </c>
      <c r="J17" s="4" t="n">
        <v>75.63</v>
      </c>
      <c r="K17" s="16" t="n">
        <f aca="false">MEDIAN(E17:J17)/10</f>
        <v>7.5625</v>
      </c>
      <c r="L17" s="16" t="n">
        <f aca="false">D17/K17</f>
        <v>2.51748760330578</v>
      </c>
      <c r="M17" s="16" t="n">
        <f aca="false">((PI()*K17^2)/4) * D17</f>
        <v>855.171827165568</v>
      </c>
      <c r="N17" s="17" t="n">
        <f aca="false">(PI()*K17^2)/4</f>
        <v>44.9180254308673</v>
      </c>
      <c r="O17" s="18" t="n">
        <f aca="false">N17*0.0001</f>
        <v>0.00449180254308673</v>
      </c>
    </row>
    <row r="18" customFormat="false" ht="15.75" hidden="false" customHeight="false" outlineLevel="0" collapsed="false">
      <c r="A18" s="15" t="str">
        <f aca="false">'Dados Gerais'!A18</f>
        <v>MA03-02</v>
      </c>
      <c r="B18" s="4" t="n">
        <v>134.85</v>
      </c>
      <c r="C18" s="4" t="n">
        <v>134.78</v>
      </c>
      <c r="D18" s="15" t="n">
        <f aca="false">MEDIAN(B18:C18)/10</f>
        <v>13.4815</v>
      </c>
      <c r="E18" s="4" t="n">
        <v>54.83</v>
      </c>
      <c r="F18" s="4" t="n">
        <v>54.81</v>
      </c>
      <c r="G18" s="4" t="n">
        <v>54.82</v>
      </c>
      <c r="H18" s="4" t="n">
        <v>54.82</v>
      </c>
      <c r="I18" s="4" t="n">
        <v>54.83</v>
      </c>
      <c r="J18" s="4" t="n">
        <v>54.83</v>
      </c>
      <c r="K18" s="16" t="n">
        <f aca="false">MEDIAN(E18:J18)/10</f>
        <v>5.4825</v>
      </c>
      <c r="L18" s="16" t="n">
        <f aca="false">D18/K18</f>
        <v>2.45900592795258</v>
      </c>
      <c r="M18" s="16" t="n">
        <f aca="false">((PI()*K18^2)/4) * D18</f>
        <v>318.262432733082</v>
      </c>
      <c r="N18" s="17" t="n">
        <f aca="false">(PI()*K18^2)/4</f>
        <v>23.6073458245063</v>
      </c>
      <c r="O18" s="18" t="n">
        <f aca="false">N18*0.0001</f>
        <v>0.00236073458245063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Format="false" ht="15.75" hidden="false" customHeight="false" outlineLevel="0" collapsed="false">
      <c r="A19" s="2" t="str">
        <f aca="false">'Dados Gerais'!A19</f>
        <v>MA03-03</v>
      </c>
      <c r="B19" s="4" t="n">
        <v>144.52</v>
      </c>
      <c r="C19" s="4" t="n">
        <v>144.53</v>
      </c>
      <c r="D19" s="15" t="n">
        <f aca="false">MEDIAN(B19:C19)/10</f>
        <v>14.4525</v>
      </c>
      <c r="E19" s="4" t="n">
        <v>54.69</v>
      </c>
      <c r="F19" s="4" t="n">
        <v>54.72</v>
      </c>
      <c r="G19" s="4" t="n">
        <v>54.7</v>
      </c>
      <c r="H19" s="4" t="n">
        <v>54.73</v>
      </c>
      <c r="I19" s="4" t="n">
        <v>54.71</v>
      </c>
      <c r="J19" s="4" t="n">
        <v>54.73</v>
      </c>
      <c r="K19" s="16" t="n">
        <f aca="false">MEDIAN(E19:J19)/10</f>
        <v>5.4715</v>
      </c>
      <c r="L19" s="16" t="n">
        <f aca="false">D19/K19</f>
        <v>2.64141460294252</v>
      </c>
      <c r="M19" s="16" t="n">
        <f aca="false">((PI()*K19^2)/4) * D19</f>
        <v>339.817442116221</v>
      </c>
      <c r="N19" s="17" t="n">
        <f aca="false">(PI()*K19^2)/4</f>
        <v>23.5127100582059</v>
      </c>
      <c r="O19" s="18" t="n">
        <f aca="false">N19*0.0001</f>
        <v>0.00235127100582059</v>
      </c>
    </row>
    <row r="20" customFormat="false" ht="15.75" hidden="false" customHeight="false" outlineLevel="0" collapsed="false">
      <c r="A20" s="2" t="str">
        <f aca="false">'Dados Gerais'!A20</f>
        <v>MA03-04</v>
      </c>
      <c r="B20" s="4" t="n">
        <v>136.94</v>
      </c>
      <c r="C20" s="4" t="n">
        <v>136.84</v>
      </c>
      <c r="D20" s="15" t="n">
        <f aca="false">MEDIAN(B20:C20)/10</f>
        <v>13.689</v>
      </c>
      <c r="E20" s="4" t="n">
        <v>54.82</v>
      </c>
      <c r="F20" s="4" t="n">
        <v>54.82</v>
      </c>
      <c r="G20" s="4" t="n">
        <v>54.81</v>
      </c>
      <c r="H20" s="4" t="n">
        <v>54.83</v>
      </c>
      <c r="I20" s="4" t="n">
        <v>54.82</v>
      </c>
      <c r="J20" s="4" t="n">
        <v>54.83</v>
      </c>
      <c r="K20" s="16" t="n">
        <f aca="false">MEDIAN(E20:J20)/10</f>
        <v>5.482</v>
      </c>
      <c r="L20" s="16" t="n">
        <f aca="false">D20/K20</f>
        <v>2.49708135716892</v>
      </c>
      <c r="M20" s="16" t="n">
        <f aca="false">((PI()*K20^2)/4) * D20</f>
        <v>323.102015592494</v>
      </c>
      <c r="N20" s="17" t="n">
        <f aca="false">(PI()*K20^2)/4</f>
        <v>23.6030400754251</v>
      </c>
      <c r="O20" s="18" t="n">
        <f aca="false">N20*0.0001</f>
        <v>0.00236030400754251</v>
      </c>
    </row>
    <row r="21" customFormat="false" ht="15.75" hidden="false" customHeight="false" outlineLevel="0" collapsed="false">
      <c r="A21" s="2" t="str">
        <f aca="false">'Dados Gerais'!A21</f>
        <v>MA03-05</v>
      </c>
      <c r="B21" s="4" t="n">
        <v>143.46</v>
      </c>
      <c r="C21" s="4" t="n">
        <v>143.55</v>
      </c>
      <c r="D21" s="15" t="n">
        <f aca="false">MEDIAN(B21:C21)/10</f>
        <v>14.3505</v>
      </c>
      <c r="E21" s="4" t="n">
        <v>54.72</v>
      </c>
      <c r="F21" s="4" t="n">
        <v>54.72</v>
      </c>
      <c r="G21" s="4" t="n">
        <v>54.7</v>
      </c>
      <c r="H21" s="4" t="n">
        <v>54.72</v>
      </c>
      <c r="I21" s="4" t="n">
        <v>54.72</v>
      </c>
      <c r="J21" s="4" t="n">
        <v>54.72</v>
      </c>
      <c r="K21" s="16" t="n">
        <f aca="false">MEDIAN(E21:J21)/10</f>
        <v>5.472</v>
      </c>
      <c r="L21" s="16" t="n">
        <f aca="false">D21/K21</f>
        <v>2.62253289473684</v>
      </c>
      <c r="M21" s="16" t="n">
        <f aca="false">((PI()*K21^2)/4) * D21</f>
        <v>337.480816998484</v>
      </c>
      <c r="N21" s="17" t="n">
        <f aca="false">(PI()*K21^2)/4</f>
        <v>23.5170075606065</v>
      </c>
      <c r="O21" s="18" t="n">
        <f aca="false">N21*0.0001</f>
        <v>0.00235170075606065</v>
      </c>
    </row>
    <row r="22" customFormat="false" ht="15.75" hidden="false" customHeight="false" outlineLevel="0" collapsed="false">
      <c r="A22" s="15" t="str">
        <f aca="false">'Dados Gerais'!A22</f>
        <v>MA03-06</v>
      </c>
      <c r="B22" s="4" t="n">
        <v>138.99</v>
      </c>
      <c r="C22" s="4" t="n">
        <v>139.01</v>
      </c>
      <c r="D22" s="15" t="n">
        <f aca="false">MEDIAN(B22:C22)/10</f>
        <v>13.9</v>
      </c>
      <c r="E22" s="4" t="n">
        <v>54.81</v>
      </c>
      <c r="F22" s="4" t="n">
        <v>54.81</v>
      </c>
      <c r="G22" s="4" t="n">
        <v>54.81</v>
      </c>
      <c r="H22" s="4" t="n">
        <v>54.8</v>
      </c>
      <c r="I22" s="4" t="n">
        <v>54.8</v>
      </c>
      <c r="J22" s="4" t="n">
        <v>54.81</v>
      </c>
      <c r="K22" s="16" t="n">
        <f aca="false">MEDIAN(E22:J22)/10</f>
        <v>5.481</v>
      </c>
      <c r="L22" s="16" t="n">
        <f aca="false">D22/K22</f>
        <v>2.53603357051633</v>
      </c>
      <c r="M22" s="16" t="n">
        <f aca="false">((PI()*K22^2)/4) * D22</f>
        <v>327.9625735995</v>
      </c>
      <c r="N22" s="17" t="n">
        <f aca="false">(PI()*K22^2)/4</f>
        <v>23.5944297553597</v>
      </c>
      <c r="O22" s="18" t="n">
        <f aca="false">N22*0.0001</f>
        <v>0.00235944297553597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5.75" hidden="false" customHeight="false" outlineLevel="0" collapsed="false">
      <c r="A23" s="2" t="str">
        <f aca="false">'Dados Gerais'!A23</f>
        <v>MA03-07</v>
      </c>
      <c r="B23" s="4" t="n">
        <v>141.92</v>
      </c>
      <c r="C23" s="4" t="n">
        <v>141.93</v>
      </c>
      <c r="D23" s="15" t="n">
        <f aca="false">MEDIAN(B23:C23)/10</f>
        <v>14.1925</v>
      </c>
      <c r="E23" s="4" t="n">
        <v>54.88</v>
      </c>
      <c r="F23" s="4" t="n">
        <v>54.88</v>
      </c>
      <c r="G23" s="4" t="n">
        <v>54.89</v>
      </c>
      <c r="H23" s="4" t="n">
        <v>54.88</v>
      </c>
      <c r="I23" s="4" t="n">
        <v>54.88</v>
      </c>
      <c r="J23" s="4" t="n">
        <v>54.88</v>
      </c>
      <c r="K23" s="16" t="n">
        <f aca="false">MEDIAN(E23:J23)/10</f>
        <v>5.488</v>
      </c>
      <c r="L23" s="16" t="n">
        <f aca="false">D23/K23</f>
        <v>2.58609693877551</v>
      </c>
      <c r="M23" s="16" t="n">
        <f aca="false">((PI()*K23^2)/4) * D23</f>
        <v>335.719826239697</v>
      </c>
      <c r="N23" s="17" t="n">
        <f aca="false">(PI()*K23^2)/4</f>
        <v>23.6547349825399</v>
      </c>
      <c r="O23" s="18" t="n">
        <f aca="false">N23*0.0001</f>
        <v>0.00236547349825399</v>
      </c>
    </row>
    <row r="24" customFormat="false" ht="15.75" hidden="false" customHeight="false" outlineLevel="0" collapsed="false">
      <c r="A24" s="2" t="str">
        <f aca="false">'Dados Gerais'!A24</f>
        <v>MA04-01</v>
      </c>
      <c r="B24" s="4" t="n">
        <v>134.1</v>
      </c>
      <c r="C24" s="4" t="n">
        <v>133.98</v>
      </c>
      <c r="D24" s="15" t="n">
        <f aca="false">MEDIAN(B24:C24)/10</f>
        <v>13.404</v>
      </c>
      <c r="E24" s="4" t="n">
        <v>54.93</v>
      </c>
      <c r="F24" s="4" t="n">
        <v>54.92</v>
      </c>
      <c r="G24" s="4" t="n">
        <v>54.93</v>
      </c>
      <c r="H24" s="4" t="n">
        <v>54.93</v>
      </c>
      <c r="I24" s="4" t="n">
        <v>54.93</v>
      </c>
      <c r="J24" s="4" t="n">
        <v>54.93</v>
      </c>
      <c r="K24" s="16" t="n">
        <f aca="false">MEDIAN(E24:J24)/10</f>
        <v>5.493</v>
      </c>
      <c r="L24" s="16" t="n">
        <f aca="false">D24/K24</f>
        <v>2.4401966138722</v>
      </c>
      <c r="M24" s="16" t="n">
        <f aca="false">((PI()*K24^2)/4) * D24</f>
        <v>317.646078829671</v>
      </c>
      <c r="N24" s="17" t="n">
        <f aca="false">(PI()*K24^2)/4</f>
        <v>23.6978572687012</v>
      </c>
      <c r="O24" s="18" t="n">
        <f aca="false">N24*0.0001</f>
        <v>0.00236978572687012</v>
      </c>
    </row>
    <row r="25" customFormat="false" ht="15.75" hidden="false" customHeight="false" outlineLevel="0" collapsed="false">
      <c r="A25" s="2" t="str">
        <f aca="false">'Dados Gerais'!A25</f>
        <v>MA04-02</v>
      </c>
      <c r="B25" s="4" t="n">
        <v>138.74</v>
      </c>
      <c r="C25" s="4" t="n">
        <v>138.73</v>
      </c>
      <c r="D25" s="15" t="n">
        <f aca="false">MEDIAN(B25:C25)/10</f>
        <v>13.8735</v>
      </c>
      <c r="E25" s="4" t="n">
        <v>54.97</v>
      </c>
      <c r="F25" s="4" t="n">
        <v>54.97</v>
      </c>
      <c r="G25" s="4" t="n">
        <v>54.97</v>
      </c>
      <c r="H25" s="4" t="n">
        <v>54.97</v>
      </c>
      <c r="I25" s="4" t="n">
        <v>54.97</v>
      </c>
      <c r="J25" s="4" t="n">
        <v>54.97</v>
      </c>
      <c r="K25" s="16" t="n">
        <f aca="false">MEDIAN(E25:J25)/10</f>
        <v>5.497</v>
      </c>
      <c r="L25" s="16" t="n">
        <f aca="false">D25/K25</f>
        <v>2.52383118064399</v>
      </c>
      <c r="M25" s="16" t="n">
        <f aca="false">((PI()*K25^2)/4) * D25</f>
        <v>329.251220710945</v>
      </c>
      <c r="N25" s="17" t="n">
        <f aca="false">(PI()*K25^2)/4</f>
        <v>23.7323833719642</v>
      </c>
      <c r="O25" s="18" t="n">
        <f aca="false">N25*0.0001</f>
        <v>0.00237323833719642</v>
      </c>
    </row>
    <row r="26" customFormat="false" ht="15.75" hidden="false" customHeight="false" outlineLevel="0" collapsed="false">
      <c r="A26" s="2" t="str">
        <f aca="false">'Dados Gerais'!A26</f>
        <v>MA04-03</v>
      </c>
      <c r="B26" s="4" t="n">
        <v>139.36</v>
      </c>
      <c r="C26" s="4" t="n">
        <v>139.42</v>
      </c>
      <c r="D26" s="15" t="n">
        <f aca="false">MEDIAN(B26:C26)/10</f>
        <v>13.939</v>
      </c>
      <c r="E26" s="4" t="n">
        <v>54.72</v>
      </c>
      <c r="F26" s="4" t="n">
        <v>54.72</v>
      </c>
      <c r="G26" s="4" t="n">
        <v>54.73</v>
      </c>
      <c r="H26" s="4" t="n">
        <v>54.73</v>
      </c>
      <c r="I26" s="4" t="n">
        <v>54.71</v>
      </c>
      <c r="J26" s="4" t="n">
        <v>54.71</v>
      </c>
      <c r="K26" s="16" t="n">
        <f aca="false">MEDIAN(E26:J26)/10</f>
        <v>5.472</v>
      </c>
      <c r="L26" s="16" t="n">
        <f aca="false">D26/K26</f>
        <v>2.54733187134503</v>
      </c>
      <c r="M26" s="16" t="n">
        <f aca="false">((PI()*K26^2)/4) * D26</f>
        <v>327.803568387294</v>
      </c>
      <c r="N26" s="17" t="n">
        <f aca="false">(PI()*K26^2)/4</f>
        <v>23.5170075606065</v>
      </c>
      <c r="O26" s="18" t="n">
        <f aca="false">N26*0.0001</f>
        <v>0.00235170075606065</v>
      </c>
    </row>
    <row r="27" customFormat="false" ht="15.75" hidden="false" customHeight="false" outlineLevel="0" collapsed="false">
      <c r="A27" s="2" t="str">
        <f aca="false">'Dados Gerais'!A27</f>
        <v>MA04-05</v>
      </c>
      <c r="B27" s="4" t="n">
        <v>137.1</v>
      </c>
      <c r="C27" s="4" t="n">
        <v>136.95</v>
      </c>
      <c r="D27" s="15" t="n">
        <f aca="false">MEDIAN(B27:C27)/10</f>
        <v>13.7025</v>
      </c>
      <c r="E27" s="4" t="n">
        <v>54.64</v>
      </c>
      <c r="F27" s="4" t="n">
        <v>54.64</v>
      </c>
      <c r="G27" s="4" t="n">
        <v>54.64</v>
      </c>
      <c r="H27" s="4" t="n">
        <v>54.69</v>
      </c>
      <c r="I27" s="4" t="n">
        <v>54.66</v>
      </c>
      <c r="J27" s="4" t="n">
        <v>54.69</v>
      </c>
      <c r="K27" s="16" t="n">
        <f aca="false">MEDIAN(E27:J27)/10</f>
        <v>5.465</v>
      </c>
      <c r="L27" s="16" t="n">
        <f aca="false">D27/K27</f>
        <v>2.50731930466606</v>
      </c>
      <c r="M27" s="16" t="n">
        <f aca="false">((PI()*K27^2)/4) * D27</f>
        <v>321.417874393481</v>
      </c>
      <c r="N27" s="17" t="n">
        <f aca="false">(PI()*K27^2)/4</f>
        <v>23.456878262615</v>
      </c>
      <c r="O27" s="18" t="n">
        <f aca="false">N27*0.0001</f>
        <v>0.0023456878262615</v>
      </c>
    </row>
    <row r="28" customFormat="false" ht="15.75" hidden="false" customHeight="false" outlineLevel="0" collapsed="false">
      <c r="A28" s="2" t="str">
        <f aca="false">'Dados Gerais'!A28</f>
        <v>MA04-06</v>
      </c>
      <c r="B28" s="4" t="n">
        <v>136.31</v>
      </c>
      <c r="C28" s="4" t="n">
        <v>136.64</v>
      </c>
      <c r="D28" s="15" t="n">
        <f aca="false">MEDIAN(B28:C28)/10</f>
        <v>13.6475</v>
      </c>
      <c r="E28" s="4" t="n">
        <v>54.49</v>
      </c>
      <c r="F28" s="4" t="n">
        <v>54.47</v>
      </c>
      <c r="G28" s="4" t="n">
        <v>54.41</v>
      </c>
      <c r="H28" s="4" t="n">
        <v>54.52</v>
      </c>
      <c r="I28" s="4" t="n">
        <v>54.71</v>
      </c>
      <c r="J28" s="4" t="n">
        <v>54.71</v>
      </c>
      <c r="K28" s="16" t="n">
        <f aca="false">MEDIAN(E28:J28)/10</f>
        <v>5.4505</v>
      </c>
      <c r="L28" s="16" t="n">
        <f aca="false">D28/K28</f>
        <v>2.50389872488762</v>
      </c>
      <c r="M28" s="16" t="n">
        <f aca="false">((PI()*K28^2)/4) * D28</f>
        <v>318.431243133599</v>
      </c>
      <c r="N28" s="17" t="n">
        <f aca="false">(PI()*K28^2)/4</f>
        <v>23.3325695646528</v>
      </c>
      <c r="O28" s="18" t="n">
        <f aca="false">N28*0.0001</f>
        <v>0.00233325695646528</v>
      </c>
    </row>
    <row r="29" customFormat="false" ht="15.75" hidden="false" customHeight="false" outlineLevel="0" collapsed="false">
      <c r="A29" s="2" t="str">
        <f aca="false">'Dados Gerais'!A29</f>
        <v>QD03-01</v>
      </c>
      <c r="B29" s="4" t="n">
        <v>132.25</v>
      </c>
      <c r="C29" s="4" t="n">
        <v>132.53</v>
      </c>
      <c r="D29" s="15" t="n">
        <f aca="false">MEDIAN(B29:C29)/10</f>
        <v>13.239</v>
      </c>
      <c r="E29" s="4" t="n">
        <v>54.51</v>
      </c>
      <c r="F29" s="4" t="n">
        <v>54.51</v>
      </c>
      <c r="G29" s="4" t="n">
        <v>54.51</v>
      </c>
      <c r="H29" s="4" t="n">
        <v>54.52</v>
      </c>
      <c r="I29" s="4" t="n">
        <v>54.45</v>
      </c>
      <c r="J29" s="4" t="n">
        <v>54.53</v>
      </c>
      <c r="K29" s="16" t="n">
        <f aca="false">MEDIAN(E29:J29)/10</f>
        <v>5.451</v>
      </c>
      <c r="L29" s="16" t="n">
        <f aca="false">D29/K29</f>
        <v>2.42872867363786</v>
      </c>
      <c r="M29" s="16" t="n">
        <f aca="false">((PI()*K29^2)/4) * D29</f>
        <v>308.956564745107</v>
      </c>
      <c r="N29" s="17" t="n">
        <f aca="false">(PI()*K29^2)/4</f>
        <v>23.3368505736919</v>
      </c>
      <c r="O29" s="18" t="n">
        <f aca="false">N29*0.0001</f>
        <v>0.00233368505736919</v>
      </c>
    </row>
    <row r="30" customFormat="false" ht="15.75" hidden="false" customHeight="false" outlineLevel="0" collapsed="false">
      <c r="A30" s="2" t="str">
        <f aca="false">'Dados Gerais'!A30</f>
        <v>QD03-02</v>
      </c>
      <c r="B30" s="4" t="n">
        <v>140.14</v>
      </c>
      <c r="C30" s="4" t="n">
        <v>140.25</v>
      </c>
      <c r="D30" s="15" t="n">
        <f aca="false">MEDIAN(B30:C30)/10</f>
        <v>14.0195</v>
      </c>
      <c r="E30" s="4" t="n">
        <v>54.01</v>
      </c>
      <c r="F30" s="4" t="n">
        <v>54.01</v>
      </c>
      <c r="G30" s="4" t="n">
        <v>54.01</v>
      </c>
      <c r="H30" s="4" t="n">
        <v>54.02</v>
      </c>
      <c r="I30" s="4" t="n">
        <v>53.99</v>
      </c>
      <c r="J30" s="4" t="n">
        <v>53.99</v>
      </c>
      <c r="K30" s="16" t="n">
        <f aca="false">MEDIAN(E30:J30)/10</f>
        <v>5.401</v>
      </c>
      <c r="L30" s="16" t="n">
        <f aca="false">D30/K30</f>
        <v>2.59572301425662</v>
      </c>
      <c r="M30" s="16" t="n">
        <f aca="false">((PI()*K30^2)/4) * D30</f>
        <v>321.196467947094</v>
      </c>
      <c r="N30" s="17" t="n">
        <f aca="false">(PI()*K30^2)/4</f>
        <v>22.9106935302324</v>
      </c>
      <c r="O30" s="18" t="n">
        <f aca="false">N30*0.0001</f>
        <v>0.00229106935302324</v>
      </c>
    </row>
    <row r="31" customFormat="false" ht="15.75" hidden="false" customHeight="false" outlineLevel="0" collapsed="false">
      <c r="A31" s="2" t="str">
        <f aca="false">'Dados Gerais'!A31</f>
        <v>QD05-01</v>
      </c>
      <c r="B31" s="4" t="n">
        <v>139.31</v>
      </c>
      <c r="C31" s="4" t="n">
        <v>139.34</v>
      </c>
      <c r="D31" s="15" t="n">
        <f aca="false">MEDIAN(B31:C31)/10</f>
        <v>13.9325</v>
      </c>
      <c r="E31" s="4" t="n">
        <v>53.48</v>
      </c>
      <c r="F31" s="4" t="n">
        <v>53.51</v>
      </c>
      <c r="G31" s="4" t="n">
        <v>53.34</v>
      </c>
      <c r="H31" s="4" t="n">
        <v>53.12</v>
      </c>
      <c r="I31" s="4" t="n">
        <v>53.26</v>
      </c>
      <c r="J31" s="4" t="n">
        <v>53.25</v>
      </c>
      <c r="K31" s="16" t="n">
        <f aca="false">MEDIAN(E31:J31)/10</f>
        <v>5.33</v>
      </c>
      <c r="L31" s="16" t="n">
        <f aca="false">D31/K31</f>
        <v>2.6139774859287</v>
      </c>
      <c r="M31" s="16" t="n">
        <f aca="false">((PI()*K31^2)/4) * D31</f>
        <v>310.866090270805</v>
      </c>
      <c r="N31" s="17" t="n">
        <f aca="false">(PI()*K31^2)/4</f>
        <v>22.3122978841418</v>
      </c>
      <c r="O31" s="18" t="n">
        <f aca="false">N31*0.0001</f>
        <v>0.00223122978841418</v>
      </c>
    </row>
    <row r="32" customFormat="false" ht="15.75" hidden="false" customHeight="false" outlineLevel="0" collapsed="false">
      <c r="A32" s="2" t="str">
        <f aca="false">'Dados Gerais'!A32</f>
        <v>QD05-02</v>
      </c>
      <c r="B32" s="4" t="n">
        <v>139.73</v>
      </c>
      <c r="C32" s="4" t="n">
        <v>139.78</v>
      </c>
      <c r="D32" s="15" t="n">
        <f aca="false">MEDIAN(B32:C32)/10</f>
        <v>13.9755</v>
      </c>
      <c r="E32" s="4" t="n">
        <v>54.34</v>
      </c>
      <c r="F32" s="4" t="n">
        <v>54.41</v>
      </c>
      <c r="G32" s="4" t="n">
        <v>54.44</v>
      </c>
      <c r="H32" s="4" t="n">
        <v>54.41</v>
      </c>
      <c r="I32" s="4" t="n">
        <v>54.39</v>
      </c>
      <c r="J32" s="4" t="n">
        <v>54.42</v>
      </c>
      <c r="K32" s="16" t="n">
        <f aca="false">MEDIAN(E32:J32)/10</f>
        <v>5.441</v>
      </c>
      <c r="L32" s="16" t="n">
        <f aca="false">D32/K32</f>
        <v>2.56855357471053</v>
      </c>
      <c r="M32" s="16" t="n">
        <f aca="false">((PI()*K32^2)/4) * D32</f>
        <v>324.948613107645</v>
      </c>
      <c r="N32" s="17" t="n">
        <f aca="false">(PI()*K32^2)/4</f>
        <v>23.2513050057347</v>
      </c>
      <c r="O32" s="18" t="n">
        <f aca="false">N32*0.0001</f>
        <v>0.00232513050057347</v>
      </c>
    </row>
    <row r="33" customFormat="false" ht="15.75" hidden="false" customHeight="false" outlineLevel="0" collapsed="false">
      <c r="A33" s="2" t="str">
        <f aca="false">'Dados Gerais'!A33</f>
        <v>EU05-01</v>
      </c>
      <c r="B33" s="4" t="n">
        <v>116.26</v>
      </c>
      <c r="C33" s="4" t="n">
        <v>116.56</v>
      </c>
      <c r="D33" s="15" t="n">
        <f aca="false">MEDIAN(B33:C33)/10</f>
        <v>11.641</v>
      </c>
      <c r="E33" s="4" t="n">
        <v>54.69</v>
      </c>
      <c r="F33" s="4" t="n">
        <v>54.69</v>
      </c>
      <c r="G33" s="4" t="n">
        <v>54.65</v>
      </c>
      <c r="H33" s="4" t="n">
        <v>54.66</v>
      </c>
      <c r="I33" s="4" t="n">
        <v>54.67</v>
      </c>
      <c r="J33" s="4" t="n">
        <v>54.66</v>
      </c>
      <c r="K33" s="16" t="n">
        <f aca="false">MEDIAN(E33:J33)/10</f>
        <v>5.4665</v>
      </c>
      <c r="L33" s="16" t="n">
        <f aca="false">D33/K33</f>
        <v>2.12951614378487</v>
      </c>
      <c r="M33" s="16" t="n">
        <f aca="false">((PI()*K33^2)/4) * D33</f>
        <v>273.211436960675</v>
      </c>
      <c r="N33" s="17" t="n">
        <f aca="false">(PI()*K33^2)/4</f>
        <v>23.4697566326497</v>
      </c>
      <c r="O33" s="18" t="n">
        <f aca="false">N33*0.0001</f>
        <v>0.00234697566326497</v>
      </c>
    </row>
    <row r="34" customFormat="false" ht="15.75" hidden="false" customHeight="false" outlineLevel="0" collapsed="false">
      <c r="A34" s="2" t="str">
        <f aca="false">'Dados Gerais'!A34</f>
        <v>EU05-02</v>
      </c>
      <c r="B34" s="4" t="n">
        <v>136.78</v>
      </c>
      <c r="C34" s="4" t="n">
        <v>136.82</v>
      </c>
      <c r="D34" s="15" t="n">
        <f aca="false">MEDIAN(B34:C34)/10</f>
        <v>13.68</v>
      </c>
      <c r="E34" s="4" t="n">
        <v>54.76</v>
      </c>
      <c r="F34" s="4" t="n">
        <v>54.61</v>
      </c>
      <c r="G34" s="4" t="n">
        <v>54.68</v>
      </c>
      <c r="H34" s="4" t="n">
        <v>54.74</v>
      </c>
      <c r="I34" s="4" t="n">
        <v>54.75</v>
      </c>
      <c r="J34" s="4" t="n">
        <v>54.7</v>
      </c>
      <c r="K34" s="16" t="n">
        <f aca="false">MEDIAN(E34:J34)/10</f>
        <v>5.472</v>
      </c>
      <c r="L34" s="16" t="n">
        <f aca="false">D34/K34</f>
        <v>2.5</v>
      </c>
      <c r="M34" s="16" t="n">
        <f aca="false">((PI()*K34^2)/4) * D34</f>
        <v>321.712663429097</v>
      </c>
      <c r="N34" s="17" t="n">
        <f aca="false">(PI()*K34^2)/4</f>
        <v>23.5170075606065</v>
      </c>
      <c r="O34" s="18" t="n">
        <f aca="false">N34*0.0001</f>
        <v>0.00235170075606065</v>
      </c>
    </row>
    <row r="35" customFormat="false" ht="15.75" hidden="false" customHeight="false" outlineLevel="0" collapsed="false">
      <c r="A35" s="2" t="str">
        <f aca="false">'Dados Gerais'!A35</f>
        <v>GB02-01</v>
      </c>
      <c r="B35" s="4" t="n">
        <v>131.54</v>
      </c>
      <c r="C35" s="4" t="n">
        <v>131.6</v>
      </c>
      <c r="D35" s="15" t="n">
        <f aca="false">MEDIAN(B35:C35)/10</f>
        <v>13.157</v>
      </c>
      <c r="E35" s="4" t="n">
        <v>54.42</v>
      </c>
      <c r="F35" s="4" t="n">
        <v>54.46</v>
      </c>
      <c r="G35" s="4" t="n">
        <v>54.41</v>
      </c>
      <c r="H35" s="4" t="n">
        <v>54.38</v>
      </c>
      <c r="I35" s="4" t="n">
        <v>54.45</v>
      </c>
      <c r="J35" s="4" t="n">
        <v>54.45</v>
      </c>
      <c r="K35" s="16" t="n">
        <f aca="false">MEDIAN(E35:J35)/10</f>
        <v>5.4435</v>
      </c>
      <c r="L35" s="16" t="n">
        <f aca="false">D35/K35</f>
        <v>2.41701111417287</v>
      </c>
      <c r="M35" s="16" t="n">
        <f aca="false">((PI()*K35^2)/4) * D35</f>
        <v>306.198606967036</v>
      </c>
      <c r="N35" s="17" t="n">
        <f aca="false">(PI()*K35^2)/4</f>
        <v>23.2726766715084</v>
      </c>
      <c r="O35" s="18" t="n">
        <f aca="false">N35*0.0001</f>
        <v>0.00232726766715084</v>
      </c>
    </row>
    <row r="36" customFormat="false" ht="15.75" hidden="false" customHeight="false" outlineLevel="0" collapsed="false">
      <c r="A36" s="2" t="str">
        <f aca="false">'Dados Gerais'!A36</f>
        <v>GB02-02</v>
      </c>
      <c r="B36" s="4" t="n">
        <v>140.45</v>
      </c>
      <c r="C36" s="4" t="n">
        <v>140.4</v>
      </c>
      <c r="D36" s="15" t="n">
        <f aca="false">MEDIAN(B36:C36)/10</f>
        <v>14.0425</v>
      </c>
      <c r="E36" s="4" t="n">
        <v>54.19</v>
      </c>
      <c r="F36" s="4" t="n">
        <v>54.16</v>
      </c>
      <c r="G36" s="4" t="n">
        <v>54.18</v>
      </c>
      <c r="H36" s="4" t="n">
        <v>54.15</v>
      </c>
      <c r="I36" s="4" t="n">
        <v>54.15</v>
      </c>
      <c r="J36" s="4" t="n">
        <v>54.16</v>
      </c>
      <c r="K36" s="16" t="n">
        <f aca="false">MEDIAN(E36:J36)/10</f>
        <v>5.416</v>
      </c>
      <c r="L36" s="16" t="n">
        <f aca="false">D36/K36</f>
        <v>2.59278064992615</v>
      </c>
      <c r="M36" s="16" t="n">
        <f aca="false">((PI()*K36^2)/4) * D36</f>
        <v>323.512916782425</v>
      </c>
      <c r="N36" s="17" t="n">
        <f aca="false">(PI()*K36^2)/4</f>
        <v>23.0381283092345</v>
      </c>
      <c r="O36" s="18" t="n">
        <f aca="false">N36*0.0001</f>
        <v>0.00230381283092345</v>
      </c>
    </row>
    <row r="37" customFormat="false" ht="15.75" hidden="false" customHeight="false" outlineLevel="0" collapsed="false">
      <c r="A37" s="2" t="str">
        <f aca="false">'Dados Gerais'!A37</f>
        <v>GB02-03</v>
      </c>
      <c r="B37" s="4" t="n">
        <v>141.32</v>
      </c>
      <c r="C37" s="4" t="n">
        <v>141.5</v>
      </c>
      <c r="D37" s="15" t="n">
        <f aca="false">MEDIAN(B37:C37)/10</f>
        <v>14.141</v>
      </c>
      <c r="E37" s="4" t="n">
        <v>54.13</v>
      </c>
      <c r="F37" s="4" t="n">
        <v>54.13</v>
      </c>
      <c r="G37" s="4" t="n">
        <v>54.14</v>
      </c>
      <c r="H37" s="4" t="n">
        <v>54.11</v>
      </c>
      <c r="I37" s="4" t="n">
        <v>54.12</v>
      </c>
      <c r="J37" s="4" t="n">
        <v>54.13</v>
      </c>
      <c r="K37" s="16" t="n">
        <f aca="false">MEDIAN(E37:J37)/10</f>
        <v>5.413</v>
      </c>
      <c r="L37" s="16" t="n">
        <f aca="false">D37/K37</f>
        <v>2.61241455754665</v>
      </c>
      <c r="M37" s="16" t="n">
        <f aca="false">((PI()*K37^2)/4) * D37</f>
        <v>325.421361551556</v>
      </c>
      <c r="N37" s="17" t="n">
        <f aca="false">(PI()*K37^2)/4</f>
        <v>23.0126130791002</v>
      </c>
      <c r="O37" s="18" t="n">
        <f aca="false">N37*0.0001</f>
        <v>0.00230126130791002</v>
      </c>
    </row>
    <row r="38" customFormat="false" ht="15.75" hidden="false" customHeight="false" outlineLevel="0" collapsed="false">
      <c r="A38" s="2" t="str">
        <f aca="false">'Dados Gerais'!A38</f>
        <v>GB02-04</v>
      </c>
      <c r="B38" s="4" t="n">
        <v>138.44</v>
      </c>
      <c r="C38" s="4" t="n">
        <v>138.71</v>
      </c>
      <c r="D38" s="15" t="n">
        <f aca="false">MEDIAN(B38:C38)/10</f>
        <v>13.8575</v>
      </c>
      <c r="E38" s="4" t="n">
        <v>54.18</v>
      </c>
      <c r="F38" s="4" t="n">
        <v>54.15</v>
      </c>
      <c r="G38" s="4" t="n">
        <v>54.15</v>
      </c>
      <c r="H38" s="4" t="n">
        <v>54.15</v>
      </c>
      <c r="I38" s="4" t="n">
        <v>54.15</v>
      </c>
      <c r="J38" s="4" t="n">
        <v>54.15</v>
      </c>
      <c r="K38" s="16" t="n">
        <f aca="false">MEDIAN(E38:J38)/10</f>
        <v>5.415</v>
      </c>
      <c r="L38" s="16" t="n">
        <f aca="false">D38/K38</f>
        <v>2.55909510618652</v>
      </c>
      <c r="M38" s="16" t="n">
        <f aca="false">((PI()*K38^2)/4) * D38</f>
        <v>319.132982177378</v>
      </c>
      <c r="N38" s="17" t="n">
        <f aca="false">(PI()*K38^2)/4</f>
        <v>23.0296216617267</v>
      </c>
      <c r="O38" s="18" t="n">
        <f aca="false">N38*0.0001</f>
        <v>0.00230296216617267</v>
      </c>
    </row>
    <row r="39" customFormat="false" ht="15.75" hidden="false" customHeight="false" outlineLevel="0" collapsed="false">
      <c r="A39" s="2" t="str">
        <f aca="false">'Dados Gerais'!A39</f>
        <v>GB02-05</v>
      </c>
      <c r="B39" s="4" t="n">
        <v>140.46</v>
      </c>
      <c r="C39" s="4" t="n">
        <v>140.57</v>
      </c>
      <c r="D39" s="15" t="n">
        <f aca="false">MEDIAN(B39:C39)/10</f>
        <v>14.0515</v>
      </c>
      <c r="E39" s="4" t="n">
        <v>54.06</v>
      </c>
      <c r="F39" s="4" t="n">
        <v>54.1</v>
      </c>
      <c r="G39" s="4" t="n">
        <v>54.08</v>
      </c>
      <c r="H39" s="4" t="n">
        <v>54.08</v>
      </c>
      <c r="I39" s="4" t="n">
        <v>54.08</v>
      </c>
      <c r="J39" s="4" t="n">
        <v>54.08</v>
      </c>
      <c r="K39" s="16" t="n">
        <f aca="false">MEDIAN(E39:J39)/10</f>
        <v>5.408</v>
      </c>
      <c r="L39" s="16" t="n">
        <f aca="false">D39/K39</f>
        <v>2.59828032544379</v>
      </c>
      <c r="M39" s="16" t="n">
        <f aca="false">((PI()*K39^2)/4) * D39</f>
        <v>322.764628694815</v>
      </c>
      <c r="N39" s="17" t="n">
        <f aca="false">(PI()*K39^2)/4</f>
        <v>22.9701191114696</v>
      </c>
      <c r="O39" s="18" t="n">
        <f aca="false">N39*0.0001</f>
        <v>0.00229701191114696</v>
      </c>
    </row>
    <row r="40" customFormat="false" ht="15.75" hidden="false" customHeight="false" outlineLevel="0" collapsed="false">
      <c r="A40" s="2" t="str">
        <f aca="false">'Dados Gerais'!A40</f>
        <v>CB05-01</v>
      </c>
      <c r="B40" s="4" t="n">
        <v>196.17</v>
      </c>
      <c r="C40" s="4" t="n">
        <v>196.21</v>
      </c>
      <c r="D40" s="15" t="n">
        <f aca="false">MEDIAN(B40:C40)/10</f>
        <v>19.619</v>
      </c>
      <c r="E40" s="4" t="n">
        <v>74.8</v>
      </c>
      <c r="F40" s="4" t="n">
        <v>74.8</v>
      </c>
      <c r="G40" s="4" t="n">
        <v>74.49</v>
      </c>
      <c r="H40" s="4" t="n">
        <v>74.12</v>
      </c>
      <c r="I40" s="4" t="n">
        <v>74.37</v>
      </c>
      <c r="J40" s="4" t="n">
        <v>74.76</v>
      </c>
      <c r="K40" s="16" t="n">
        <f aca="false">MEDIAN(E40:J40)/10</f>
        <v>7.4625</v>
      </c>
      <c r="L40" s="16" t="n">
        <f aca="false">D40/K40</f>
        <v>2.62901172529313</v>
      </c>
      <c r="M40" s="16" t="n">
        <f aca="false">((PI()*K40^2)/4) * D40</f>
        <v>858.095129260225</v>
      </c>
      <c r="N40" s="17" t="n">
        <f aca="false">(PI()*K40^2)/4</f>
        <v>43.7379646903627</v>
      </c>
      <c r="O40" s="18" t="n">
        <f aca="false">N40*0.0001</f>
        <v>0.00437379646903627</v>
      </c>
    </row>
    <row r="41" customFormat="false" ht="15.75" hidden="false" customHeight="false" outlineLevel="0" collapsed="false">
      <c r="A41" s="2" t="str">
        <f aca="false">'Dados Gerais'!A41</f>
        <v>CB05-02</v>
      </c>
      <c r="B41" s="4" t="n">
        <v>146.26</v>
      </c>
      <c r="C41" s="4" t="n">
        <v>146.5</v>
      </c>
      <c r="D41" s="15" t="n">
        <f aca="false">MEDIAN(B41:C41)/10</f>
        <v>14.638</v>
      </c>
      <c r="E41" s="4" t="n">
        <v>54.74</v>
      </c>
      <c r="F41" s="4" t="n">
        <v>54.75</v>
      </c>
      <c r="G41" s="4" t="n">
        <v>54.75</v>
      </c>
      <c r="H41" s="4" t="n">
        <v>54.75</v>
      </c>
      <c r="I41" s="4" t="n">
        <v>54.76</v>
      </c>
      <c r="J41" s="4" t="n">
        <v>54.76</v>
      </c>
      <c r="K41" s="16" t="n">
        <f aca="false">MEDIAN(E41:J41)/10</f>
        <v>5.475</v>
      </c>
      <c r="L41" s="16" t="n">
        <f aca="false">D41/K41</f>
        <v>2.67360730593607</v>
      </c>
      <c r="M41" s="16" t="n">
        <f aca="false">((PI()*K41^2)/4) * D41</f>
        <v>344.619518427907</v>
      </c>
      <c r="N41" s="17" t="n">
        <f aca="false">(PI()*K41^2)/4</f>
        <v>23.5428008216906</v>
      </c>
      <c r="O41" s="18" t="n">
        <f aca="false">N41*0.0001</f>
        <v>0.00235428008216906</v>
      </c>
    </row>
    <row r="42" customFormat="false" ht="15.75" hidden="false" customHeight="false" outlineLevel="0" collapsed="false">
      <c r="A42" s="2"/>
      <c r="B42" s="4"/>
      <c r="C42" s="4"/>
      <c r="D42" s="15"/>
      <c r="E42" s="4"/>
      <c r="F42" s="4"/>
      <c r="G42" s="4"/>
      <c r="H42" s="4"/>
      <c r="I42" s="4"/>
      <c r="J42" s="4"/>
      <c r="K42" s="20" t="s">
        <v>82</v>
      </c>
      <c r="L42" s="21" t="n">
        <f aca="false">(MIN($L$4:$L$41))</f>
        <v>2.12951614378487</v>
      </c>
      <c r="N42" s="22"/>
      <c r="O42" s="23"/>
    </row>
    <row r="43" customFormat="false" ht="15.75" hidden="false" customHeight="false" outlineLevel="0" collapsed="false">
      <c r="A43" s="2"/>
      <c r="B43" s="4"/>
      <c r="C43" s="4"/>
      <c r="D43" s="15"/>
      <c r="E43" s="4"/>
      <c r="F43" s="4"/>
      <c r="G43" s="4"/>
      <c r="H43" s="4"/>
      <c r="I43" s="4"/>
      <c r="J43" s="4"/>
      <c r="K43" s="20" t="s">
        <v>83</v>
      </c>
      <c r="L43" s="21" t="n">
        <f aca="false">MAX($L$4:$L$41)</f>
        <v>2.67360730593607</v>
      </c>
      <c r="N43" s="22"/>
      <c r="O43" s="23"/>
    </row>
    <row r="44" customFormat="false" ht="15.75" hidden="false" customHeight="false" outlineLevel="0" collapsed="false">
      <c r="A44" s="2"/>
      <c r="B44" s="4"/>
      <c r="C44" s="4"/>
      <c r="D44" s="15"/>
      <c r="E44" s="4"/>
      <c r="F44" s="4"/>
      <c r="G44" s="4"/>
      <c r="H44" s="4"/>
      <c r="I44" s="4"/>
      <c r="J44" s="4"/>
      <c r="K44" s="20" t="s">
        <v>84</v>
      </c>
      <c r="L44" s="21" t="n">
        <f aca="false">L43-L42</f>
        <v>0.544091162151202</v>
      </c>
      <c r="N44" s="22"/>
      <c r="O44" s="23"/>
    </row>
  </sheetData>
  <mergeCells count="15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14"/>
    <col collapsed="false" customWidth="true" hidden="false" outlineLevel="0" max="3" min="3" style="0" width="19.43"/>
    <col collapsed="false" customWidth="true" hidden="false" outlineLevel="0" max="4" min="4" style="0" width="22.57"/>
    <col collapsed="false" customWidth="true" hidden="false" outlineLevel="0" max="6" min="5" style="0" width="20.3"/>
    <col collapsed="false" customWidth="true" hidden="false" outlineLevel="0" max="8" min="7" style="0" width="22.57"/>
    <col collapsed="false" customWidth="true" hidden="false" outlineLevel="0" max="9" min="9" style="0" width="17.86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1" t="s">
        <v>0</v>
      </c>
      <c r="B1" s="24" t="s">
        <v>85</v>
      </c>
      <c r="C1" s="24"/>
      <c r="D1" s="24"/>
      <c r="E1" s="25" t="s">
        <v>86</v>
      </c>
      <c r="F1" s="25"/>
      <c r="G1" s="25"/>
      <c r="H1" s="25"/>
      <c r="I1" s="13" t="s">
        <v>87</v>
      </c>
    </row>
    <row r="2" customFormat="false" ht="15.75" hidden="false" customHeight="false" outlineLevel="0" collapsed="false">
      <c r="A2" s="1"/>
      <c r="B2" s="13" t="s">
        <v>88</v>
      </c>
      <c r="C2" s="13" t="s">
        <v>89</v>
      </c>
      <c r="D2" s="1" t="s">
        <v>90</v>
      </c>
      <c r="E2" s="1" t="s">
        <v>88</v>
      </c>
      <c r="F2" s="13" t="s">
        <v>89</v>
      </c>
      <c r="G2" s="1" t="s">
        <v>90</v>
      </c>
      <c r="H2" s="1" t="s">
        <v>91</v>
      </c>
      <c r="I2" s="13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5.75" hidden="false" customHeight="false" outlineLevel="0" collapsed="false">
      <c r="A4" s="2" t="str">
        <f aca="false">'Dados Gerais'!A4</f>
        <v>MA01-01</v>
      </c>
      <c r="B4" s="4" t="n">
        <v>2291.63</v>
      </c>
      <c r="C4" s="4" t="n">
        <f aca="false" t="array" ref="C4:C41">massa_seco/volume</f>
        <v>2.75867002330268</v>
      </c>
      <c r="D4" s="19" t="n">
        <f aca="false" t="array" ref="D4:D41">densidade_seco*g</f>
        <v>27.0533113840213</v>
      </c>
      <c r="E4" s="4" t="n">
        <v>2295.69</v>
      </c>
      <c r="F4" s="4" t="n">
        <f aca="false" t="array" ref="F4:F41">massa_sat/volume</f>
        <v>2.76355746163025</v>
      </c>
      <c r="G4" s="19" t="n">
        <f aca="false" t="array" ref="G4:G41">densidade_sat*g</f>
        <v>27.1012407810963</v>
      </c>
      <c r="H4" s="26" t="n">
        <f aca="false" t="array" ref="H4:H41">(massa_sat-massa_seco)/massa_seco</f>
        <v>0.0017716647102717</v>
      </c>
      <c r="I4" s="26" t="n">
        <f aca="false" t="array" ref="I4:I41">((massa_sat-massa_seco)/densidade_agua)/volume</f>
        <v>0.00488743832756979</v>
      </c>
    </row>
    <row r="5" customFormat="false" ht="15.75" hidden="false" customHeight="false" outlineLevel="0" collapsed="false">
      <c r="A5" s="2" t="str">
        <f aca="false">'Dados Gerais'!A5</f>
        <v>MA01-02</v>
      </c>
      <c r="B5" s="4" t="n">
        <v>886.96</v>
      </c>
      <c r="C5" s="4" t="n">
        <v>2.80474811591052</v>
      </c>
      <c r="D5" s="19" t="n">
        <v>27.5051831108939</v>
      </c>
      <c r="E5" s="4" t="n">
        <v>889.81</v>
      </c>
      <c r="F5" s="4" t="n">
        <v>2.8137603962054</v>
      </c>
      <c r="G5" s="19" t="n">
        <v>27.5935633894476</v>
      </c>
      <c r="H5" s="26" t="n">
        <v>0.00321322269324424</v>
      </c>
      <c r="I5" s="26" t="n">
        <v>0.0090122802948777</v>
      </c>
    </row>
    <row r="6" customFormat="false" ht="15.75" hidden="false" customHeight="false" outlineLevel="0" collapsed="false">
      <c r="A6" s="2" t="str">
        <f aca="false">'Dados Gerais'!A6</f>
        <v>MA01-03</v>
      </c>
      <c r="B6" s="4" t="n">
        <v>943.27</v>
      </c>
      <c r="C6" s="4" t="n">
        <v>2.75540004805518</v>
      </c>
      <c r="D6" s="19" t="n">
        <v>27.0212438812604</v>
      </c>
      <c r="E6" s="4" t="n">
        <v>950.99</v>
      </c>
      <c r="F6" s="4" t="n">
        <v>2.77795105505317</v>
      </c>
      <c r="G6" s="19" t="n">
        <v>27.2423937140371</v>
      </c>
      <c r="H6" s="26" t="n">
        <v>0.00818429505867888</v>
      </c>
      <c r="I6" s="26" t="n">
        <v>0.0225510069979816</v>
      </c>
    </row>
    <row r="7" customFormat="false" ht="15.75" hidden="false" customHeight="false" outlineLevel="0" collapsed="false">
      <c r="A7" s="2" t="str">
        <f aca="false">'Dados Gerais'!A7</f>
        <v>MA01-04</v>
      </c>
      <c r="B7" s="4" t="n">
        <v>897.64</v>
      </c>
      <c r="C7" s="4" t="n">
        <v>2.74075432802485</v>
      </c>
      <c r="D7" s="19" t="n">
        <v>26.8776184309249</v>
      </c>
      <c r="E7" s="4" t="n">
        <v>901.22</v>
      </c>
      <c r="F7" s="4" t="n">
        <v>2.75168510260523</v>
      </c>
      <c r="G7" s="19" t="n">
        <v>26.9848127114636</v>
      </c>
      <c r="H7" s="26" t="n">
        <v>0.00398823581836821</v>
      </c>
      <c r="I7" s="26" t="n">
        <v>0.0109307745803764</v>
      </c>
    </row>
    <row r="8" customFormat="false" ht="15.75" hidden="false" customHeight="false" outlineLevel="0" collapsed="false">
      <c r="A8" s="2" t="str">
        <f aca="false">'Dados Gerais'!A8</f>
        <v>MA01-05</v>
      </c>
      <c r="B8" s="4" t="n">
        <v>773.99</v>
      </c>
      <c r="C8" s="4" t="n">
        <v>2.28356052694061</v>
      </c>
      <c r="D8" s="19" t="n">
        <v>22.3940788415222</v>
      </c>
      <c r="E8" s="4" t="n">
        <v>826.6</v>
      </c>
      <c r="F8" s="4" t="n">
        <v>2.43877974078362</v>
      </c>
      <c r="G8" s="19" t="n">
        <v>23.9162593449556</v>
      </c>
      <c r="H8" s="26" t="n">
        <v>0.0679724544244758</v>
      </c>
      <c r="I8" s="26" t="n">
        <v>0.155219213843003</v>
      </c>
    </row>
    <row r="9" customFormat="false" ht="15.75" hidden="false" customHeight="false" outlineLevel="0" collapsed="false">
      <c r="A9" s="2" t="str">
        <f aca="false">'Dados Gerais'!A9</f>
        <v>MA01-06</v>
      </c>
      <c r="B9" s="4" t="n">
        <v>711.74</v>
      </c>
      <c r="C9" s="4" t="n">
        <v>2.5183121086736</v>
      </c>
      <c r="D9" s="19" t="n">
        <v>24.6962054405239</v>
      </c>
      <c r="E9" s="4" t="n">
        <v>727.72</v>
      </c>
      <c r="F9" s="4" t="n">
        <v>2.57485329997464</v>
      </c>
      <c r="G9" s="19" t="n">
        <v>25.2506851141963</v>
      </c>
      <c r="H9" s="26" t="n">
        <v>0.0224520189957007</v>
      </c>
      <c r="I9" s="26" t="n">
        <v>0.0565411913010427</v>
      </c>
    </row>
    <row r="10" customFormat="false" ht="15.75" hidden="false" customHeight="false" outlineLevel="0" collapsed="false">
      <c r="A10" s="2" t="str">
        <f aca="false">'Dados Gerais'!A10</f>
        <v>MA02-02</v>
      </c>
      <c r="B10" s="4" t="n">
        <v>857.38</v>
      </c>
      <c r="C10" s="4" t="n">
        <v>2.580308775325</v>
      </c>
      <c r="D10" s="19" t="n">
        <v>25.3041850515409</v>
      </c>
      <c r="E10" s="4" t="n">
        <v>870.57</v>
      </c>
      <c r="F10" s="4" t="n">
        <v>2.62000444439418</v>
      </c>
      <c r="G10" s="19" t="n">
        <v>25.6934665846182</v>
      </c>
      <c r="H10" s="26" t="n">
        <v>0.0153840770720101</v>
      </c>
      <c r="I10" s="26" t="n">
        <v>0.0396956690691839</v>
      </c>
    </row>
    <row r="11" customFormat="false" ht="15.75" hidden="false" customHeight="false" outlineLevel="0" collapsed="false">
      <c r="A11" s="2" t="str">
        <f aca="false">'Dados Gerais'!A11</f>
        <v>MA02-03</v>
      </c>
      <c r="B11" s="4" t="n">
        <v>913.73</v>
      </c>
      <c r="C11" s="4" t="n">
        <v>2.78369347389687</v>
      </c>
      <c r="D11" s="19" t="n">
        <v>27.2987076057908</v>
      </c>
      <c r="E11" s="4" t="n">
        <v>917.49</v>
      </c>
      <c r="F11" s="4" t="n">
        <v>2.7951483757408</v>
      </c>
      <c r="G11" s="19" t="n">
        <v>27.4110418189585</v>
      </c>
      <c r="H11" s="26" t="n">
        <v>0.00411500114913595</v>
      </c>
      <c r="I11" s="26" t="n">
        <v>0.0114549018439279</v>
      </c>
    </row>
    <row r="12" customFormat="false" ht="15.75" hidden="false" customHeight="false" outlineLevel="0" collapsed="false">
      <c r="A12" s="2" t="str">
        <f aca="false">'Dados Gerais'!A12</f>
        <v>MA02-04</v>
      </c>
      <c r="B12" s="4" t="n">
        <v>843.68</v>
      </c>
      <c r="C12" s="4" t="n">
        <v>2.74197548912088</v>
      </c>
      <c r="D12" s="19" t="n">
        <v>26.8895939303873</v>
      </c>
      <c r="E12" s="4" t="n">
        <v>848.79</v>
      </c>
      <c r="F12" s="4" t="n">
        <v>2.75858308293537</v>
      </c>
      <c r="G12" s="19" t="n">
        <v>27.0524587902681</v>
      </c>
      <c r="H12" s="26" t="n">
        <v>0.00605679878626969</v>
      </c>
      <c r="I12" s="26" t="n">
        <v>0.0166075938144886</v>
      </c>
    </row>
    <row r="13" customFormat="false" ht="15.75" hidden="false" customHeight="false" outlineLevel="0" collapsed="false">
      <c r="A13" s="2" t="str">
        <f aca="false">'Dados Gerais'!A13</f>
        <v>MA02-05</v>
      </c>
      <c r="B13" s="4" t="n">
        <v>876.9</v>
      </c>
      <c r="C13" s="4" t="n">
        <v>2.72294183825871</v>
      </c>
      <c r="D13" s="19" t="n">
        <v>26.7029375781598</v>
      </c>
      <c r="E13" s="4" t="n">
        <v>881.66</v>
      </c>
      <c r="F13" s="4" t="n">
        <v>2.73772254660642</v>
      </c>
      <c r="G13" s="19" t="n">
        <v>26.8478868116779</v>
      </c>
      <c r="H13" s="26" t="n">
        <v>0.00542821302314972</v>
      </c>
      <c r="I13" s="26" t="n">
        <v>0.0147807083477152</v>
      </c>
    </row>
    <row r="14" customFormat="false" ht="15.75" hidden="false" customHeight="false" outlineLevel="0" collapsed="false">
      <c r="A14" s="2" t="str">
        <f aca="false">'Dados Gerais'!A14</f>
        <v>MA02-06</v>
      </c>
      <c r="B14" s="4" t="n">
        <v>767.26</v>
      </c>
      <c r="C14" s="4" t="n">
        <v>2.72837554601699</v>
      </c>
      <c r="D14" s="19" t="n">
        <v>26.7562240483475</v>
      </c>
      <c r="E14" s="4" t="n">
        <v>772.09</v>
      </c>
      <c r="F14" s="4" t="n">
        <v>2.74555101963383</v>
      </c>
      <c r="G14" s="19" t="n">
        <v>26.9246579066921</v>
      </c>
      <c r="H14" s="26" t="n">
        <v>0.00629512811823898</v>
      </c>
      <c r="I14" s="26" t="n">
        <v>0.0171754736168472</v>
      </c>
    </row>
    <row r="15" customFormat="false" ht="15.75" hidden="false" customHeight="false" outlineLevel="0" collapsed="false">
      <c r="A15" s="2" t="str">
        <f aca="false">'Dados Gerais'!A15</f>
        <v>MA02-07</v>
      </c>
      <c r="B15" s="4" t="n">
        <v>890.89</v>
      </c>
      <c r="C15" s="4" t="n">
        <v>2.69928654748291</v>
      </c>
      <c r="D15" s="19" t="n">
        <v>26.4709584208732</v>
      </c>
      <c r="E15" s="4" t="n">
        <v>902.43</v>
      </c>
      <c r="F15" s="4" t="n">
        <v>2.73425132064003</v>
      </c>
      <c r="G15" s="19" t="n">
        <v>26.8138457135546</v>
      </c>
      <c r="H15" s="26" t="n">
        <v>0.0129533387960354</v>
      </c>
      <c r="I15" s="26" t="n">
        <v>0.0349647731571267</v>
      </c>
    </row>
    <row r="16" customFormat="false" ht="15.75" hidden="false" customHeight="false" outlineLevel="0" collapsed="false">
      <c r="A16" s="2" t="str">
        <f aca="false">'Dados Gerais'!A16</f>
        <v>MA02-08</v>
      </c>
      <c r="B16" s="4" t="n">
        <v>701.38</v>
      </c>
      <c r="C16" s="4" t="n">
        <v>2.24530740708887</v>
      </c>
      <c r="D16" s="19" t="n">
        <v>22.0189438837281</v>
      </c>
      <c r="E16" s="4" t="n">
        <v>752.63</v>
      </c>
      <c r="F16" s="4" t="n">
        <v>2.40937254241252</v>
      </c>
      <c r="G16" s="19" t="n">
        <v>23.6278732430498</v>
      </c>
      <c r="H16" s="26" t="n">
        <v>0.0730702329692891</v>
      </c>
      <c r="I16" s="26" t="n">
        <v>0.164065135323654</v>
      </c>
    </row>
    <row r="17" customFormat="false" ht="15.75" hidden="false" customHeight="false" outlineLevel="0" collapsed="false">
      <c r="A17" s="2" t="str">
        <f aca="false">'Dados Gerais'!A17</f>
        <v>MA03-01</v>
      </c>
      <c r="B17" s="4" t="n">
        <v>2456.06</v>
      </c>
      <c r="C17" s="4" t="n">
        <v>2.87200761528886</v>
      </c>
      <c r="D17" s="19" t="n">
        <v>28.1647734804725</v>
      </c>
      <c r="E17" s="4" t="n">
        <v>2462.07</v>
      </c>
      <c r="F17" s="4" t="n">
        <v>2.87903544269042</v>
      </c>
      <c r="G17" s="19" t="n">
        <v>28.2336929240601</v>
      </c>
      <c r="H17" s="26" t="n">
        <v>0.00244700862356792</v>
      </c>
      <c r="I17" s="26" t="n">
        <v>0.00702782740156457</v>
      </c>
    </row>
    <row r="18" customFormat="false" ht="15.75" hidden="false" customHeight="false" outlineLevel="0" collapsed="false">
      <c r="A18" s="2" t="str">
        <f aca="false">'Dados Gerais'!A18</f>
        <v>MA03-02</v>
      </c>
      <c r="B18" s="4" t="n">
        <v>908.54</v>
      </c>
      <c r="C18" s="4" t="n">
        <v>2.85468816472589</v>
      </c>
      <c r="D18" s="19" t="n">
        <v>27.9949276906092</v>
      </c>
      <c r="E18" s="4" t="n">
        <v>911.91</v>
      </c>
      <c r="F18" s="4" t="n">
        <v>2.86527691053249</v>
      </c>
      <c r="G18" s="19" t="n">
        <v>28.0987678146734</v>
      </c>
      <c r="H18" s="26" t="n">
        <v>0.00370924780416933</v>
      </c>
      <c r="I18" s="26" t="n">
        <v>0.0105887458065977</v>
      </c>
    </row>
    <row r="19" customFormat="false" ht="15.75" hidden="false" customHeight="false" outlineLevel="0" collapsed="false">
      <c r="A19" s="2" t="str">
        <f aca="false">'Dados Gerais'!A19</f>
        <v>MA03-03</v>
      </c>
      <c r="B19" s="4" t="n">
        <v>758.61</v>
      </c>
      <c r="C19" s="4" t="n">
        <v>2.23240453837725</v>
      </c>
      <c r="D19" s="19" t="n">
        <v>21.8924099662772</v>
      </c>
      <c r="E19" s="4" t="n">
        <v>824.89</v>
      </c>
      <c r="F19" s="4" t="n">
        <v>2.42745044181069</v>
      </c>
      <c r="G19" s="19" t="n">
        <v>23.8051568751828</v>
      </c>
      <c r="H19" s="26" t="n">
        <v>0.0873703220363559</v>
      </c>
      <c r="I19" s="26" t="n">
        <v>0.195045903433443</v>
      </c>
    </row>
    <row r="20" customFormat="false" ht="15.75" hidden="false" customHeight="false" outlineLevel="0" collapsed="false">
      <c r="A20" s="2" t="str">
        <f aca="false">'Dados Gerais'!A20</f>
        <v>MA03-04</v>
      </c>
      <c r="B20" s="4" t="n">
        <v>823.47</v>
      </c>
      <c r="C20" s="4" t="n">
        <v>2.54863776844582</v>
      </c>
      <c r="D20" s="19" t="n">
        <v>24.9935985719292</v>
      </c>
      <c r="E20" s="4" t="n">
        <v>840.2</v>
      </c>
      <c r="F20" s="4" t="n">
        <v>2.60041708021929</v>
      </c>
      <c r="G20" s="19" t="n">
        <v>25.5013801597325</v>
      </c>
      <c r="H20" s="26" t="n">
        <v>0.0203164656878818</v>
      </c>
      <c r="I20" s="26" t="n">
        <v>0.0517793117734692</v>
      </c>
    </row>
    <row r="21" customFormat="false" ht="15.75" hidden="false" customHeight="false" outlineLevel="0" collapsed="false">
      <c r="A21" s="2" t="str">
        <f aca="false">'Dados Gerais'!A21</f>
        <v>MA03-05</v>
      </c>
      <c r="B21" s="4" t="n">
        <v>921.02</v>
      </c>
      <c r="C21" s="4" t="n">
        <v>2.72910326634695</v>
      </c>
      <c r="D21" s="19" t="n">
        <v>26.7633605469214</v>
      </c>
      <c r="E21" s="4" t="n">
        <v>927.08</v>
      </c>
      <c r="F21" s="4" t="n">
        <v>2.74705984252778</v>
      </c>
      <c r="G21" s="19" t="n">
        <v>26.939454404725</v>
      </c>
      <c r="H21" s="26" t="n">
        <v>0.00657966167944242</v>
      </c>
      <c r="I21" s="26" t="n">
        <v>0.0179565761808242</v>
      </c>
    </row>
    <row r="22" customFormat="false" ht="15.75" hidden="false" customHeight="false" outlineLevel="0" collapsed="false">
      <c r="A22" s="2" t="str">
        <f aca="false">'Dados Gerais'!A22</f>
        <v>MA03-06</v>
      </c>
      <c r="B22" s="4" t="n">
        <v>896.42</v>
      </c>
      <c r="C22" s="4" t="n">
        <v>2.73329968770975</v>
      </c>
      <c r="D22" s="19" t="n">
        <v>26.8045133824788</v>
      </c>
      <c r="E22" s="4" t="n">
        <v>904.69</v>
      </c>
      <c r="F22" s="4" t="n">
        <v>2.75851597964585</v>
      </c>
      <c r="G22" s="19" t="n">
        <v>27.051800731794</v>
      </c>
      <c r="H22" s="26" t="n">
        <v>0.00922558622074485</v>
      </c>
      <c r="I22" s="26" t="n">
        <v>0.0252162919361013</v>
      </c>
    </row>
    <row r="23" customFormat="false" ht="15.75" hidden="false" customHeight="false" outlineLevel="0" collapsed="false">
      <c r="A23" s="2" t="str">
        <f aca="false">'Dados Gerais'!A23</f>
        <v>MA03-07</v>
      </c>
      <c r="B23" s="4" t="n">
        <v>928.82</v>
      </c>
      <c r="C23" s="4" t="n">
        <v>2.76665221236246</v>
      </c>
      <c r="D23" s="19" t="n">
        <v>27.1315899183643</v>
      </c>
      <c r="E23" s="4" t="n">
        <v>933.6</v>
      </c>
      <c r="F23" s="4" t="n">
        <v>2.78089027525419</v>
      </c>
      <c r="G23" s="19" t="n">
        <v>27.2712176178215</v>
      </c>
      <c r="H23" s="26" t="n">
        <v>0.00514631467883979</v>
      </c>
      <c r="I23" s="26" t="n">
        <v>0.0142380628917255</v>
      </c>
    </row>
    <row r="24" customFormat="false" ht="15.75" hidden="false" customHeight="false" outlineLevel="0" collapsed="false">
      <c r="A24" s="2" t="str">
        <f aca="false">'Dados Gerais'!A24</f>
        <v>MA04-01</v>
      </c>
      <c r="B24" s="4" t="n">
        <v>871.86</v>
      </c>
      <c r="C24" s="4" t="n">
        <v>2.7447529124624</v>
      </c>
      <c r="D24" s="19" t="n">
        <v>26.9168311489994</v>
      </c>
      <c r="E24" s="4" t="n">
        <v>876.48</v>
      </c>
      <c r="F24" s="4" t="n">
        <v>2.759297401779</v>
      </c>
      <c r="G24" s="19" t="n">
        <v>27.0594638651561</v>
      </c>
      <c r="H24" s="26" t="n">
        <v>0.0052990158970477</v>
      </c>
      <c r="I24" s="26" t="n">
        <v>0.0145444893166062</v>
      </c>
    </row>
    <row r="25" customFormat="false" ht="15.75" hidden="false" customHeight="false" outlineLevel="0" collapsed="false">
      <c r="A25" s="2" t="str">
        <f aca="false">'Dados Gerais'!A25</f>
        <v>MA04-02</v>
      </c>
      <c r="B25" s="27" t="n">
        <v>914.82</v>
      </c>
      <c r="C25" s="4" t="n">
        <v>2.77848628176579</v>
      </c>
      <c r="D25" s="19" t="n">
        <v>27.2476424950785</v>
      </c>
      <c r="E25" s="27" t="n">
        <v>918.8</v>
      </c>
      <c r="F25" s="4" t="n">
        <v>2.79057431591614</v>
      </c>
      <c r="G25" s="19" t="n">
        <v>27.366185615179</v>
      </c>
      <c r="H25" s="26" t="n">
        <v>0.0043505826282765</v>
      </c>
      <c r="I25" s="26" t="n">
        <v>0.0120880341503548</v>
      </c>
    </row>
    <row r="26" customFormat="false" ht="15.75" hidden="false" customHeight="false" outlineLevel="0" collapsed="false">
      <c r="A26" s="2" t="str">
        <f aca="false">'Dados Gerais'!A26</f>
        <v>MA04-03</v>
      </c>
      <c r="B26" s="4" t="n">
        <v>899.26</v>
      </c>
      <c r="C26" s="4" t="n">
        <v>2.74328923392786</v>
      </c>
      <c r="D26" s="19" t="n">
        <v>26.9024773658987</v>
      </c>
      <c r="E26" s="4" t="n">
        <v>902.61</v>
      </c>
      <c r="F26" s="4" t="n">
        <v>2.75350876880505</v>
      </c>
      <c r="G26" s="19" t="n">
        <v>27.002696767602</v>
      </c>
      <c r="H26" s="26" t="n">
        <v>0.00372528523452619</v>
      </c>
      <c r="I26" s="26" t="n">
        <v>0.0102195348771861</v>
      </c>
    </row>
    <row r="27" customFormat="false" ht="15.75" hidden="false" customHeight="false" outlineLevel="0" collapsed="false">
      <c r="A27" s="2" t="str">
        <f aca="false">'Dados Gerais'!A27</f>
        <v>MA04-05</v>
      </c>
      <c r="B27" s="4" t="n">
        <v>784.17</v>
      </c>
      <c r="C27" s="4" t="n">
        <v>2.43972119310333</v>
      </c>
      <c r="D27" s="19" t="n">
        <v>23.9254918383468</v>
      </c>
      <c r="E27" s="4" t="n">
        <v>812.1</v>
      </c>
      <c r="F27" s="4" t="n">
        <v>2.5266174183139</v>
      </c>
      <c r="G27" s="19" t="n">
        <v>24.777652705308</v>
      </c>
      <c r="H27" s="26" t="n">
        <v>0.0356172768659858</v>
      </c>
      <c r="I27" s="26" t="n">
        <v>0.0868962252105744</v>
      </c>
    </row>
    <row r="28" customFormat="false" ht="15.75" hidden="false" customHeight="false" outlineLevel="0" collapsed="false">
      <c r="A28" s="2" t="str">
        <f aca="false">'Dados Gerais'!A28</f>
        <v>MA04-06</v>
      </c>
      <c r="B28" s="4" t="n">
        <v>692.62</v>
      </c>
      <c r="C28" s="4" t="n">
        <v>2.17510063768903</v>
      </c>
      <c r="D28" s="19" t="n">
        <v>21.3304506685931</v>
      </c>
      <c r="E28" s="4" t="n">
        <v>742.18</v>
      </c>
      <c r="F28" s="4" t="n">
        <v>2.33073863197719</v>
      </c>
      <c r="G28" s="19" t="n">
        <v>22.8567380052791</v>
      </c>
      <c r="H28" s="26" t="n">
        <v>0.0715543876873321</v>
      </c>
      <c r="I28" s="26" t="n">
        <v>0.155637994288164</v>
      </c>
    </row>
    <row r="29" customFormat="false" ht="15.75" hidden="false" customHeight="false" outlineLevel="0" collapsed="false">
      <c r="A29" s="2" t="str">
        <f aca="false">'Dados Gerais'!A29</f>
        <v>QD03-01</v>
      </c>
      <c r="B29" s="4" t="n">
        <v>777.7</v>
      </c>
      <c r="C29" s="4" t="n">
        <v>2.5171823121532</v>
      </c>
      <c r="D29" s="19" t="n">
        <v>24.6851259214772</v>
      </c>
      <c r="E29" s="4" t="n">
        <v>782.59</v>
      </c>
      <c r="F29" s="4" t="n">
        <v>2.53300977969394</v>
      </c>
      <c r="G29" s="19" t="n">
        <v>24.8403403560356</v>
      </c>
      <c r="H29" s="26" t="n">
        <v>0.00628777163430627</v>
      </c>
      <c r="I29" s="26" t="n">
        <v>0.0158274675407344</v>
      </c>
    </row>
    <row r="30" customFormat="false" ht="15.75" hidden="false" customHeight="false" outlineLevel="0" collapsed="false">
      <c r="A30" s="2" t="str">
        <f aca="false">'Dados Gerais'!A30</f>
        <v>QD03-02</v>
      </c>
      <c r="B30" s="4" t="n">
        <v>825.13</v>
      </c>
      <c r="C30" s="4" t="n">
        <v>2.56892613195209</v>
      </c>
      <c r="D30" s="19" t="n">
        <v>25.1925594519079</v>
      </c>
      <c r="E30" s="4" t="n">
        <v>839.32</v>
      </c>
      <c r="F30" s="4" t="n">
        <v>2.61310469995034</v>
      </c>
      <c r="G30" s="19" t="n">
        <v>25.625803205768</v>
      </c>
      <c r="H30" s="26" t="n">
        <v>0.0171972901239805</v>
      </c>
      <c r="I30" s="26" t="n">
        <v>0.0441785679982551</v>
      </c>
    </row>
    <row r="31" customFormat="false" ht="15.75" hidden="false" customHeight="false" outlineLevel="0" collapsed="false">
      <c r="A31" s="2" t="str">
        <f aca="false">'Dados Gerais'!A31</f>
        <v>QD05-01</v>
      </c>
      <c r="B31" s="4" t="n">
        <v>675.07</v>
      </c>
      <c r="C31" s="4" t="n">
        <v>2.1715781203795</v>
      </c>
      <c r="D31" s="19" t="n">
        <v>21.2959065742197</v>
      </c>
      <c r="E31" s="4" t="n">
        <v>727.69</v>
      </c>
      <c r="F31" s="4" t="n">
        <v>2.34084714536116</v>
      </c>
      <c r="G31" s="19" t="n">
        <v>22.9558686580561</v>
      </c>
      <c r="H31" s="26" t="n">
        <v>0.077947472114003</v>
      </c>
      <c r="I31" s="26" t="n">
        <v>0.16926902498166</v>
      </c>
    </row>
    <row r="32" customFormat="false" ht="15.75" hidden="false" customHeight="false" outlineLevel="0" collapsed="false">
      <c r="A32" s="2" t="str">
        <f aca="false">'Dados Gerais'!A32</f>
        <v>QD05-02</v>
      </c>
      <c r="B32" s="4" t="n">
        <v>846.59</v>
      </c>
      <c r="C32" s="4" t="n">
        <v>2.60530424150342</v>
      </c>
      <c r="D32" s="19" t="n">
        <v>25.5493068399395</v>
      </c>
      <c r="E32" s="4" t="n">
        <v>867.42</v>
      </c>
      <c r="F32" s="4" t="n">
        <v>2.66940668465833</v>
      </c>
      <c r="G32" s="19" t="n">
        <v>26.1779370641046</v>
      </c>
      <c r="H32" s="26" t="n">
        <v>0.0246045901794256</v>
      </c>
      <c r="I32" s="26" t="n">
        <v>0.0641024431549109</v>
      </c>
    </row>
    <row r="33" customFormat="false" ht="15.75" hidden="false" customHeight="false" outlineLevel="0" collapsed="false">
      <c r="A33" s="2" t="str">
        <f aca="false">'Dados Gerais'!A33</f>
        <v>EU05-01</v>
      </c>
      <c r="B33" s="4" t="n">
        <v>754.23</v>
      </c>
      <c r="C33" s="4" t="n">
        <v>2.76060917650589</v>
      </c>
      <c r="D33" s="19" t="n">
        <v>27.0723279807814</v>
      </c>
      <c r="E33" s="4" t="n">
        <v>765.77</v>
      </c>
      <c r="F33" s="4" t="n">
        <v>2.80284752541388</v>
      </c>
      <c r="G33" s="19" t="n">
        <v>27.4865446851</v>
      </c>
      <c r="H33" s="26" t="n">
        <v>0.0153003725653978</v>
      </c>
      <c r="I33" s="26" t="n">
        <v>0.042238348907996</v>
      </c>
    </row>
    <row r="34" customFormat="false" ht="15.75" hidden="false" customHeight="false" outlineLevel="0" collapsed="false">
      <c r="A34" s="2" t="str">
        <f aca="false">'Dados Gerais'!A34</f>
        <v>EU05-02</v>
      </c>
      <c r="B34" s="4" t="n">
        <v>688.89</v>
      </c>
      <c r="C34" s="4" t="n">
        <v>2.14132074459614</v>
      </c>
      <c r="D34" s="19" t="n">
        <v>20.9991830799937</v>
      </c>
      <c r="E34" s="4" t="n">
        <v>746.77</v>
      </c>
      <c r="F34" s="4" t="n">
        <v>2.32123284187905</v>
      </c>
      <c r="G34" s="19" t="n">
        <v>22.7635180488131</v>
      </c>
      <c r="H34" s="26" t="n">
        <v>0.0840192193238398</v>
      </c>
      <c r="I34" s="26" t="n">
        <v>0.179912097282911</v>
      </c>
    </row>
    <row r="35" customFormat="false" ht="15.75" hidden="false" customHeight="false" outlineLevel="0" collapsed="false">
      <c r="A35" s="2" t="str">
        <f aca="false">'Dados Gerais'!A35</f>
        <v>GB02-01</v>
      </c>
      <c r="B35" s="4" t="n">
        <v>900.84</v>
      </c>
      <c r="C35" s="4" t="n">
        <v>2.94201207811824</v>
      </c>
      <c r="D35" s="19" t="n">
        <v>28.8512827458782</v>
      </c>
      <c r="E35" s="4" t="n">
        <v>902.24</v>
      </c>
      <c r="F35" s="4" t="n">
        <v>2.94658427396807</v>
      </c>
      <c r="G35" s="19" t="n">
        <v>28.896120670309</v>
      </c>
      <c r="H35" s="26" t="n">
        <v>0.00155410505750186</v>
      </c>
      <c r="I35" s="26" t="n">
        <v>0.00457219584983512</v>
      </c>
    </row>
    <row r="36" customFormat="false" ht="15.75" hidden="false" customHeight="false" outlineLevel="0" collapsed="false">
      <c r="A36" s="2" t="str">
        <f aca="false">'Dados Gerais'!A36</f>
        <v>GB02-02</v>
      </c>
      <c r="B36" s="4" t="n">
        <v>942.88</v>
      </c>
      <c r="C36" s="4" t="n">
        <v>2.91450495818726</v>
      </c>
      <c r="D36" s="19" t="n">
        <v>28.581530048207</v>
      </c>
      <c r="E36" s="4" t="n">
        <v>948.95</v>
      </c>
      <c r="F36" s="4" t="n">
        <v>2.93326773297959</v>
      </c>
      <c r="G36" s="19" t="n">
        <v>28.7655300136243</v>
      </c>
      <c r="H36" s="26" t="n">
        <v>0.00643772272187346</v>
      </c>
      <c r="I36" s="26" t="n">
        <v>0.018762774792335</v>
      </c>
    </row>
    <row r="37" customFormat="false" ht="15.75" hidden="false" customHeight="false" outlineLevel="0" collapsed="false">
      <c r="A37" s="2" t="str">
        <f aca="false">'Dados Gerais'!A37</f>
        <v>GB02-03</v>
      </c>
      <c r="B37" s="4" t="n">
        <v>962.73</v>
      </c>
      <c r="C37" s="4" t="n">
        <v>2.95841058315859</v>
      </c>
      <c r="D37" s="19" t="n">
        <v>29.0120971453321</v>
      </c>
      <c r="E37" s="4" t="n">
        <v>964.8</v>
      </c>
      <c r="F37" s="4" t="n">
        <v>2.96477156693092</v>
      </c>
      <c r="G37" s="19" t="n">
        <v>29.0744770868431</v>
      </c>
      <c r="H37" s="26" t="n">
        <v>0.00215013555202387</v>
      </c>
      <c r="I37" s="26" t="n">
        <v>0.00636098377233293</v>
      </c>
    </row>
    <row r="38" customFormat="false" ht="15.75" hidden="false" customHeight="false" outlineLevel="0" collapsed="false">
      <c r="A38" s="2" t="str">
        <f aca="false">'Dados Gerais'!A38</f>
        <v>GB02-04</v>
      </c>
      <c r="B38" s="4" t="n">
        <v>942.18</v>
      </c>
      <c r="C38" s="4" t="n">
        <v>2.95231158362793</v>
      </c>
      <c r="D38" s="19" t="n">
        <v>28.9522863915848</v>
      </c>
      <c r="E38" s="4" t="n">
        <v>944.63</v>
      </c>
      <c r="F38" s="4" t="n">
        <v>2.95998863406403</v>
      </c>
      <c r="G38" s="19" t="n">
        <v>29.0275725382441</v>
      </c>
      <c r="H38" s="26" t="n">
        <v>0.00260035237428097</v>
      </c>
      <c r="I38" s="26" t="n">
        <v>0.0076770504361041</v>
      </c>
    </row>
    <row r="39" customFormat="false" ht="15.75" hidden="false" customHeight="false" outlineLevel="0" collapsed="false">
      <c r="A39" s="2" t="str">
        <f aca="false">'Dados Gerais'!A39</f>
        <v>GB02-05</v>
      </c>
      <c r="B39" s="4" t="n">
        <v>947.12</v>
      </c>
      <c r="C39" s="4" t="n">
        <v>2.93439836895986</v>
      </c>
      <c r="D39" s="19" t="n">
        <v>28.7766177649602</v>
      </c>
      <c r="E39" s="4" t="n">
        <v>950.8</v>
      </c>
      <c r="F39" s="4" t="n">
        <v>2.94579986612788</v>
      </c>
      <c r="G39" s="19" t="n">
        <v>28.888428257163</v>
      </c>
      <c r="H39" s="26" t="n">
        <v>0.00388546329926509</v>
      </c>
      <c r="I39" s="26" t="n">
        <v>0.0114014971680169</v>
      </c>
    </row>
    <row r="40" customFormat="false" ht="15.75" hidden="false" customHeight="false" outlineLevel="0" collapsed="false">
      <c r="A40" s="2" t="str">
        <f aca="false">'Dados Gerais'!A40</f>
        <v>CB05-01</v>
      </c>
      <c r="B40" s="4" t="n">
        <v>1734.25</v>
      </c>
      <c r="C40" s="4" t="n">
        <v>2.02104631626929</v>
      </c>
      <c r="D40" s="19" t="n">
        <v>19.8196938574422</v>
      </c>
      <c r="E40" s="4" t="n">
        <v>1887.32</v>
      </c>
      <c r="F40" s="4" t="n">
        <v>2.19942980171334</v>
      </c>
      <c r="G40" s="19" t="n">
        <v>21.5690382649721</v>
      </c>
      <c r="H40" s="26" t="n">
        <v>0.088262937869396</v>
      </c>
      <c r="I40" s="26" t="n">
        <v>0.178383485444048</v>
      </c>
    </row>
    <row r="41" customFormat="false" ht="15.75" hidden="false" customHeight="false" outlineLevel="0" collapsed="false">
      <c r="A41" s="2" t="str">
        <f aca="false">'Dados Gerais'!A41</f>
        <v>CB05-02</v>
      </c>
      <c r="B41" s="4" t="n">
        <v>998.19</v>
      </c>
      <c r="C41" s="4" t="n">
        <v>2.89649873737148</v>
      </c>
      <c r="D41" s="19" t="n">
        <v>28.404949342844</v>
      </c>
      <c r="E41" s="4" t="n">
        <v>1001.33</v>
      </c>
      <c r="F41" s="4" t="n">
        <v>2.90561023521792</v>
      </c>
      <c r="G41" s="19" t="n">
        <v>28.4943026131998</v>
      </c>
      <c r="H41" s="26" t="n">
        <v>0.00314569370560713</v>
      </c>
      <c r="I41" s="26" t="n">
        <v>0.00911149784644847</v>
      </c>
    </row>
  </sheetData>
  <mergeCells count="11">
    <mergeCell ref="A1:A3"/>
    <mergeCell ref="B1:D1"/>
    <mergeCell ref="E1:H1"/>
    <mergeCell ref="I1:I3"/>
    <mergeCell ref="B2:B3"/>
    <mergeCell ref="C2:C3"/>
    <mergeCell ref="D2:D3"/>
    <mergeCell ref="E2:E3"/>
    <mergeCell ref="F2:F3"/>
    <mergeCell ref="G2:G3"/>
    <mergeCell ref="H2:H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N38" activeCellId="0" sqref="N38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0.43"/>
    <col collapsed="false" customWidth="true" hidden="false" outlineLevel="0" max="3" min="3" style="0" width="9.43"/>
    <col collapsed="false" customWidth="true" hidden="false" outlineLevel="0" max="4" min="4" style="0" width="13.7"/>
    <col collapsed="false" customWidth="true" hidden="false" outlineLevel="0" max="5" min="5" style="0" width="17.13"/>
    <col collapsed="false" customWidth="true" hidden="false" outlineLevel="0" max="7" min="6" style="0" width="12.29"/>
    <col collapsed="false" customWidth="true" hidden="false" outlineLevel="0" max="8" min="8" style="0" width="11.99"/>
    <col collapsed="false" customWidth="false" hidden="false" outlineLevel="0" max="9" min="9" style="0" width="11.57"/>
    <col collapsed="false" customWidth="true" hidden="false" outlineLevel="0" max="10" min="10" style="0" width="10.86"/>
    <col collapsed="false" customWidth="true" hidden="false" outlineLevel="0" max="13" min="11" style="0" width="11.3"/>
    <col collapsed="false" customWidth="true" hidden="false" outlineLevel="0" max="14" min="14" style="28" width="20.14"/>
    <col collapsed="false" customWidth="true" hidden="false" outlineLevel="0" max="15" min="15" style="28" width="13.7"/>
    <col collapsed="false" customWidth="true" hidden="false" outlineLevel="0" max="16" min="16" style="0" width="17.13"/>
    <col collapsed="false" customWidth="true" hidden="false" outlineLevel="0" max="1025" min="17" style="0" width="14.43"/>
  </cols>
  <sheetData>
    <row r="1" customFormat="false" ht="13.8" hidden="false" customHeight="true" outlineLevel="0" collapsed="false">
      <c r="A1" s="1" t="s">
        <v>0</v>
      </c>
      <c r="B1" s="29" t="s">
        <v>92</v>
      </c>
      <c r="C1" s="29"/>
      <c r="D1" s="29"/>
      <c r="E1" s="29"/>
      <c r="F1" s="29"/>
      <c r="G1" s="29"/>
      <c r="H1" s="30" t="s">
        <v>93</v>
      </c>
      <c r="I1" s="30"/>
      <c r="J1" s="30"/>
      <c r="K1" s="30"/>
      <c r="L1" s="30"/>
      <c r="M1" s="30"/>
      <c r="N1" s="30"/>
      <c r="O1" s="30"/>
      <c r="P1" s="31" t="s">
        <v>94</v>
      </c>
    </row>
    <row r="2" customFormat="false" ht="13.8" hidden="false" customHeight="true" outlineLevel="0" collapsed="false">
      <c r="A2" s="1"/>
      <c r="B2" s="32"/>
      <c r="C2" s="32"/>
      <c r="D2" s="32" t="s">
        <v>95</v>
      </c>
      <c r="E2" s="32"/>
      <c r="F2" s="32"/>
      <c r="G2" s="33"/>
      <c r="H2" s="32"/>
      <c r="I2" s="32"/>
      <c r="J2" s="32" t="s">
        <v>95</v>
      </c>
      <c r="K2" s="32"/>
      <c r="L2" s="32"/>
      <c r="M2" s="33"/>
      <c r="N2" s="34"/>
      <c r="O2" s="35" t="s">
        <v>96</v>
      </c>
      <c r="P2" s="31"/>
    </row>
    <row r="3" customFormat="false" ht="13.8" hidden="false" customHeight="false" outlineLevel="0" collapsed="false">
      <c r="A3" s="1"/>
      <c r="B3" s="36" t="s">
        <v>97</v>
      </c>
      <c r="C3" s="36" t="s">
        <v>98</v>
      </c>
      <c r="D3" s="36" t="s">
        <v>99</v>
      </c>
      <c r="E3" s="36" t="s">
        <v>100</v>
      </c>
      <c r="F3" s="36" t="s">
        <v>101</v>
      </c>
      <c r="G3" s="36" t="s">
        <v>102</v>
      </c>
      <c r="H3" s="36" t="s">
        <v>97</v>
      </c>
      <c r="I3" s="36" t="s">
        <v>98</v>
      </c>
      <c r="J3" s="36" t="s">
        <v>99</v>
      </c>
      <c r="K3" s="37" t="s">
        <v>100</v>
      </c>
      <c r="L3" s="36" t="s">
        <v>101</v>
      </c>
      <c r="M3" s="36" t="s">
        <v>102</v>
      </c>
      <c r="N3" s="34" t="s">
        <v>103</v>
      </c>
      <c r="O3" s="35"/>
      <c r="P3" s="31"/>
    </row>
    <row r="4" customFormat="false" ht="13.8" hidden="false" customHeight="false" outlineLevel="0" collapsed="false">
      <c r="A4" s="2" t="str">
        <f aca="false">'Dados Gerais'!A4</f>
        <v>MA01-01</v>
      </c>
      <c r="B4" s="9" t="n">
        <f aca="false">ondas!F3</f>
        <v>5555.389222</v>
      </c>
      <c r="C4" s="9" t="n">
        <f aca="false">ondas!L3</f>
        <v>2998.061076</v>
      </c>
      <c r="D4" s="19" t="n">
        <f aca="false">ondas!M3</f>
        <v>64.19878839</v>
      </c>
      <c r="E4" s="19" t="n">
        <f aca="false">ondas!N3</f>
        <v>0.2945419501</v>
      </c>
      <c r="F4" s="19" t="n">
        <f aca="false">'Indices Fisicos'!C4*C4^2 / 10^6</f>
        <v>24.79594747</v>
      </c>
      <c r="G4" s="19" t="n">
        <f aca="false">'Indices Fisicos'!C4*B4^2 / 10^6</f>
        <v>85.13903815</v>
      </c>
      <c r="H4" s="19" t="n">
        <f aca="false">ondas!Q3</f>
        <v>5639.817629</v>
      </c>
      <c r="I4" s="19" t="n">
        <f aca="false">ondas!W3</f>
        <v>3188.692215</v>
      </c>
      <c r="J4" s="19" t="n">
        <f aca="false">ondas!X3</f>
        <v>70.96901988</v>
      </c>
      <c r="K4" s="19" t="n">
        <f aca="false">ondas!Y3</f>
        <v>0.2650679497</v>
      </c>
      <c r="L4" s="19" t="n">
        <f aca="false">'Indices Fisicos'!F4*I4^2 / 10^6</f>
        <v>28.09918361</v>
      </c>
      <c r="M4" s="19" t="n">
        <f aca="false">'Indices Fisicos'!F4*H4^2 / 10^6</f>
        <v>87.90197249</v>
      </c>
      <c r="N4" s="9" t="n">
        <v>102.93</v>
      </c>
      <c r="O4" s="9" t="n">
        <v>228.5</v>
      </c>
      <c r="P4" s="38"/>
    </row>
    <row r="5" customFormat="false" ht="13.8" hidden="false" customHeight="false" outlineLevel="0" collapsed="false">
      <c r="A5" s="2" t="str">
        <f aca="false">'Dados Gerais'!A5</f>
        <v>MA01-02</v>
      </c>
      <c r="B5" s="9" t="n">
        <f aca="false">ondas!F4</f>
        <v>5628.451883</v>
      </c>
      <c r="C5" s="9" t="n">
        <f aca="false">ondas!L4</f>
        <v>2952.589991</v>
      </c>
      <c r="D5" s="19" t="n">
        <f aca="false">ondas!M4</f>
        <v>64.07028831</v>
      </c>
      <c r="E5" s="19" t="n">
        <f aca="false">ondas!N4</f>
        <v>0.3101666224</v>
      </c>
      <c r="F5" s="19" t="n">
        <f aca="false">'Indices Fisicos'!C5*C5^2 / 10^6</f>
        <v>24.4511985</v>
      </c>
      <c r="G5" s="19" t="n">
        <f aca="false">'Indices Fisicos'!C5*B5^2 / 10^6</f>
        <v>88.85293547</v>
      </c>
      <c r="H5" s="19" t="n">
        <f aca="false">ondas!Q4</f>
        <v>5628.451883</v>
      </c>
      <c r="I5" s="19" t="n">
        <f aca="false">ondas!W4</f>
        <v>3068.430657</v>
      </c>
      <c r="J5" s="19" t="n">
        <f aca="false">ondas!X4</f>
        <v>68.0549578</v>
      </c>
      <c r="K5" s="19" t="n">
        <f aca="false">ondas!Y4</f>
        <v>0.2885559543</v>
      </c>
      <c r="L5" s="19" t="n">
        <f aca="false">'Indices Fisicos'!F5*I5^2 / 10^6</f>
        <v>26.49230455</v>
      </c>
      <c r="M5" s="19" t="n">
        <f aca="false">'Indices Fisicos'!F5*H5^2 / 10^6</f>
        <v>89.13843974</v>
      </c>
      <c r="N5" s="9" t="n">
        <v>68.72</v>
      </c>
      <c r="O5" s="9" t="n">
        <v>262.4</v>
      </c>
      <c r="P5" s="38"/>
    </row>
    <row r="6" customFormat="false" ht="13.8" hidden="false" customHeight="false" outlineLevel="0" collapsed="false">
      <c r="A6" s="2" t="str">
        <f aca="false">'Dados Gerais'!A6</f>
        <v>MA01-03</v>
      </c>
      <c r="B6" s="9" t="n">
        <f aca="false">ondas!F5</f>
        <v>5294.343066</v>
      </c>
      <c r="C6" s="9" t="n">
        <f aca="false">ondas!L5</f>
        <v>2879.416435</v>
      </c>
      <c r="D6" s="19" t="n">
        <f aca="false">ondas!M5</f>
        <v>58.93968516</v>
      </c>
      <c r="E6" s="19" t="n">
        <f aca="false">ondas!N5</f>
        <v>0.2899836208</v>
      </c>
      <c r="F6" s="19" t="n">
        <f aca="false">'Indices Fisicos'!C6*C6^2 / 10^6</f>
        <v>22.84512928</v>
      </c>
      <c r="G6" s="19" t="n">
        <f aca="false">'Indices Fisicos'!C6*B6^2 / 10^6</f>
        <v>77.23405208</v>
      </c>
      <c r="H6" s="19" t="n">
        <f aca="false">ondas!Q5</f>
        <v>5494.886364</v>
      </c>
      <c r="I6" s="19" t="n">
        <f aca="false">ondas!W5</f>
        <v>3128.42355</v>
      </c>
      <c r="J6" s="19" t="n">
        <f aca="false">ondas!X5</f>
        <v>67.96816742</v>
      </c>
      <c r="K6" s="19" t="n">
        <f aca="false">ondas!Y5</f>
        <v>0.2602009721</v>
      </c>
      <c r="L6" s="19" t="n">
        <f aca="false">'Indices Fisicos'!F6*I6^2 / 10^6</f>
        <v>27.18790117</v>
      </c>
      <c r="M6" s="19" t="n">
        <f aca="false">'Indices Fisicos'!F6*H6^2 / 10^6</f>
        <v>83.87683231</v>
      </c>
      <c r="N6" s="39"/>
      <c r="O6" s="9" t="n">
        <v>136.7</v>
      </c>
      <c r="P6" s="38"/>
    </row>
    <row r="7" customFormat="false" ht="13.8" hidden="false" customHeight="false" outlineLevel="0" collapsed="false">
      <c r="A7" s="2" t="str">
        <f aca="false">'Dados Gerais'!A7</f>
        <v>MA01-04</v>
      </c>
      <c r="B7" s="9" t="n">
        <f aca="false">ondas!F6</f>
        <v>5269.507576</v>
      </c>
      <c r="C7" s="9" t="n">
        <f aca="false">ondas!L6</f>
        <v>2834.453953</v>
      </c>
      <c r="D7" s="19" t="n">
        <f aca="false">ondas!M6</f>
        <v>57.09389787</v>
      </c>
      <c r="E7" s="19" t="n">
        <f aca="false">ondas!N6</f>
        <v>0.2964350906</v>
      </c>
      <c r="F7" s="19" t="n">
        <f aca="false">'Indices Fisicos'!C7*C7^2 / 10^6</f>
        <v>22.0195744</v>
      </c>
      <c r="G7" s="19" t="n">
        <f aca="false">'Indices Fisicos'!C7*B7^2 / 10^6</f>
        <v>76.10447161</v>
      </c>
      <c r="H7" s="19" t="n">
        <f aca="false">ondas!Q6</f>
        <v>5269.507576</v>
      </c>
      <c r="I7" s="19" t="n">
        <f aca="false">ondas!W6</f>
        <v>2918.292427</v>
      </c>
      <c r="J7" s="19" t="n">
        <f aca="false">ondas!X6</f>
        <v>59.69848443</v>
      </c>
      <c r="K7" s="19" t="n">
        <f aca="false">ondas!Y6</f>
        <v>0.278808709</v>
      </c>
      <c r="L7" s="19" t="n">
        <f aca="false">'Indices Fisicos'!F7*I7^2 / 10^6</f>
        <v>23.43453546</v>
      </c>
      <c r="M7" s="19" t="n">
        <f aca="false">'Indices Fisicos'!F7*H7^2 / 10^6</f>
        <v>76.40799419</v>
      </c>
      <c r="N7" s="39"/>
      <c r="O7" s="9" t="n">
        <v>97.6</v>
      </c>
      <c r="P7" s="38"/>
    </row>
    <row r="8" customFormat="false" ht="13.8" hidden="false" customHeight="false" outlineLevel="0" collapsed="false">
      <c r="A8" s="2" t="str">
        <f aca="false">'Dados Gerais'!A8</f>
        <v>MA01-05</v>
      </c>
      <c r="B8" s="9" t="n">
        <f aca="false">ondas!F7</f>
        <v>4283.184524</v>
      </c>
      <c r="C8" s="9" t="n">
        <f aca="false">ondas!L7</f>
        <v>2094.527725</v>
      </c>
      <c r="D8" s="19" t="n">
        <f aca="false">ondas!M7</f>
        <v>26.90568036</v>
      </c>
      <c r="E8" s="19" t="n">
        <f aca="false">ondas!N7</f>
        <v>0.3428553337</v>
      </c>
      <c r="F8" s="19" t="n">
        <f aca="false">'Indices Fisicos'!C8*C8^2 / 10^6</f>
        <v>10.01808597</v>
      </c>
      <c r="G8" s="19" t="n">
        <f aca="false">'Indices Fisicos'!C8*B8^2 / 10^6</f>
        <v>41.89344709</v>
      </c>
      <c r="H8" s="19" t="n">
        <f aca="false">ondas!Q7</f>
        <v>4283.184524</v>
      </c>
      <c r="I8" s="19" t="n">
        <f aca="false">ondas!W7</f>
        <v>1913.254454</v>
      </c>
      <c r="J8" s="19" t="n">
        <f aca="false">ondas!X7</f>
        <v>22.99355709</v>
      </c>
      <c r="K8" s="19" t="n">
        <f aca="false">ondas!Y7</f>
        <v>0.3753656475</v>
      </c>
      <c r="L8" s="19" t="n">
        <f aca="false">'Indices Fisicos'!F8*I8^2 / 10^6</f>
        <v>8.927257143</v>
      </c>
      <c r="M8" s="19" t="n">
        <f aca="false">'Indices Fisicos'!F8*H8^2 / 10^6</f>
        <v>44.74104751</v>
      </c>
      <c r="N8" s="9" t="n">
        <v>40.67</v>
      </c>
      <c r="O8" s="9" t="n">
        <v>46.3</v>
      </c>
      <c r="P8" s="38"/>
    </row>
    <row r="9" customFormat="false" ht="13.8" hidden="false" customHeight="false" outlineLevel="0" collapsed="false">
      <c r="A9" s="2" t="str">
        <f aca="false">'Dados Gerais'!A9</f>
        <v>MA01-06</v>
      </c>
      <c r="B9" s="9" t="n">
        <f aca="false">ondas!F8</f>
        <v>5126.495726</v>
      </c>
      <c r="C9" s="9" t="n">
        <f aca="false">ondas!L8</f>
        <v>2488.28044</v>
      </c>
      <c r="D9" s="19" t="n">
        <f aca="false">ondas!M8</f>
        <v>41.97117708</v>
      </c>
      <c r="E9" s="19" t="n">
        <f aca="false">ondas!N8</f>
        <v>0.3459004817</v>
      </c>
      <c r="F9" s="19" t="n">
        <f aca="false">'Indices Fisicos'!C9*C9^2 / 10^6</f>
        <v>15.59222901</v>
      </c>
      <c r="G9" s="19" t="n">
        <f aca="false">'Indices Fisicos'!C9*B9^2 / 10^6</f>
        <v>66.18365585</v>
      </c>
      <c r="H9" s="19" t="n">
        <f aca="false">ondas!Q8</f>
        <v>5126.495726</v>
      </c>
      <c r="I9" s="19" t="n">
        <f aca="false">ondas!W8</f>
        <v>2491.898629</v>
      </c>
      <c r="J9" s="19" t="n">
        <f aca="false">ondas!X8</f>
        <v>42.07496025</v>
      </c>
      <c r="K9" s="19" t="n">
        <f aca="false">ondas!Y8</f>
        <v>0.3453132596</v>
      </c>
      <c r="L9" s="19" t="n">
        <f aca="false">'Indices Fisicos'!F9*I9^2 / 10^6</f>
        <v>15.98870291</v>
      </c>
      <c r="M9" s="19" t="n">
        <f aca="false">'Indices Fisicos'!F9*H9^2 / 10^6</f>
        <v>67.66961255</v>
      </c>
      <c r="N9" s="9" t="n">
        <v>57.96</v>
      </c>
      <c r="O9" s="9" t="n">
        <v>93.9</v>
      </c>
      <c r="P9" s="38"/>
    </row>
    <row r="10" customFormat="false" ht="13.8" hidden="false" customHeight="false" outlineLevel="0" collapsed="false">
      <c r="A10" s="2" t="str">
        <f aca="false">'Dados Gerais'!A10</f>
        <v>MA02-02</v>
      </c>
      <c r="B10" s="9" t="n">
        <f aca="false">ondas!F9</f>
        <v>5221.933086</v>
      </c>
      <c r="C10" s="9" t="n">
        <f aca="false">ondas!L9</f>
        <v>2935.632184</v>
      </c>
      <c r="D10" s="19" t="n">
        <f aca="false">ondas!M9</f>
        <v>56.43575181</v>
      </c>
      <c r="E10" s="19" t="n">
        <f aca="false">ondas!N9</f>
        <v>0.2689641685</v>
      </c>
      <c r="F10" s="19" t="n">
        <f aca="false">'Indices Fisicos'!C10*C10^2 / 10^6</f>
        <v>22.23693671</v>
      </c>
      <c r="G10" s="19" t="n">
        <f aca="false">'Indices Fisicos'!C10*B10^2 / 10^6</f>
        <v>70.36136955</v>
      </c>
      <c r="H10" s="19" t="n">
        <f aca="false">ondas!Q9</f>
        <v>5221.933086</v>
      </c>
      <c r="I10" s="19" t="n">
        <f aca="false">ondas!W9</f>
        <v>2918.553916</v>
      </c>
      <c r="J10" s="19" t="n">
        <f aca="false">ondas!X9</f>
        <v>55.95236767</v>
      </c>
      <c r="K10" s="19" t="n">
        <f aca="false">ondas!Y9</f>
        <v>0.2728620908</v>
      </c>
      <c r="L10" s="19" t="n">
        <f aca="false">'Indices Fisicos'!F10*I10^2 / 10^6</f>
        <v>22.3170851</v>
      </c>
      <c r="M10" s="19" t="n">
        <f aca="false">'Indices Fisicos'!F10*H10^2 / 10^6</f>
        <v>71.44381428</v>
      </c>
      <c r="N10" s="9" t="n">
        <v>52.02</v>
      </c>
      <c r="O10" s="9" t="n">
        <v>181.4</v>
      </c>
      <c r="P10" s="38"/>
    </row>
    <row r="11" customFormat="false" ht="13.8" hidden="false" customHeight="false" outlineLevel="0" collapsed="false">
      <c r="A11" s="2" t="str">
        <f aca="false">'Dados Gerais'!A11</f>
        <v>MA02-03</v>
      </c>
      <c r="B11" s="9" t="n">
        <f aca="false">ondas!F10</f>
        <v>5758.196721</v>
      </c>
      <c r="C11" s="9" t="n">
        <f aca="false">ondas!L10</f>
        <v>3110.471552</v>
      </c>
      <c r="D11" s="19" t="n">
        <f aca="false">ondas!M10</f>
        <v>69.70025065</v>
      </c>
      <c r="E11" s="19" t="n">
        <f aca="false">ondas!N10</f>
        <v>0.2939886457</v>
      </c>
      <c r="F11" s="19" t="n">
        <f aca="false">'Indices Fisicos'!C11*C11^2 / 10^6</f>
        <v>26.93232699</v>
      </c>
      <c r="G11" s="19" t="n">
        <f aca="false">'Indices Fisicos'!C11*B11^2 / 10^6</f>
        <v>92.29844984</v>
      </c>
      <c r="H11" s="19" t="n">
        <f aca="false">ondas!Q10</f>
        <v>5758.196721</v>
      </c>
      <c r="I11" s="19" t="n">
        <f aca="false">ondas!W10</f>
        <v>3220.261288</v>
      </c>
      <c r="J11" s="19" t="n">
        <f aca="false">ondas!X10</f>
        <v>73.46417337</v>
      </c>
      <c r="K11" s="19" t="n">
        <f aca="false">ondas!Y10</f>
        <v>0.2724536352</v>
      </c>
      <c r="L11" s="19" t="n">
        <f aca="false">'Indices Fisicos'!F11*I11^2 / 10^6</f>
        <v>28.98591999</v>
      </c>
      <c r="M11" s="19" t="n">
        <f aca="false">'Indices Fisicos'!F11*H11^2 / 10^6</f>
        <v>92.67825807</v>
      </c>
      <c r="N11" s="9" t="n">
        <v>77.05</v>
      </c>
      <c r="O11" s="9" t="n">
        <v>193</v>
      </c>
      <c r="P11" s="38"/>
    </row>
    <row r="12" customFormat="false" ht="13.8" hidden="false" customHeight="false" outlineLevel="0" collapsed="false">
      <c r="A12" s="2" t="str">
        <f aca="false">'Dados Gerais'!A12</f>
        <v>MA02-04</v>
      </c>
      <c r="B12" s="9" t="n">
        <f aca="false">ondas!F11</f>
        <v>5527.637131</v>
      </c>
      <c r="C12" s="9" t="n">
        <f aca="false">ondas!L11</f>
        <v>2838.678223</v>
      </c>
      <c r="D12" s="19" t="n">
        <f aca="false">ondas!M11</f>
        <v>58.37103785</v>
      </c>
      <c r="E12" s="19" t="n">
        <f aca="false">ondas!N11</f>
        <v>0.3209048024</v>
      </c>
      <c r="F12" s="19" t="n">
        <f aca="false">'Indices Fisicos'!C12*C12^2 / 10^6</f>
        <v>22.09509639</v>
      </c>
      <c r="G12" s="19" t="n">
        <f aca="false">'Indices Fisicos'!C12*B12^2 / 10^6</f>
        <v>83.78043658</v>
      </c>
      <c r="H12" s="19" t="n">
        <f aca="false">ondas!Q11</f>
        <v>5574.680851</v>
      </c>
      <c r="I12" s="19" t="n">
        <f aca="false">ondas!W11</f>
        <v>2965.9271</v>
      </c>
      <c r="J12" s="19" t="n">
        <f aca="false">ondas!X11</f>
        <v>62.83798628</v>
      </c>
      <c r="K12" s="19" t="n">
        <f aca="false">ondas!Y11</f>
        <v>0.3025900331</v>
      </c>
      <c r="L12" s="19" t="n">
        <f aca="false">'Indices Fisicos'!F12*I12^2 / 10^6</f>
        <v>24.2664928</v>
      </c>
      <c r="M12" s="19" t="n">
        <f aca="false">'Indices Fisicos'!F12*H12^2 / 10^6</f>
        <v>85.72867017</v>
      </c>
      <c r="N12" s="9" t="n">
        <v>75</v>
      </c>
      <c r="O12" s="9" t="n">
        <v>195.1</v>
      </c>
      <c r="P12" s="38"/>
    </row>
    <row r="13" customFormat="false" ht="13.8" hidden="false" customHeight="false" outlineLevel="0" collapsed="false">
      <c r="A13" s="2" t="str">
        <f aca="false">'Dados Gerais'!A13</f>
        <v>MA02-05</v>
      </c>
      <c r="B13" s="9" t="n">
        <f aca="false">ondas!F12</f>
        <v>5617.418033</v>
      </c>
      <c r="C13" s="9" t="n">
        <f aca="false">ondas!L12</f>
        <v>2906.99894</v>
      </c>
      <c r="D13" s="19" t="n">
        <f aca="false">ondas!M12</f>
        <v>60.61561367</v>
      </c>
      <c r="E13" s="19" t="n">
        <f aca="false">ondas!N12</f>
        <v>0.3171231983</v>
      </c>
      <c r="F13" s="19" t="n">
        <f aca="false">'Indices Fisicos'!C13*C13^2 / 10^6</f>
        <v>23.01060893</v>
      </c>
      <c r="G13" s="19" t="n">
        <f aca="false">'Indices Fisicos'!C13*B13^2 / 10^6</f>
        <v>85.92347901</v>
      </c>
      <c r="H13" s="19" t="n">
        <f aca="false">ondas!Q12</f>
        <v>5617.418033</v>
      </c>
      <c r="I13" s="19" t="n">
        <f aca="false">ondas!W12</f>
        <v>2945.100988</v>
      </c>
      <c r="J13" s="19" t="n">
        <f aca="false">ondas!X12</f>
        <v>61.90067835</v>
      </c>
      <c r="K13" s="19" t="n">
        <f aca="false">ondas!Y12</f>
        <v>0.3104687371</v>
      </c>
      <c r="L13" s="19" t="n">
        <f aca="false">'Indices Fisicos'!F13*I13^2 / 10^6</f>
        <v>23.74596457</v>
      </c>
      <c r="M13" s="19" t="n">
        <f aca="false">'Indices Fisicos'!F13*H13^2 / 10^6</f>
        <v>86.38988995</v>
      </c>
      <c r="N13" s="9" t="n">
        <v>93.01</v>
      </c>
      <c r="O13" s="9" t="n">
        <v>190.2</v>
      </c>
      <c r="P13" s="38"/>
    </row>
    <row r="14" customFormat="false" ht="13.8" hidden="false" customHeight="false" outlineLevel="0" collapsed="false">
      <c r="A14" s="2" t="str">
        <f aca="false">'Dados Gerais'!A14</f>
        <v>MA02-06</v>
      </c>
      <c r="B14" s="9" t="n">
        <f aca="false">ondas!F13</f>
        <v>5256.331878</v>
      </c>
      <c r="C14" s="9" t="n">
        <f aca="false">ondas!L13</f>
        <v>2935.137771</v>
      </c>
      <c r="D14" s="19" t="n">
        <f aca="false">ondas!M13</f>
        <v>59.86525934</v>
      </c>
      <c r="E14" s="19" t="n">
        <f aca="false">ondas!N13</f>
        <v>0.273455407</v>
      </c>
      <c r="F14" s="19" t="n">
        <f aca="false">'Indices Fisicos'!C14*C14^2 / 10^6</f>
        <v>23.50504737</v>
      </c>
      <c r="G14" s="19" t="n">
        <f aca="false">'Indices Fisicos'!C14*B14^2 / 10^6</f>
        <v>75.38235565</v>
      </c>
      <c r="H14" s="19" t="n">
        <f aca="false">ondas!Q13</f>
        <v>5256.331878</v>
      </c>
      <c r="I14" s="19" t="n">
        <f aca="false">ondas!W13</f>
        <v>3031.989924</v>
      </c>
      <c r="J14" s="19" t="n">
        <f aca="false">ondas!X13</f>
        <v>62.73874247</v>
      </c>
      <c r="K14" s="19" t="n">
        <f aca="false">ondas!Y13</f>
        <v>0.2506798646</v>
      </c>
      <c r="L14" s="19" t="n">
        <f aca="false">'Indices Fisicos'!F14*I14^2 / 10^6</f>
        <v>25.23974867</v>
      </c>
      <c r="M14" s="19" t="n">
        <f aca="false">'Indices Fisicos'!F14*H14^2 / 10^6</f>
        <v>75.85689724</v>
      </c>
      <c r="N14" s="9" t="n">
        <v>54.6</v>
      </c>
      <c r="O14" s="9" t="n">
        <v>138</v>
      </c>
      <c r="P14" s="38"/>
    </row>
    <row r="15" customFormat="false" ht="13.8" hidden="false" customHeight="false" outlineLevel="0" collapsed="false">
      <c r="A15" s="2" t="str">
        <f aca="false">'Dados Gerais'!A15</f>
        <v>MA02-07</v>
      </c>
      <c r="B15" s="9" t="n">
        <f aca="false">ondas!F14</f>
        <v>5137.043796</v>
      </c>
      <c r="C15" s="9" t="n">
        <f aca="false">ondas!L14</f>
        <v>2796.642162</v>
      </c>
      <c r="D15" s="19" t="n">
        <f aca="false">ondas!M14</f>
        <v>54.4423897</v>
      </c>
      <c r="E15" s="19" t="n">
        <f aca="false">ondas!N14</f>
        <v>0.2893902816</v>
      </c>
      <c r="F15" s="19" t="n">
        <f aca="false">'Indices Fisicos'!C15*C15^2 / 10^6</f>
        <v>21.11167987</v>
      </c>
      <c r="G15" s="19" t="n">
        <f aca="false">'Indices Fisicos'!C15*B15^2 / 10^6</f>
        <v>71.23206373</v>
      </c>
      <c r="H15" s="19" t="n">
        <f aca="false">ondas!Q14</f>
        <v>5232.527881</v>
      </c>
      <c r="I15" s="19" t="n">
        <f aca="false">ondas!W14</f>
        <v>2825.838185</v>
      </c>
      <c r="J15" s="19" t="n">
        <f aca="false">ondas!X14</f>
        <v>55.78928112</v>
      </c>
      <c r="K15" s="19" t="n">
        <f aca="false">ondas!Y14</f>
        <v>0.294127901</v>
      </c>
      <c r="L15" s="19" t="n">
        <f aca="false">'Indices Fisicos'!F15*I15^2 / 10^6</f>
        <v>21.83398509</v>
      </c>
      <c r="M15" s="19" t="n">
        <f aca="false">'Indices Fisicos'!F15*H15^2 / 10^6</f>
        <v>74.8620185</v>
      </c>
      <c r="N15" s="9" t="n">
        <v>51.49</v>
      </c>
      <c r="O15" s="9" t="n">
        <v>113.7</v>
      </c>
      <c r="P15" s="38"/>
    </row>
    <row r="16" customFormat="false" ht="13.8" hidden="false" customHeight="false" outlineLevel="0" collapsed="false">
      <c r="A16" s="2" t="str">
        <f aca="false">'Dados Gerais'!A16</f>
        <v>MA02-08</v>
      </c>
      <c r="B16" s="9" t="n">
        <f aca="false">ondas!F15</f>
        <v>4085.932722</v>
      </c>
      <c r="C16" s="9" t="n">
        <f aca="false">ondas!L15</f>
        <v>2003.448793</v>
      </c>
      <c r="D16" s="19" t="n">
        <f aca="false">ondas!M15</f>
        <v>24.1841377</v>
      </c>
      <c r="E16" s="19" t="n">
        <f aca="false">ondas!N15</f>
        <v>0.3417398203</v>
      </c>
      <c r="F16" s="19" t="n">
        <f aca="false">'Indices Fisicos'!C16*C16^2 / 10^6</f>
        <v>9.012230736</v>
      </c>
      <c r="G16" s="19" t="n">
        <f aca="false">'Indices Fisicos'!C16*B16^2 / 10^6</f>
        <v>37.48506185</v>
      </c>
      <c r="H16" s="19" t="n">
        <f aca="false">ondas!Q15</f>
        <v>4175.3125</v>
      </c>
      <c r="I16" s="19" t="n">
        <f aca="false">ondas!W15</f>
        <v>1816.340402</v>
      </c>
      <c r="J16" s="19" t="n">
        <f aca="false">ondas!X15</f>
        <v>20.49342884</v>
      </c>
      <c r="K16" s="19" t="n">
        <f aca="false">ondas!Y15</f>
        <v>0.3832935012</v>
      </c>
      <c r="L16" s="19" t="n">
        <f aca="false">'Indices Fisicos'!F16*I16^2 / 10^6</f>
        <v>7.948742782</v>
      </c>
      <c r="M16" s="19" t="n">
        <f aca="false">'Indices Fisicos'!F16*H16^2 / 10^6</f>
        <v>42.00315646</v>
      </c>
      <c r="N16" s="9" t="n">
        <v>29.4</v>
      </c>
      <c r="O16" s="9" t="n">
        <v>32.5</v>
      </c>
      <c r="P16" s="38"/>
    </row>
    <row r="17" customFormat="false" ht="13.8" hidden="false" customHeight="false" outlineLevel="0" collapsed="false">
      <c r="A17" s="2" t="str">
        <f aca="false">'Dados Gerais'!A17</f>
        <v>MA03-01</v>
      </c>
      <c r="B17" s="9" t="n">
        <f aca="false">ondas!F16</f>
        <v>5455.157593</v>
      </c>
      <c r="C17" s="9" t="n">
        <f aca="false">ondas!L16</f>
        <v>3149.462366</v>
      </c>
      <c r="D17" s="19" t="n">
        <f aca="false">ondas!M16</f>
        <v>71.22043013</v>
      </c>
      <c r="E17" s="19" t="n">
        <f aca="false">ondas!N16</f>
        <v>0.2500177018</v>
      </c>
      <c r="F17" s="19" t="n">
        <f aca="false">'Indices Fisicos'!C17*C17^2 / 10^6</f>
        <v>28.48776863</v>
      </c>
      <c r="G17" s="19" t="n">
        <f aca="false">'Indices Fisicos'!C17*B17^2 / 10^6</f>
        <v>85.46734044</v>
      </c>
      <c r="H17" s="19" t="n">
        <f aca="false">ondas!Q16</f>
        <v>5455.157593</v>
      </c>
      <c r="I17" s="19" t="n">
        <f aca="false">ondas!W16</f>
        <v>2965.498442</v>
      </c>
      <c r="J17" s="19" t="n">
        <f aca="false">ondas!X16</f>
        <v>65.17611808</v>
      </c>
      <c r="K17" s="19" t="n">
        <f aca="false">ondas!Y16</f>
        <v>0.2902608115</v>
      </c>
      <c r="L17" s="19" t="n">
        <f aca="false">'Indices Fisicos'!F17*I17^2 / 10^6</f>
        <v>25.31875882</v>
      </c>
      <c r="M17" s="19" t="n">
        <f aca="false">'Indices Fisicos'!F17*H17^2 / 10^6</f>
        <v>85.67647976</v>
      </c>
      <c r="N17" s="9" t="n">
        <v>75.02</v>
      </c>
      <c r="O17" s="9" t="n">
        <v>183.9</v>
      </c>
      <c r="P17" s="38"/>
    </row>
    <row r="18" customFormat="false" ht="13.8" hidden="false" customHeight="false" outlineLevel="0" collapsed="false">
      <c r="A18" s="2" t="str">
        <f aca="false">'Dados Gerais'!A18</f>
        <v>MA03-02</v>
      </c>
      <c r="B18" s="9" t="n">
        <f aca="false">ondas!F17</f>
        <v>5640.794979</v>
      </c>
      <c r="C18" s="9" t="n">
        <f aca="false">ondas!L17</f>
        <v>2877.588047</v>
      </c>
      <c r="D18" s="19" t="n">
        <f aca="false">ondas!M17</f>
        <v>62.5990749</v>
      </c>
      <c r="E18" s="19" t="n">
        <f aca="false">ondas!N17</f>
        <v>0.3241037129</v>
      </c>
      <c r="F18" s="19" t="n">
        <f aca="false">'Indices Fisicos'!C18*C18^2 / 10^6</f>
        <v>23.63828237</v>
      </c>
      <c r="G18" s="19" t="n">
        <f aca="false">'Indices Fisicos'!C18*B18^2 / 10^6</f>
        <v>90.83208948</v>
      </c>
      <c r="H18" s="19" t="n">
        <f aca="false">ondas!Q17</f>
        <v>5640.794979</v>
      </c>
      <c r="I18" s="19" t="n">
        <f aca="false">ondas!W17</f>
        <v>2855.64499</v>
      </c>
      <c r="J18" s="19" t="n">
        <f aca="false">ondas!X17</f>
        <v>61.81531311</v>
      </c>
      <c r="K18" s="19" t="n">
        <f aca="false">ondas!Y17</f>
        <v>0.3276969941</v>
      </c>
      <c r="L18" s="19" t="n">
        <f aca="false">'Indices Fisicos'!F18*I18^2 / 10^6</f>
        <v>23.36549744</v>
      </c>
      <c r="M18" s="19" t="n">
        <f aca="false">'Indices Fisicos'!F18*H18^2 / 10^6</f>
        <v>91.16900821</v>
      </c>
      <c r="N18" s="39"/>
      <c r="O18" s="39"/>
      <c r="P18" s="38" t="s">
        <v>13</v>
      </c>
    </row>
    <row r="19" customFormat="false" ht="13.8" hidden="false" customHeight="false" outlineLevel="0" collapsed="false">
      <c r="A19" s="2" t="str">
        <f aca="false">'Dados Gerais'!A19</f>
        <v>MA03-03</v>
      </c>
      <c r="B19" s="9" t="n">
        <f aca="false">ondas!F18</f>
        <v>3542.279412</v>
      </c>
      <c r="C19" s="9" t="n">
        <f aca="false">ondas!L18</f>
        <v>1690.746373</v>
      </c>
      <c r="D19" s="19" t="n">
        <f aca="false">ondas!M18</f>
        <v>17.26201858</v>
      </c>
      <c r="E19" s="19" t="n">
        <f aca="false">ondas!N18</f>
        <v>0.352482823</v>
      </c>
      <c r="F19" s="19" t="n">
        <f aca="false">'Indices Fisicos'!C19*C19^2 / 10^6</f>
        <v>6.381603627</v>
      </c>
      <c r="G19" s="19" t="n">
        <f aca="false">'Indices Fisicos'!C19*B19^2 / 10^6</f>
        <v>28.01163938</v>
      </c>
      <c r="H19" s="19" t="n">
        <f aca="false">ondas!Q18</f>
        <v>3577.351485</v>
      </c>
      <c r="I19" s="19" t="n">
        <f aca="false">ondas!W18</f>
        <v>1890.451275</v>
      </c>
      <c r="J19" s="19" t="n">
        <f aca="false">ondas!X18</f>
        <v>20.84330312</v>
      </c>
      <c r="K19" s="19" t="n">
        <f aca="false">ondas!Y18</f>
        <v>0.3062691657</v>
      </c>
      <c r="L19" s="19" t="n">
        <f aca="false">'Indices Fisicos'!F19*I19^2 / 10^6</f>
        <v>8.675237013</v>
      </c>
      <c r="M19" s="19" t="n">
        <f aca="false">'Indices Fisicos'!F19*H19^2 / 10^6</f>
        <v>31.06516024</v>
      </c>
      <c r="N19" s="9" t="n">
        <v>18.23</v>
      </c>
      <c r="O19" s="9" t="n">
        <v>29</v>
      </c>
      <c r="P19" s="38"/>
    </row>
    <row r="20" customFormat="false" ht="13.8" hidden="false" customHeight="false" outlineLevel="0" collapsed="false">
      <c r="A20" s="2" t="str">
        <f aca="false">'Dados Gerais'!A20</f>
        <v>MA03-04</v>
      </c>
      <c r="B20" s="9" t="n">
        <f aca="false">ondas!F19</f>
        <v>5185.227273</v>
      </c>
      <c r="C20" s="9" t="n">
        <f aca="false">ondas!L19</f>
        <v>2411.30879</v>
      </c>
      <c r="D20" s="19" t="n">
        <f aca="false">ondas!M19</f>
        <v>40.36754108</v>
      </c>
      <c r="E20" s="19" t="n">
        <f aca="false">ondas!N19</f>
        <v>0.3620358134</v>
      </c>
      <c r="F20" s="19" t="n">
        <f aca="false">'Indices Fisicos'!C20*C20^2 / 10^6</f>
        <v>14.81882513</v>
      </c>
      <c r="G20" s="19" t="n">
        <f aca="false">'Indices Fisicos'!C20*B20^2 / 10^6</f>
        <v>68.52415802</v>
      </c>
      <c r="H20" s="19" t="n">
        <f aca="false">ondas!Q19</f>
        <v>5389.370079</v>
      </c>
      <c r="I20" s="19" t="n">
        <f aca="false">ondas!W19</f>
        <v>2930.008562</v>
      </c>
      <c r="J20" s="19" t="n">
        <f aca="false">ondas!X19</f>
        <v>56.45919863</v>
      </c>
      <c r="K20" s="19" t="n">
        <f aca="false">ondas!Y19</f>
        <v>0.2902052968</v>
      </c>
      <c r="L20" s="19" t="n">
        <f aca="false">'Indices Fisicos'!F20*I20^2 / 10^6</f>
        <v>22.32445106</v>
      </c>
      <c r="M20" s="19" t="n">
        <f aca="false">'Indices Fisicos'!F20*H20^2 / 10^6</f>
        <v>75.52991982</v>
      </c>
      <c r="N20" s="9" t="n">
        <v>76.38</v>
      </c>
      <c r="O20" s="9" t="n">
        <v>121.3</v>
      </c>
      <c r="P20" s="38"/>
    </row>
    <row r="21" customFormat="false" ht="13.8" hidden="false" customHeight="false" outlineLevel="0" collapsed="false">
      <c r="A21" s="2" t="str">
        <f aca="false">'Dados Gerais'!A21</f>
        <v>MA03-05</v>
      </c>
      <c r="B21" s="9" t="n">
        <f aca="false">ondas!F20</f>
        <v>5540.733591</v>
      </c>
      <c r="C21" s="9" t="n">
        <f aca="false">ondas!L20</f>
        <v>2968.045502</v>
      </c>
      <c r="D21" s="19" t="n">
        <f aca="false">ondas!M20</f>
        <v>62.44949053</v>
      </c>
      <c r="E21" s="19" t="n">
        <f aca="false">ondas!N20</f>
        <v>0.298786679</v>
      </c>
      <c r="F21" s="19" t="n">
        <f aca="false">'Indices Fisicos'!C21*C21^2 / 10^6</f>
        <v>24.0414733</v>
      </c>
      <c r="G21" s="19" t="n">
        <f aca="false">'Indices Fisicos'!C21*B21^2 / 10^6</f>
        <v>83.78272994</v>
      </c>
      <c r="H21" s="19" t="n">
        <f aca="false">ondas!Q20</f>
        <v>5672.134387</v>
      </c>
      <c r="I21" s="19" t="n">
        <f aca="false">ondas!W20</f>
        <v>3159.511229</v>
      </c>
      <c r="J21" s="19" t="n">
        <f aca="false">ondas!X20</f>
        <v>69.47442435</v>
      </c>
      <c r="K21" s="19" t="n">
        <f aca="false">ondas!Y20</f>
        <v>0.2750734001</v>
      </c>
      <c r="L21" s="19" t="n">
        <f aca="false">'Indices Fisicos'!F21*I21^2 / 10^6</f>
        <v>27.42255565</v>
      </c>
      <c r="M21" s="19" t="n">
        <f aca="false">'Indices Fisicos'!F21*H21^2 / 10^6</f>
        <v>88.38145439</v>
      </c>
      <c r="N21" s="9" t="n">
        <v>86.75</v>
      </c>
      <c r="O21" s="9" t="n">
        <v>122.4</v>
      </c>
      <c r="P21" s="38"/>
    </row>
    <row r="22" customFormat="false" ht="13.8" hidden="false" customHeight="false" outlineLevel="0" collapsed="false">
      <c r="A22" s="2" t="str">
        <f aca="false">'Dados Gerais'!A22</f>
        <v>MA03-06</v>
      </c>
      <c r="B22" s="9" t="n">
        <f aca="false">ondas!F21</f>
        <v>5429.6875</v>
      </c>
      <c r="C22" s="9" t="n">
        <f aca="false">ondas!L21</f>
        <v>2874.276261</v>
      </c>
      <c r="D22" s="19" t="n">
        <f aca="false">ondas!M21</f>
        <v>58.95183191</v>
      </c>
      <c r="E22" s="19" t="n">
        <f aca="false">ondas!N21</f>
        <v>0.3053381821</v>
      </c>
      <c r="F22" s="19" t="n">
        <f aca="false">'Indices Fisicos'!C22*C22^2 / 10^6</f>
        <v>22.58105704</v>
      </c>
      <c r="G22" s="19" t="n">
        <f aca="false">'Indices Fisicos'!C22*B22^2 / 10^6</f>
        <v>80.58179209</v>
      </c>
      <c r="H22" s="19" t="n">
        <f aca="false">ondas!Q21</f>
        <v>5472.440945</v>
      </c>
      <c r="I22" s="19" t="n">
        <f aca="false">ondas!W21</f>
        <v>3251.461988</v>
      </c>
      <c r="J22" s="19" t="n">
        <f aca="false">ondas!X21</f>
        <v>70.92246006</v>
      </c>
      <c r="K22" s="19" t="n">
        <f aca="false">ondas!Y21</f>
        <v>0.2271825795</v>
      </c>
      <c r="L22" s="19" t="n">
        <f aca="false">'Indices Fisicos'!F22*I22^2 / 10^6</f>
        <v>29.1630449</v>
      </c>
      <c r="M22" s="19" t="n">
        <f aca="false">'Indices Fisicos'!F22*H22^2 / 10^6</f>
        <v>82.61096045</v>
      </c>
      <c r="N22" s="9" t="n">
        <v>66.99</v>
      </c>
      <c r="O22" s="9" t="n">
        <v>208.8</v>
      </c>
      <c r="P22" s="38"/>
    </row>
    <row r="23" customFormat="false" ht="13.8" hidden="false" customHeight="false" outlineLevel="0" collapsed="false">
      <c r="A23" s="2" t="str">
        <f aca="false">'Dados Gerais'!A23</f>
        <v>MA03-07</v>
      </c>
      <c r="B23" s="9" t="n">
        <f aca="false">ondas!F22</f>
        <v>5699.799197</v>
      </c>
      <c r="C23" s="9" t="n">
        <f aca="false">ondas!L22</f>
        <v>3211.69948</v>
      </c>
      <c r="D23" s="19" t="n">
        <f aca="false">ondas!M22</f>
        <v>72.33790832</v>
      </c>
      <c r="E23" s="19" t="n">
        <f aca="false">ondas!N22</f>
        <v>0.2673938044</v>
      </c>
      <c r="F23" s="19" t="n">
        <f aca="false">'Indices Fisicos'!C23*C23^2 / 10^6</f>
        <v>28.53805505</v>
      </c>
      <c r="G23" s="19" t="n">
        <f aca="false">'Indices Fisicos'!C23*B23^2 / 10^6</f>
        <v>89.88219719</v>
      </c>
      <c r="H23" s="19" t="n">
        <f aca="false">ondas!Q22</f>
        <v>5816.598361</v>
      </c>
      <c r="I23" s="19" t="n">
        <f aca="false">ondas!W22</f>
        <v>3184.316805</v>
      </c>
      <c r="J23" s="19" t="n">
        <f aca="false">ondas!X22</f>
        <v>72.15444701</v>
      </c>
      <c r="K23" s="19" t="n">
        <f aca="false">ondas!Y22</f>
        <v>0.2860149006</v>
      </c>
      <c r="L23" s="19" t="n">
        <f aca="false">'Indices Fisicos'!F23*I23^2 / 10^6</f>
        <v>28.19787565</v>
      </c>
      <c r="M23" s="19" t="n">
        <f aca="false">'Indices Fisicos'!F23*H23^2 / 10^6</f>
        <v>94.08535036</v>
      </c>
      <c r="N23" s="9" t="n">
        <v>85.1</v>
      </c>
      <c r="O23" s="9" t="n">
        <v>261.2</v>
      </c>
      <c r="P23" s="38"/>
    </row>
    <row r="24" customFormat="false" ht="13.8" hidden="false" customHeight="false" outlineLevel="0" collapsed="false">
      <c r="A24" s="2" t="str">
        <f aca="false">'Dados Gerais'!A24</f>
        <v>MA04-01</v>
      </c>
      <c r="B24" s="9" t="n">
        <f aca="false">ondas!F23</f>
        <v>5493.442623</v>
      </c>
      <c r="C24" s="9" t="n">
        <f aca="false">ondas!L23</f>
        <v>2851.914894</v>
      </c>
      <c r="D24" s="19" t="n">
        <f aca="false">ondas!M23</f>
        <v>58.73604623</v>
      </c>
      <c r="E24" s="19" t="n">
        <f aca="false">ondas!N23</f>
        <v>0.3155226692</v>
      </c>
      <c r="F24" s="19" t="n">
        <f aca="false">'Indices Fisicos'!C24*C24^2 / 10^6</f>
        <v>22.32422428</v>
      </c>
      <c r="G24" s="19" t="n">
        <f aca="false">'Indices Fisicos'!C24*B24^2 / 10^6</f>
        <v>82.83091145</v>
      </c>
      <c r="H24" s="19" t="n">
        <f aca="false">ondas!Q23</f>
        <v>5493.442623</v>
      </c>
      <c r="I24" s="19" t="n">
        <f aca="false">ondas!W23</f>
        <v>2933.683519</v>
      </c>
      <c r="J24" s="19" t="n">
        <f aca="false">ondas!X23</f>
        <v>61.44321875</v>
      </c>
      <c r="K24" s="19" t="n">
        <f aca="false">ondas!Y23</f>
        <v>0.3005114675</v>
      </c>
      <c r="L24" s="19" t="n">
        <f aca="false">'Indices Fisicos'!F24*I24^2 / 10^6</f>
        <v>23.74789031</v>
      </c>
      <c r="M24" s="19" t="n">
        <f aca="false">'Indices Fisicos'!F24*H24^2 / 10^6</f>
        <v>83.26983376</v>
      </c>
      <c r="N24" s="9" t="n">
        <v>78.98</v>
      </c>
      <c r="O24" s="9" t="n">
        <v>139.7</v>
      </c>
      <c r="P24" s="38"/>
    </row>
    <row r="25" customFormat="false" ht="13.8" hidden="false" customHeight="false" outlineLevel="0" collapsed="false">
      <c r="A25" s="2" t="str">
        <f aca="false">'Dados Gerais'!A25</f>
        <v>MA04-02</v>
      </c>
      <c r="B25" s="9" t="n">
        <f aca="false">ondas!F24</f>
        <v>5462.007874</v>
      </c>
      <c r="C25" s="9" t="n">
        <f aca="false">ondas!L24</f>
        <v>2927.516354</v>
      </c>
      <c r="D25" s="19" t="n">
        <f aca="false">ondas!M24</f>
        <v>61.83989031</v>
      </c>
      <c r="E25" s="19" t="n">
        <f aca="false">ondas!N24</f>
        <v>0.2984696362</v>
      </c>
      <c r="F25" s="19" t="n">
        <f aca="false">'Indices Fisicos'!C25*C25^2 / 10^6</f>
        <v>23.81260546</v>
      </c>
      <c r="G25" s="19" t="n">
        <f aca="false">'Indices Fisicos'!C25*B25^2 / 10^6</f>
        <v>82.89205389</v>
      </c>
      <c r="H25" s="19" t="n">
        <f aca="false">ondas!Q24</f>
        <v>5462.007874</v>
      </c>
      <c r="I25" s="19" t="n">
        <f aca="false">ondas!W24</f>
        <v>3028.48723</v>
      </c>
      <c r="J25" s="19" t="n">
        <f aca="false">ondas!X24</f>
        <v>65.13851992</v>
      </c>
      <c r="K25" s="19" t="n">
        <f aca="false">ondas!Y24</f>
        <v>0.27805087</v>
      </c>
      <c r="L25" s="19" t="n">
        <f aca="false">'Indices Fisicos'!F25*I25^2 / 10^6</f>
        <v>25.59440785</v>
      </c>
      <c r="M25" s="19" t="n">
        <f aca="false">'Indices Fisicos'!F25*H25^2 / 10^6</f>
        <v>83.25268262</v>
      </c>
      <c r="N25" s="9" t="n">
        <v>66.37</v>
      </c>
      <c r="O25" s="9" t="n">
        <v>169.4</v>
      </c>
      <c r="P25" s="38"/>
    </row>
    <row r="26" customFormat="false" ht="13.8" hidden="false" customHeight="false" outlineLevel="0" collapsed="false">
      <c r="A26" s="2" t="str">
        <f aca="false">'Dados Gerais'!A26</f>
        <v>MA04-03</v>
      </c>
      <c r="B26" s="9" t="n">
        <f aca="false">ondas!F25</f>
        <v>5381.853282</v>
      </c>
      <c r="C26" s="9" t="n">
        <f aca="false">ondas!L25</f>
        <v>2971.434662</v>
      </c>
      <c r="D26" s="19" t="n">
        <f aca="false">ondas!M25</f>
        <v>62.04347729</v>
      </c>
      <c r="E26" s="19" t="n">
        <f aca="false">ondas!N25</f>
        <v>0.2807435142</v>
      </c>
      <c r="F26" s="19" t="n">
        <f aca="false">'Indices Fisicos'!C26*C26^2 / 10^6</f>
        <v>24.22166367</v>
      </c>
      <c r="G26" s="19" t="n">
        <f aca="false">'Indices Fisicos'!C26*B26^2 / 10^6</f>
        <v>79.45757511</v>
      </c>
      <c r="H26" s="19" t="n">
        <f aca="false">ondas!Q25</f>
        <v>5509.486166</v>
      </c>
      <c r="I26" s="19" t="n">
        <f aca="false">ondas!W25</f>
        <v>3021.677867</v>
      </c>
      <c r="J26" s="19" t="n">
        <f aca="false">ondas!X25</f>
        <v>64.36757251</v>
      </c>
      <c r="K26" s="19" t="n">
        <f aca="false">ondas!Y25</f>
        <v>0.2848996453</v>
      </c>
      <c r="L26" s="19" t="n">
        <f aca="false">'Indices Fisicos'!F26*I26^2 / 10^6</f>
        <v>25.14101405</v>
      </c>
      <c r="M26" s="19" t="n">
        <f aca="false">'Indices Fisicos'!F26*H26^2 / 10^6</f>
        <v>83.58121069</v>
      </c>
      <c r="N26" s="9" t="n">
        <v>66.15</v>
      </c>
      <c r="O26" s="9" t="n">
        <v>144.2</v>
      </c>
      <c r="P26" s="38"/>
    </row>
    <row r="27" customFormat="false" ht="13.8" hidden="false" customHeight="false" outlineLevel="0" collapsed="false">
      <c r="A27" s="2" t="str">
        <f aca="false">'Dados Gerais'!A27</f>
        <v>MA04-05</v>
      </c>
      <c r="B27" s="9" t="n">
        <f aca="false">ondas!F26</f>
        <v>5019.230769</v>
      </c>
      <c r="C27" s="9" t="n">
        <f aca="false">ondas!L26</f>
        <v>2176.036208</v>
      </c>
      <c r="D27" s="19" t="n">
        <f aca="false">ondas!M26</f>
        <v>31.98328019</v>
      </c>
      <c r="E27" s="19" t="n">
        <f aca="false">ondas!N26</f>
        <v>0.3842692556</v>
      </c>
      <c r="F27" s="19" t="n">
        <f aca="false">'Indices Fisicos'!C27*C27^2 / 10^6</f>
        <v>11.55240574</v>
      </c>
      <c r="G27" s="19" t="n">
        <f aca="false">'Indices Fisicos'!C27*B27^2 / 10^6</f>
        <v>61.46310924</v>
      </c>
      <c r="H27" s="19" t="n">
        <f aca="false">ondas!Q26</f>
        <v>5112.873134</v>
      </c>
      <c r="I27" s="19" t="n">
        <f aca="false">ondas!W26</f>
        <v>2288.708869</v>
      </c>
      <c r="J27" s="19" t="n">
        <f aca="false">ondas!X26</f>
        <v>35.13666607</v>
      </c>
      <c r="K27" s="19" t="n">
        <f aca="false">ondas!Y26</f>
        <v>0.3747041747</v>
      </c>
      <c r="L27" s="19" t="n">
        <f aca="false">'Indices Fisicos'!F27*I27^2 / 10^6</f>
        <v>13.23489777</v>
      </c>
      <c r="M27" s="19" t="n">
        <f aca="false">'Indices Fisicos'!F27*H27^2 / 10^6</f>
        <v>66.04949771</v>
      </c>
      <c r="N27" s="9" t="n">
        <v>48.3</v>
      </c>
      <c r="O27" s="9" t="n">
        <v>80.5</v>
      </c>
      <c r="P27" s="38"/>
    </row>
    <row r="28" customFormat="false" ht="13.8" hidden="false" customHeight="false" outlineLevel="0" collapsed="false">
      <c r="A28" s="2" t="str">
        <f aca="false">'Dados Gerais'!A28</f>
        <v>MA04-06</v>
      </c>
      <c r="B28" s="9" t="n">
        <f aca="false">ondas!F27</f>
        <v>4642.006803</v>
      </c>
      <c r="C28" s="9" t="n">
        <f aca="false">ondas!L27</f>
        <v>2282.572337</v>
      </c>
      <c r="D28" s="19" t="n">
        <f aca="false">ondas!M27</f>
        <v>30.38381248</v>
      </c>
      <c r="E28" s="19" t="n">
        <f aca="false">ondas!N27</f>
        <v>0.3405524681</v>
      </c>
      <c r="F28" s="19" t="n">
        <f aca="false">'Indices Fisicos'!C28*C28^2 / 10^6</f>
        <v>11.33257116</v>
      </c>
      <c r="G28" s="19" t="n">
        <f aca="false">'Indices Fisicos'!C28*B28^2 / 10^6</f>
        <v>46.8695626348227</v>
      </c>
      <c r="H28" s="19" t="n">
        <f aca="false">ondas!Q27</f>
        <v>4595.117845</v>
      </c>
      <c r="I28" s="19" t="n">
        <f aca="false">ondas!W27</f>
        <v>2679.658355</v>
      </c>
      <c r="J28" s="19" t="n">
        <f aca="false">ondas!X27</f>
        <v>38.80707445</v>
      </c>
      <c r="K28" s="19" t="n">
        <f aca="false">ondas!Y27</f>
        <v>0.2423463798</v>
      </c>
      <c r="L28" s="19" t="n">
        <f aca="false">'Indices Fisicos'!F28*I28^2 / 10^6</f>
        <v>16.73602933</v>
      </c>
      <c r="M28" s="19" t="n">
        <f aca="false">'Indices Fisicos'!F28*H28^2 / 10^6</f>
        <v>49.21379796</v>
      </c>
      <c r="N28" s="9" t="n">
        <v>31.01</v>
      </c>
      <c r="O28" s="9" t="n">
        <v>33.5</v>
      </c>
      <c r="P28" s="38"/>
    </row>
    <row r="29" customFormat="false" ht="13.8" hidden="false" customHeight="false" outlineLevel="0" collapsed="false">
      <c r="A29" s="2" t="str">
        <f aca="false">'Dados Gerais'!A29</f>
        <v>QD03-01</v>
      </c>
      <c r="B29" s="9" t="n">
        <f aca="false">ondas!F28</f>
        <v>5539.330544</v>
      </c>
      <c r="C29" s="9" t="n">
        <f aca="false">ondas!L28</f>
        <v>2887.459106</v>
      </c>
      <c r="D29" s="19" t="n">
        <f aca="false">ondas!M28</f>
        <v>55.13038921</v>
      </c>
      <c r="E29" s="19" t="n">
        <f aca="false">ondas!N28</f>
        <v>0.3134535152</v>
      </c>
      <c r="F29" s="19" t="n">
        <f aca="false">'Indices Fisicos'!C29*C29^2 / 10^6</f>
        <v>20.98680637</v>
      </c>
      <c r="G29" s="19" t="n">
        <f aca="false">'Indices Fisicos'!C29*B29^2 / 10^6</f>
        <v>77.2376824</v>
      </c>
      <c r="H29" s="19" t="n">
        <f aca="false">ondas!Q28</f>
        <v>5657.692308</v>
      </c>
      <c r="I29" s="19" t="n">
        <f aca="false">ondas!W28</f>
        <v>3059.625607</v>
      </c>
      <c r="J29" s="19" t="n">
        <f aca="false">ondas!X28</f>
        <v>60.95246005</v>
      </c>
      <c r="K29" s="19" t="n">
        <f aca="false">ondas!Y28</f>
        <v>0.2933319237</v>
      </c>
      <c r="L29" s="19" t="n">
        <f aca="false">'Indices Fisicos'!F29*I29^2 / 10^6</f>
        <v>23.71228688</v>
      </c>
      <c r="M29" s="19" t="n">
        <f aca="false">'Indices Fisicos'!F29*H29^2 / 10^6</f>
        <v>81.08033158</v>
      </c>
      <c r="N29" s="9" t="n">
        <v>95.72</v>
      </c>
      <c r="O29" s="9" t="n">
        <v>101.5</v>
      </c>
      <c r="P29" s="38"/>
    </row>
    <row r="30" customFormat="false" ht="13.8" hidden="false" customHeight="false" outlineLevel="0" collapsed="false">
      <c r="A30" s="2" t="str">
        <f aca="false">'Dados Gerais'!A30</f>
        <v>QD03-02</v>
      </c>
      <c r="B30" s="9" t="n">
        <f aca="false">ondas!F29</f>
        <v>5211.710037</v>
      </c>
      <c r="C30" s="9" t="n">
        <f aca="false">ondas!L29</f>
        <v>3120.992876</v>
      </c>
      <c r="D30" s="19" t="n">
        <f aca="false">ondas!M29</f>
        <v>61.07785129</v>
      </c>
      <c r="E30" s="19" t="n">
        <f aca="false">ondas!N29</f>
        <v>0.2204404216</v>
      </c>
      <c r="F30" s="19" t="n">
        <f aca="false">'Indices Fisicos'!C30*C30^2 / 10^6</f>
        <v>25.02287298</v>
      </c>
      <c r="G30" s="19" t="n">
        <f aca="false">'Indices Fisicos'!C30*B30^2 / 10^6</f>
        <v>69.77696997</v>
      </c>
      <c r="H30" s="19" t="n">
        <f aca="false">ondas!Q29</f>
        <v>5330.608365</v>
      </c>
      <c r="I30" s="19" t="n">
        <f aca="false">ondas!W29</f>
        <v>2975.275891</v>
      </c>
      <c r="J30" s="19" t="n">
        <f aca="false">ondas!X29</f>
        <v>57.93228852</v>
      </c>
      <c r="K30" s="19" t="n">
        <f aca="false">ondas!Y29</f>
        <v>0.2737511419</v>
      </c>
      <c r="L30" s="19" t="n">
        <f aca="false">'Indices Fisicos'!F30*I30^2 / 10^6</f>
        <v>23.13189954</v>
      </c>
      <c r="M30" s="19" t="n">
        <f aca="false">'Indices Fisicos'!F30*H30^2 / 10^6</f>
        <v>74.25237751</v>
      </c>
      <c r="N30" s="9" t="n">
        <v>88.03</v>
      </c>
      <c r="O30" s="9" t="n">
        <v>148</v>
      </c>
      <c r="P30" s="38"/>
    </row>
    <row r="31" customFormat="false" ht="13.8" hidden="false" customHeight="false" outlineLevel="0" collapsed="false">
      <c r="A31" s="2" t="str">
        <f aca="false">'Dados Gerais'!A31</f>
        <v>QD05-01</v>
      </c>
      <c r="B31" s="9" t="n">
        <f aca="false">ondas!F30</f>
        <v>3062.087912</v>
      </c>
      <c r="C31" s="9" t="n">
        <f aca="false">ondas!L30</f>
        <v>2142.143296</v>
      </c>
      <c r="D31" s="19" t="n">
        <f aca="false">ondas!M30</f>
        <v>20.34361576</v>
      </c>
      <c r="E31" s="19" t="n">
        <f aca="false">ondas!N30</f>
        <v>0.02076472454</v>
      </c>
      <c r="F31" s="19" t="n">
        <f aca="false">'Indices Fisicos'!C31*C31^2 / 10^6</f>
        <v>9.964889692</v>
      </c>
      <c r="G31" s="19" t="n">
        <f aca="false">'Indices Fisicos'!C31*B31^2 / 10^6</f>
        <v>20.36154683</v>
      </c>
      <c r="H31" s="19" t="n">
        <f aca="false">ondas!Q30</f>
        <v>3240.116279</v>
      </c>
      <c r="I31" s="19" t="n">
        <f aca="false">ondas!W30</f>
        <v>2262.871528</v>
      </c>
      <c r="J31" s="19" t="n">
        <f aca="false">ondas!X30</f>
        <v>22.77128669</v>
      </c>
      <c r="K31" s="19" t="n">
        <f aca="false">ondas!Y30</f>
        <v>0.02391126695</v>
      </c>
      <c r="L31" s="19" t="n">
        <f aca="false">'Indices Fisicos'!F31*I31^2 / 10^6</f>
        <v>11.98651276</v>
      </c>
      <c r="M31" s="19" t="n">
        <f aca="false">'Indices Fisicos'!F31*H31^2 / 10^6</f>
        <v>24.57504083</v>
      </c>
      <c r="N31" s="39"/>
      <c r="O31" s="9" t="n">
        <v>19.97</v>
      </c>
      <c r="P31" s="38"/>
    </row>
    <row r="32" customFormat="false" ht="13.8" hidden="false" customHeight="false" outlineLevel="0" collapsed="false">
      <c r="A32" s="2" t="str">
        <f aca="false">'Dados Gerais'!A32</f>
        <v>QD05-02</v>
      </c>
      <c r="B32" s="9" t="n">
        <f aca="false">ondas!F31</f>
        <v>4326.780186</v>
      </c>
      <c r="C32" s="9" t="n">
        <f aca="false">ondas!L31</f>
        <v>1922.616591</v>
      </c>
      <c r="D32" s="19" t="n">
        <f aca="false">ondas!M31</f>
        <v>26.52182791</v>
      </c>
      <c r="E32" s="19" t="n">
        <f aca="false">ondas!N31</f>
        <v>0.3769863627</v>
      </c>
      <c r="F32" s="19" t="n">
        <f aca="false">'Indices Fisicos'!C32*C32^2 / 10^6</f>
        <v>9.630388733</v>
      </c>
      <c r="G32" s="19" t="n">
        <f aca="false">'Indices Fisicos'!C32*B32^2 / 10^6</f>
        <v>48.77397046</v>
      </c>
      <c r="H32" s="19" t="n">
        <f aca="false">ondas!Q31</f>
        <v>4522.815534</v>
      </c>
      <c r="I32" s="19" t="n">
        <f aca="false">ondas!W31</f>
        <v>2197.751219</v>
      </c>
      <c r="J32" s="19" t="n">
        <f aca="false">ondas!X31</f>
        <v>33.86188187</v>
      </c>
      <c r="K32" s="19" t="n">
        <f aca="false">ondas!Y31</f>
        <v>0.3454438846</v>
      </c>
      <c r="L32" s="19" t="n">
        <f aca="false">'Indices Fisicos'!F32*I32^2 / 10^6</f>
        <v>12.89352904</v>
      </c>
      <c r="M32" s="19" t="n">
        <f aca="false">'Indices Fisicos'!F32*H32^2 / 10^6</f>
        <v>54.60501037</v>
      </c>
      <c r="N32" s="9" t="n">
        <v>36.54</v>
      </c>
      <c r="O32" s="39"/>
      <c r="P32" s="38" t="s">
        <v>13</v>
      </c>
    </row>
    <row r="33" customFormat="false" ht="13.8" hidden="false" customHeight="false" outlineLevel="0" collapsed="false">
      <c r="A33" s="2" t="str">
        <f aca="false">'Dados Gerais'!A33</f>
        <v>EU05-01</v>
      </c>
      <c r="B33" s="9" t="n">
        <f aca="false">ondas!F32</f>
        <v>4770.901639</v>
      </c>
      <c r="C33" s="9" t="n">
        <f aca="false">ondas!L32</f>
        <v>2659.58419</v>
      </c>
      <c r="D33" s="19" t="n">
        <f aca="false">ondas!M32</f>
        <v>49.77639518</v>
      </c>
      <c r="E33" s="19" t="n">
        <f aca="false">ondas!N32</f>
        <v>0.2745621976</v>
      </c>
      <c r="F33" s="19" t="n">
        <f aca="false">'Indices Fisicos'!C33*C33^2 / 10^6</f>
        <v>19.52686</v>
      </c>
      <c r="G33" s="19" t="n">
        <f aca="false">'Indices Fisicos'!C33*B33^2 / 10^6</f>
        <v>62.83561254</v>
      </c>
      <c r="H33" s="19" t="n">
        <f aca="false">ondas!Q32</f>
        <v>4790.534979</v>
      </c>
      <c r="I33" s="19" t="n">
        <f aca="false">ondas!W32</f>
        <v>2198.90442</v>
      </c>
      <c r="J33" s="19" t="n">
        <f aca="false">ondas!X32</f>
        <v>36.48113977</v>
      </c>
      <c r="K33" s="19" t="n">
        <f aca="false">ondas!Y32</f>
        <v>0.3665350363</v>
      </c>
      <c r="L33" s="19" t="n">
        <f aca="false">'Indices Fisicos'!F33*I33^2 / 10^6</f>
        <v>13.55227412</v>
      </c>
      <c r="M33" s="19" t="n">
        <f aca="false">'Indices Fisicos'!F33*H33^2 / 10^6</f>
        <v>64.32317959</v>
      </c>
      <c r="N33" s="9" t="n">
        <v>38.32</v>
      </c>
      <c r="O33" s="9" t="n">
        <v>93</v>
      </c>
      <c r="P33" s="38"/>
    </row>
    <row r="34" customFormat="false" ht="13.8" hidden="false" customHeight="false" outlineLevel="0" collapsed="false">
      <c r="A34" s="2" t="str">
        <f aca="false">'Dados Gerais'!A34</f>
        <v>EU05-02</v>
      </c>
      <c r="B34" s="9" t="n">
        <f aca="false">ondas!F33</f>
        <v>3831.932773</v>
      </c>
      <c r="C34" s="9" t="n">
        <f aca="false">ondas!L33</f>
        <v>1824</v>
      </c>
      <c r="D34" s="19" t="n">
        <f aca="false">ondas!M33</f>
        <v>19.28534317</v>
      </c>
      <c r="E34" s="19" t="n">
        <f aca="false">ondas!N33</f>
        <v>0.3535240696</v>
      </c>
      <c r="F34" s="19" t="n">
        <f aca="false">'Indices Fisicos'!C34*C34^2 / 10^6</f>
        <v>7.124122726</v>
      </c>
      <c r="G34" s="19" t="n">
        <f aca="false">'Indices Fisicos'!C34*B34^2 / 10^6</f>
        <v>31.44253021</v>
      </c>
      <c r="H34" s="19" t="n">
        <f aca="false">ondas!Q33</f>
        <v>3810.584958</v>
      </c>
      <c r="I34" s="19" t="n">
        <f aca="false">ondas!W33</f>
        <v>2265.650878</v>
      </c>
      <c r="J34" s="19" t="n">
        <f aca="false">ondas!X33</f>
        <v>26.964836</v>
      </c>
      <c r="K34" s="19" t="n">
        <f aca="false">ondas!Y33</f>
        <v>0.2265918814</v>
      </c>
      <c r="L34" s="19" t="n">
        <f aca="false">'Indices Fisicos'!F34*I34^2 / 10^6</f>
        <v>11.91529184</v>
      </c>
      <c r="M34" s="19" t="n">
        <f aca="false">'Indices Fisicos'!F34*H34^2 / 10^6</f>
        <v>33.70559547</v>
      </c>
      <c r="N34" s="9" t="n">
        <v>20.9</v>
      </c>
      <c r="O34" s="9" t="n">
        <v>34.3</v>
      </c>
      <c r="P34" s="38"/>
    </row>
    <row r="35" customFormat="false" ht="13.8" hidden="false" customHeight="false" outlineLevel="0" collapsed="false">
      <c r="A35" s="2" t="str">
        <f aca="false">'Dados Gerais'!A35</f>
        <v>GB02-01</v>
      </c>
      <c r="B35" s="9" t="n">
        <f aca="false">ondas!F34</f>
        <v>6007.762557</v>
      </c>
      <c r="C35" s="9" t="n">
        <f aca="false">ondas!L34</f>
        <v>3230.297078</v>
      </c>
      <c r="D35" s="19" t="n">
        <f aca="false">ondas!M34</f>
        <v>79.61319793</v>
      </c>
      <c r="E35" s="19" t="n">
        <f aca="false">ondas!N34</f>
        <v>0.2966587438</v>
      </c>
      <c r="F35" s="19" t="n">
        <f aca="false">'Indices Fisicos'!C35*C35^2 / 10^6</f>
        <v>30.69936416</v>
      </c>
      <c r="G35" s="19" t="n">
        <f aca="false">'Indices Fisicos'!C35*B35^2 / 10^6</f>
        <v>106.1866625</v>
      </c>
      <c r="H35" s="19" t="n">
        <f aca="false">ondas!Q34</f>
        <v>6007.762557</v>
      </c>
      <c r="I35" s="19" t="n">
        <f aca="false">ondas!W34</f>
        <v>3194.997572</v>
      </c>
      <c r="J35" s="19" t="n">
        <f aca="false">ondas!X34</f>
        <v>78.25289882</v>
      </c>
      <c r="K35" s="19" t="n">
        <f aca="false">ondas!Y34</f>
        <v>0.3028215176</v>
      </c>
      <c r="L35" s="19" t="n">
        <f aca="false">'Indices Fisicos'!F35*I35^2 / 10^6</f>
        <v>30.07876021</v>
      </c>
      <c r="M35" s="19" t="n">
        <f aca="false">'Indices Fisicos'!F35*H35^2 / 10^6</f>
        <v>106.3516878</v>
      </c>
      <c r="N35" s="9" t="n">
        <v>91.16</v>
      </c>
      <c r="O35" s="39"/>
      <c r="P35" s="38" t="s">
        <v>13</v>
      </c>
    </row>
    <row r="36" customFormat="false" ht="13.8" hidden="false" customHeight="false" outlineLevel="0" collapsed="false">
      <c r="A36" s="2" t="str">
        <f aca="false">'Dados Gerais'!A36</f>
        <v>GB02-02</v>
      </c>
      <c r="B36" s="9" t="n">
        <f aca="false">ondas!F35</f>
        <v>5925.105485</v>
      </c>
      <c r="C36" s="9" t="n">
        <f aca="false">ondas!L35</f>
        <v>2341.58746</v>
      </c>
      <c r="D36" s="19" t="n">
        <f aca="false">ondas!M35</f>
        <v>44.98319677</v>
      </c>
      <c r="E36" s="19" t="n">
        <f aca="false">ondas!N35</f>
        <v>0.4074557646</v>
      </c>
      <c r="F36" s="19" t="n">
        <f aca="false">'Indices Fisicos'!C36*C36^2 / 10^6</f>
        <v>15.98032347</v>
      </c>
      <c r="G36" s="19" t="n">
        <f aca="false">'Indices Fisicos'!C36*B36^2 / 10^6</f>
        <v>102.3191613</v>
      </c>
      <c r="H36" s="19" t="n">
        <f aca="false">ondas!Q35</f>
        <v>6001.068376</v>
      </c>
      <c r="I36" s="19" t="n">
        <f aca="false">ondas!W35</f>
        <v>2595.656192</v>
      </c>
      <c r="J36" s="19" t="n">
        <f aca="false">ondas!X35</f>
        <v>54.38974106</v>
      </c>
      <c r="K36" s="19" t="n">
        <f aca="false">ondas!Y35</f>
        <v>0.384930125</v>
      </c>
      <c r="L36" s="19" t="n">
        <f aca="false">'Indices Fisicos'!F36*I36^2 / 10^6</f>
        <v>19.76268916</v>
      </c>
      <c r="M36" s="19" t="n">
        <f aca="false">'Indices Fisicos'!F36*H36^2 / 10^6</f>
        <v>105.6352477</v>
      </c>
      <c r="N36" s="39"/>
      <c r="O36" s="39"/>
      <c r="P36" s="38" t="s">
        <v>13</v>
      </c>
    </row>
    <row r="37" customFormat="false" ht="13.8" hidden="false" customHeight="false" outlineLevel="0" collapsed="false">
      <c r="A37" s="2" t="str">
        <f aca="false">'Dados Gerais'!A37</f>
        <v>GB02-03</v>
      </c>
      <c r="B37" s="9" t="n">
        <f aca="false">ondas!F36</f>
        <v>5916.736402</v>
      </c>
      <c r="C37" s="9" t="n">
        <f aca="false">ondas!L36</f>
        <v>3112.015845</v>
      </c>
      <c r="D37" s="19" t="n">
        <f aca="false">ondas!M36</f>
        <v>74.99602757</v>
      </c>
      <c r="E37" s="19" t="n">
        <f aca="false">ondas!N36</f>
        <v>0.3087786984</v>
      </c>
      <c r="F37" s="19" t="n">
        <f aca="false">'Indices Fisicos'!C37*C37^2 / 10^6</f>
        <v>28.65114922</v>
      </c>
      <c r="G37" s="19" t="n">
        <f aca="false">'Indices Fisicos'!C37*B37^2 / 10^6</f>
        <v>103.5673562</v>
      </c>
      <c r="H37" s="19" t="n">
        <f aca="false">ondas!Q36</f>
        <v>6043.162393</v>
      </c>
      <c r="I37" s="19" t="n">
        <f aca="false">ondas!W36</f>
        <v>3324.165491</v>
      </c>
      <c r="J37" s="19" t="n">
        <f aca="false">ondas!X36</f>
        <v>83.88910297</v>
      </c>
      <c r="K37" s="19" t="n">
        <f aca="false">ondas!Y36</f>
        <v>0.2830743822</v>
      </c>
      <c r="L37" s="19" t="n">
        <f aca="false">'Indices Fisicos'!F37*I37^2 / 10^6</f>
        <v>32.76095177</v>
      </c>
      <c r="M37" s="19" t="n">
        <f aca="false">'Indices Fisicos'!F37*H37^2 / 10^6</f>
        <v>108.2728994</v>
      </c>
      <c r="N37" s="9" t="n">
        <v>61.49</v>
      </c>
      <c r="O37" s="39"/>
      <c r="P37" s="38" t="s">
        <v>13</v>
      </c>
    </row>
    <row r="38" customFormat="false" ht="13.8" hidden="false" customHeight="false" outlineLevel="0" collapsed="false">
      <c r="A38" s="2" t="str">
        <f aca="false">'Dados Gerais'!A38</f>
        <v>GB02-04</v>
      </c>
      <c r="B38" s="9" t="n">
        <f aca="false">ondas!F37</f>
        <v>5922.008547</v>
      </c>
      <c r="C38" s="9" t="n">
        <f aca="false">ondas!L37</f>
        <v>3304.91295</v>
      </c>
      <c r="D38" s="19" t="n">
        <f aca="false">ondas!M37</f>
        <v>82.15377049</v>
      </c>
      <c r="E38" s="19" t="n">
        <f aca="false">ondas!N37</f>
        <v>0.2738411216</v>
      </c>
      <c r="F38" s="19" t="n">
        <f aca="false">'Indices Fisicos'!C38*C38^2 / 10^6</f>
        <v>32.2464745</v>
      </c>
      <c r="G38" s="19" t="n">
        <f aca="false">'Indices Fisicos'!C38*B38^2 / 10^6</f>
        <v>103.5381141</v>
      </c>
      <c r="H38" s="19" t="n">
        <f aca="false">ondas!Q37</f>
        <v>6051.310044</v>
      </c>
      <c r="I38" s="19" t="n">
        <f aca="false">ondas!W37</f>
        <v>3262.891453</v>
      </c>
      <c r="J38" s="19" t="n">
        <f aca="false">ondas!X37</f>
        <v>81.41046184</v>
      </c>
      <c r="K38" s="19" t="n">
        <f aca="false">ondas!Y37</f>
        <v>0.2950387984</v>
      </c>
      <c r="L38" s="19" t="n">
        <f aca="false">'Indices Fisicos'!F38*I38^2 / 10^6</f>
        <v>31.51340247</v>
      </c>
      <c r="M38" s="19" t="n">
        <f aca="false">'Indices Fisicos'!F38*H38^2 / 10^6</f>
        <v>108.3899094</v>
      </c>
      <c r="N38" s="39"/>
      <c r="O38" s="39"/>
      <c r="P38" s="38" t="s">
        <v>13</v>
      </c>
    </row>
    <row r="39" customFormat="false" ht="13.8" hidden="false" customHeight="false" outlineLevel="0" collapsed="false">
      <c r="A39" s="2" t="str">
        <f aca="false">'Dados Gerais'!A39</f>
        <v>GB02-05</v>
      </c>
      <c r="B39" s="9" t="n">
        <f aca="false">ondas!F38</f>
        <v>5758.811475</v>
      </c>
      <c r="C39" s="9" t="n">
        <f aca="false">ondas!L38</f>
        <v>2375.972269</v>
      </c>
      <c r="D39" s="19" t="n">
        <f aca="false">ondas!M38</f>
        <v>46.29792186</v>
      </c>
      <c r="E39" s="19" t="n">
        <f aca="false">ondas!N38</f>
        <v>0.3974288152</v>
      </c>
      <c r="F39" s="19" t="n">
        <f aca="false">'Indices Fisicos'!C39*C39^2 / 10^6</f>
        <v>16.56539544</v>
      </c>
      <c r="G39" s="19" t="n">
        <f aca="false">'Indices Fisicos'!C39*B39^2 / 10^6</f>
        <v>97.31612227</v>
      </c>
      <c r="H39" s="19" t="n">
        <f aca="false">ondas!Q38</f>
        <v>5879.288703</v>
      </c>
      <c r="I39" s="19" t="n">
        <f aca="false">ondas!W38</f>
        <v>2310.341993</v>
      </c>
      <c r="J39" s="19" t="n">
        <f aca="false">ondas!X38</f>
        <v>44.12828559</v>
      </c>
      <c r="K39" s="19" t="n">
        <f aca="false">ondas!Y38</f>
        <v>0.408690037</v>
      </c>
      <c r="L39" s="19" t="n">
        <f aca="false">'Indices Fisicos'!F39*I39^2 / 10^6</f>
        <v>15.72373739</v>
      </c>
      <c r="M39" s="19" t="n">
        <f aca="false">'Indices Fisicos'!F39*H39^2 / 10^6</f>
        <v>101.8246232</v>
      </c>
      <c r="N39" s="9" t="n">
        <v>92.03</v>
      </c>
      <c r="O39" s="39"/>
      <c r="P39" s="38" t="s">
        <v>13</v>
      </c>
      <c r="Q39" s="40"/>
    </row>
    <row r="40" customFormat="false" ht="13.8" hidden="false" customHeight="false" outlineLevel="0" collapsed="false">
      <c r="A40" s="2" t="str">
        <f aca="false">'Dados Gerais'!A40</f>
        <v>CB05-01</v>
      </c>
      <c r="B40" s="9" t="n">
        <f aca="false">ondas!F39</f>
        <v>2455.444305</v>
      </c>
      <c r="C40" s="9" t="n">
        <f aca="false">ondas!L39</f>
        <v>1532.375225</v>
      </c>
      <c r="D40" s="19" t="n">
        <f aca="false">ondas!M39</f>
        <v>11.20992339</v>
      </c>
      <c r="E40" s="19" t="n">
        <f aca="false">ondas!N39</f>
        <v>0.1810441678</v>
      </c>
      <c r="F40" s="19" t="n">
        <f aca="false">'Indices Fisicos'!C40*C40^2 / 10^6</f>
        <v>4.745768067</v>
      </c>
      <c r="G40" s="19" t="n">
        <f aca="false">'Indices Fisicos'!C40*B40^2 / 10^6</f>
        <v>12.18530607</v>
      </c>
      <c r="H40" s="19" t="n">
        <f aca="false">ondas!Q39</f>
        <v>2483.417722</v>
      </c>
      <c r="I40" s="19" t="n">
        <f aca="false">ondas!W39</f>
        <v>1405.775294</v>
      </c>
      <c r="J40" s="19" t="n">
        <f aca="false">ondas!X39</f>
        <v>10.09876033</v>
      </c>
      <c r="K40" s="19" t="n">
        <f aca="false">ondas!Y39</f>
        <v>0.2642413487</v>
      </c>
      <c r="L40" s="19" t="n">
        <f aca="false">'Indices Fisicos'!F40*I40^2 / 10^6</f>
        <v>4.34652236</v>
      </c>
      <c r="M40" s="19" t="n">
        <f aca="false">'Indices Fisicos'!F40*H40^2 / 10^6</f>
        <v>13.56468325</v>
      </c>
      <c r="N40" s="9" t="n">
        <v>11.13</v>
      </c>
      <c r="O40" s="9" t="n">
        <v>16.3</v>
      </c>
      <c r="P40" s="38"/>
    </row>
    <row r="41" customFormat="false" ht="13.8" hidden="false" customHeight="false" outlineLevel="0" collapsed="false">
      <c r="A41" s="2" t="str">
        <f aca="false">'Dados Gerais'!A41</f>
        <v>CB05-02</v>
      </c>
      <c r="B41" s="9" t="n">
        <f aca="false">ondas!F40</f>
        <v>5878.714859</v>
      </c>
      <c r="C41" s="9" t="n">
        <f aca="false">ondas!L40</f>
        <v>3137.162452</v>
      </c>
      <c r="D41" s="19" t="n">
        <f aca="false">ondas!M40</f>
        <v>74.16963366</v>
      </c>
      <c r="E41" s="19" t="n">
        <f aca="false">ondas!N40</f>
        <v>0.3009145709</v>
      </c>
      <c r="F41" s="19" t="n">
        <f aca="false">'Indices Fisicos'!C41*C41^2 / 10^6</f>
        <v>28.50672724</v>
      </c>
      <c r="G41" s="19" t="n">
        <f aca="false">'Indices Fisicos'!C41*B41^2 / 10^6</f>
        <v>100.1009352</v>
      </c>
      <c r="H41" s="19" t="n">
        <f aca="false">ondas!Q40</f>
        <v>5878.714859</v>
      </c>
      <c r="I41" s="19" t="n">
        <f aca="false">ondas!W40</f>
        <v>3237.063246</v>
      </c>
      <c r="J41" s="19" t="n">
        <f aca="false">ondas!X40</f>
        <v>77.84642739</v>
      </c>
      <c r="K41" s="19" t="n">
        <f aca="false">ondas!Y40</f>
        <v>0.2824279581</v>
      </c>
      <c r="L41" s="19" t="n">
        <f aca="false">'Indices Fisicos'!F41*I41^2 / 10^6</f>
        <v>30.44666483</v>
      </c>
      <c r="M41" s="19" t="n">
        <f aca="false">'Indices Fisicos'!F41*H41^2 / 10^6</f>
        <v>100.4158221</v>
      </c>
      <c r="N41" s="9" t="n">
        <v>107.14</v>
      </c>
      <c r="O41" s="9" t="n">
        <v>138.7</v>
      </c>
      <c r="P41" s="38"/>
    </row>
    <row r="42" customFormat="false" ht="13.8" hidden="false" customHeight="false" outlineLevel="0" collapsed="false">
      <c r="A42" s="2"/>
      <c r="B42" s="9"/>
      <c r="C42" s="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9"/>
      <c r="O42" s="9"/>
      <c r="P42" s="38"/>
    </row>
    <row r="43" customFormat="false" ht="13.8" hidden="false" customHeight="false" outlineLevel="0" collapsed="false">
      <c r="A43" s="2"/>
      <c r="B43" s="9"/>
      <c r="C43" s="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9"/>
      <c r="O43" s="9"/>
      <c r="P43" s="38"/>
    </row>
    <row r="44" customFormat="false" ht="13.8" hidden="false" customHeight="false" outlineLevel="0" collapsed="false">
      <c r="A44" s="2"/>
      <c r="B44" s="9"/>
      <c r="C44" s="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9"/>
      <c r="O44" s="9"/>
      <c r="P44" s="38"/>
    </row>
    <row r="45" customFormat="false" ht="13.8" hidden="false" customHeight="false" outlineLevel="0" collapsed="false">
      <c r="A45" s="2"/>
      <c r="B45" s="9"/>
      <c r="C45" s="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9"/>
      <c r="O45" s="9"/>
      <c r="P45" s="38"/>
    </row>
    <row r="46" customFormat="false" ht="13.8" hidden="false" customHeight="false" outlineLevel="0" collapsed="false">
      <c r="A46" s="2"/>
      <c r="B46" s="9"/>
      <c r="C46" s="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9"/>
      <c r="O46" s="9"/>
      <c r="P46" s="38"/>
    </row>
    <row r="47" customFormat="false" ht="13.8" hidden="false" customHeight="false" outlineLevel="0" collapsed="false">
      <c r="A47" s="2"/>
      <c r="B47" s="9"/>
      <c r="C47" s="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9"/>
      <c r="O47" s="9"/>
      <c r="P47" s="38"/>
    </row>
    <row r="48" customFormat="false" ht="13.8" hidden="false" customHeight="false" outlineLevel="0" collapsed="false">
      <c r="A48" s="2"/>
      <c r="B48" s="9"/>
      <c r="C48" s="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9"/>
      <c r="O48" s="9"/>
      <c r="P48" s="38"/>
    </row>
    <row r="49" customFormat="false" ht="13.8" hidden="false" customHeight="false" outlineLevel="0" collapsed="false">
      <c r="A49" s="2"/>
      <c r="B49" s="9"/>
      <c r="C49" s="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9"/>
      <c r="O49" s="9"/>
      <c r="P49" s="38"/>
    </row>
    <row r="50" customFormat="false" ht="13.8" hidden="false" customHeight="false" outlineLevel="0" collapsed="false">
      <c r="A50" s="2"/>
      <c r="B50" s="9"/>
      <c r="C50" s="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9"/>
      <c r="O50" s="9"/>
      <c r="P50" s="38"/>
    </row>
    <row r="51" customFormat="false" ht="13.8" hidden="false" customHeight="false" outlineLevel="0" collapsed="false">
      <c r="A51" s="2"/>
      <c r="B51" s="9"/>
      <c r="C51" s="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9"/>
      <c r="O51" s="9"/>
      <c r="P51" s="38"/>
    </row>
    <row r="52" customFormat="false" ht="13.8" hidden="false" customHeight="false" outlineLevel="0" collapsed="false">
      <c r="A52" s="2"/>
      <c r="B52" s="9"/>
      <c r="C52" s="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9"/>
      <c r="O52" s="9"/>
      <c r="P52" s="38"/>
    </row>
    <row r="53" customFormat="false" ht="13.8" hidden="false" customHeight="false" outlineLevel="0" collapsed="false">
      <c r="A53" s="2"/>
      <c r="B53" s="9"/>
      <c r="C53" s="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9"/>
      <c r="O53" s="9"/>
      <c r="P53" s="38"/>
    </row>
    <row r="54" customFormat="false" ht="13.8" hidden="false" customHeight="false" outlineLevel="0" collapsed="false">
      <c r="A54" s="2"/>
      <c r="B54" s="9"/>
      <c r="C54" s="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9"/>
      <c r="O54" s="9"/>
      <c r="P54" s="38"/>
    </row>
    <row r="55" customFormat="false" ht="13.8" hidden="false" customHeight="false" outlineLevel="0" collapsed="false">
      <c r="A55" s="2"/>
      <c r="B55" s="9"/>
      <c r="C55" s="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9"/>
      <c r="O55" s="9"/>
      <c r="P55" s="38"/>
    </row>
    <row r="56" customFormat="false" ht="13.8" hidden="false" customHeight="false" outlineLevel="0" collapsed="false">
      <c r="A56" s="2"/>
      <c r="B56" s="9"/>
      <c r="C56" s="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9"/>
      <c r="O56" s="9"/>
      <c r="P56" s="38"/>
    </row>
    <row r="57" customFormat="false" ht="13.8" hidden="false" customHeight="false" outlineLevel="0" collapsed="false">
      <c r="A57" s="2"/>
      <c r="B57" s="9"/>
      <c r="C57" s="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9"/>
      <c r="O57" s="9"/>
      <c r="P57" s="38"/>
    </row>
    <row r="58" customFormat="false" ht="13.8" hidden="false" customHeight="false" outlineLevel="0" collapsed="false">
      <c r="A58" s="2"/>
      <c r="B58" s="9"/>
      <c r="C58" s="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9"/>
      <c r="O58" s="9"/>
      <c r="P58" s="38"/>
    </row>
    <row r="59" customFormat="false" ht="13.8" hidden="false" customHeight="false" outlineLevel="0" collapsed="false">
      <c r="A59" s="2"/>
      <c r="B59" s="9"/>
      <c r="C59" s="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9"/>
      <c r="O59" s="9"/>
      <c r="P59" s="38"/>
    </row>
    <row r="60" customFormat="false" ht="13.8" hidden="false" customHeight="false" outlineLevel="0" collapsed="false">
      <c r="A60" s="2"/>
      <c r="B60" s="9"/>
      <c r="C60" s="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9"/>
      <c r="O60" s="9"/>
      <c r="P60" s="38"/>
    </row>
    <row r="61" customFormat="false" ht="13.8" hidden="false" customHeight="false" outlineLevel="0" collapsed="false">
      <c r="A61" s="2"/>
      <c r="B61" s="9"/>
      <c r="C61" s="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9"/>
      <c r="O61" s="9"/>
      <c r="P61" s="38"/>
    </row>
    <row r="62" customFormat="false" ht="13.8" hidden="false" customHeight="false" outlineLevel="0" collapsed="false">
      <c r="A62" s="2"/>
      <c r="B62" s="9"/>
      <c r="C62" s="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9"/>
      <c r="O62" s="9"/>
      <c r="P62" s="38"/>
    </row>
    <row r="63" customFormat="false" ht="13.8" hidden="false" customHeight="false" outlineLevel="0" collapsed="false">
      <c r="A63" s="2"/>
      <c r="B63" s="9"/>
      <c r="C63" s="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9"/>
      <c r="O63" s="9"/>
      <c r="P63" s="38"/>
    </row>
    <row r="64" customFormat="false" ht="13.8" hidden="false" customHeight="false" outlineLevel="0" collapsed="false">
      <c r="A64" s="2"/>
      <c r="B64" s="9"/>
      <c r="C64" s="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9"/>
      <c r="O64" s="9"/>
      <c r="P64" s="38"/>
    </row>
    <row r="65" customFormat="false" ht="13.8" hidden="false" customHeight="false" outlineLevel="0" collapsed="false">
      <c r="A65" s="2"/>
      <c r="B65" s="9"/>
      <c r="C65" s="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9"/>
      <c r="O65" s="9"/>
      <c r="P65" s="38"/>
    </row>
    <row r="66" customFormat="false" ht="13.8" hidden="false" customHeight="false" outlineLevel="0" collapsed="false">
      <c r="A66" s="2"/>
      <c r="B66" s="9"/>
      <c r="C66" s="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9"/>
      <c r="O66" s="9"/>
      <c r="P66" s="38"/>
    </row>
    <row r="67" customFormat="false" ht="13.8" hidden="false" customHeight="false" outlineLevel="0" collapsed="false">
      <c r="A67" s="2"/>
      <c r="B67" s="9"/>
      <c r="C67" s="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9"/>
      <c r="O67" s="9"/>
      <c r="P67" s="38"/>
    </row>
    <row r="68" customFormat="false" ht="13.8" hidden="false" customHeight="false" outlineLevel="0" collapsed="false">
      <c r="A68" s="2"/>
      <c r="B68" s="9"/>
      <c r="C68" s="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9"/>
      <c r="O68" s="9"/>
      <c r="P68" s="38"/>
    </row>
    <row r="69" customFormat="false" ht="13.8" hidden="false" customHeight="false" outlineLevel="0" collapsed="false">
      <c r="A69" s="2"/>
      <c r="B69" s="9"/>
      <c r="C69" s="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9"/>
      <c r="O69" s="9"/>
      <c r="P69" s="38"/>
    </row>
    <row r="70" customFormat="false" ht="13.8" hidden="false" customHeight="false" outlineLevel="0" collapsed="false">
      <c r="A70" s="2"/>
      <c r="B70" s="9"/>
      <c r="C70" s="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9"/>
      <c r="O70" s="9"/>
      <c r="P70" s="38"/>
    </row>
    <row r="71" customFormat="false" ht="13.8" hidden="false" customHeight="false" outlineLevel="0" collapsed="false">
      <c r="A71" s="2"/>
      <c r="B71" s="9"/>
      <c r="C71" s="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9"/>
      <c r="O71" s="9"/>
      <c r="P71" s="38"/>
    </row>
    <row r="72" customFormat="false" ht="13.8" hidden="false" customHeight="false" outlineLevel="0" collapsed="false">
      <c r="A72" s="2"/>
      <c r="B72" s="9"/>
      <c r="C72" s="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9"/>
      <c r="O72" s="9"/>
      <c r="P72" s="38"/>
    </row>
    <row r="73" customFormat="false" ht="13.8" hidden="false" customHeight="false" outlineLevel="0" collapsed="false">
      <c r="A73" s="2"/>
      <c r="B73" s="9"/>
      <c r="C73" s="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9"/>
      <c r="O73" s="9"/>
      <c r="P73" s="38"/>
    </row>
    <row r="74" customFormat="false" ht="13.8" hidden="false" customHeight="false" outlineLevel="0" collapsed="false">
      <c r="A74" s="2"/>
      <c r="B74" s="9"/>
      <c r="C74" s="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9"/>
      <c r="O74" s="9"/>
      <c r="P74" s="38"/>
    </row>
    <row r="75" customFormat="false" ht="13.8" hidden="false" customHeight="false" outlineLevel="0" collapsed="false">
      <c r="A75" s="2"/>
      <c r="B75" s="9"/>
      <c r="C75" s="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9"/>
      <c r="O75" s="9"/>
      <c r="P75" s="38"/>
    </row>
    <row r="76" customFormat="false" ht="13.8" hidden="false" customHeight="false" outlineLevel="0" collapsed="false">
      <c r="A76" s="2"/>
      <c r="B76" s="9"/>
      <c r="C76" s="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9"/>
      <c r="O76" s="9"/>
      <c r="P76" s="38"/>
    </row>
    <row r="77" customFormat="false" ht="13.8" hidden="false" customHeight="false" outlineLevel="0" collapsed="false">
      <c r="A77" s="2"/>
      <c r="B77" s="9"/>
      <c r="C77" s="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9"/>
      <c r="O77" s="9"/>
      <c r="P77" s="38"/>
    </row>
    <row r="78" customFormat="false" ht="13.8" hidden="false" customHeight="false" outlineLevel="0" collapsed="false">
      <c r="A78" s="2"/>
      <c r="B78" s="9"/>
      <c r="C78" s="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9"/>
      <c r="O78" s="9"/>
      <c r="P78" s="38"/>
    </row>
    <row r="79" customFormat="false" ht="13.8" hidden="false" customHeight="false" outlineLevel="0" collapsed="false">
      <c r="A79" s="2"/>
      <c r="B79" s="9"/>
      <c r="C79" s="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9"/>
      <c r="O79" s="9"/>
      <c r="P79" s="38"/>
    </row>
    <row r="80" customFormat="false" ht="13.8" hidden="false" customHeight="false" outlineLevel="0" collapsed="false">
      <c r="A80" s="2"/>
      <c r="B80" s="9"/>
      <c r="C80" s="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9"/>
      <c r="O80" s="9"/>
      <c r="P80" s="38"/>
    </row>
    <row r="81" customFormat="false" ht="13.8" hidden="false" customHeight="false" outlineLevel="0" collapsed="false">
      <c r="A81" s="2"/>
      <c r="B81" s="9"/>
      <c r="C81" s="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9"/>
      <c r="O81" s="9"/>
      <c r="P81" s="38"/>
    </row>
    <row r="82" customFormat="false" ht="13.8" hidden="false" customHeight="false" outlineLevel="0" collapsed="false">
      <c r="A82" s="2"/>
      <c r="B82" s="9"/>
      <c r="C82" s="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9"/>
      <c r="O82" s="9"/>
      <c r="P82" s="38"/>
    </row>
    <row r="83" customFormat="false" ht="13.8" hidden="false" customHeight="false" outlineLevel="0" collapsed="false">
      <c r="A83" s="2"/>
      <c r="B83" s="9"/>
      <c r="C83" s="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9"/>
      <c r="O83" s="9"/>
      <c r="P83" s="38"/>
    </row>
    <row r="84" customFormat="false" ht="13.8" hidden="false" customHeight="false" outlineLevel="0" collapsed="false">
      <c r="A84" s="2"/>
      <c r="B84" s="9"/>
      <c r="C84" s="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9"/>
      <c r="O84" s="9"/>
      <c r="P84" s="38"/>
    </row>
    <row r="85" customFormat="false" ht="13.8" hidden="false" customHeight="false" outlineLevel="0" collapsed="false">
      <c r="A85" s="2"/>
      <c r="B85" s="9"/>
      <c r="C85" s="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9"/>
      <c r="O85" s="9"/>
      <c r="P85" s="38"/>
    </row>
    <row r="86" customFormat="false" ht="13.8" hidden="false" customHeight="false" outlineLevel="0" collapsed="false">
      <c r="A86" s="2"/>
      <c r="B86" s="9"/>
      <c r="C86" s="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9"/>
      <c r="O86" s="9"/>
      <c r="P86" s="38"/>
    </row>
    <row r="87" customFormat="false" ht="13.8" hidden="false" customHeight="false" outlineLevel="0" collapsed="false">
      <c r="A87" s="2"/>
      <c r="B87" s="9"/>
      <c r="C87" s="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9"/>
      <c r="O87" s="9"/>
      <c r="P87" s="38"/>
    </row>
    <row r="88" customFormat="false" ht="13.8" hidden="false" customHeight="false" outlineLevel="0" collapsed="false">
      <c r="A88" s="2"/>
      <c r="B88" s="9"/>
      <c r="C88" s="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9"/>
      <c r="O88" s="9"/>
      <c r="P88" s="38"/>
    </row>
    <row r="89" customFormat="false" ht="13.8" hidden="false" customHeight="false" outlineLevel="0" collapsed="false">
      <c r="A89" s="2"/>
      <c r="B89" s="9"/>
      <c r="C89" s="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9"/>
      <c r="O89" s="9"/>
      <c r="P89" s="38"/>
    </row>
    <row r="90" customFormat="false" ht="13.8" hidden="false" customHeight="false" outlineLevel="0" collapsed="false">
      <c r="A90" s="2"/>
      <c r="B90" s="9"/>
      <c r="C90" s="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9"/>
      <c r="O90" s="9"/>
      <c r="P90" s="38"/>
    </row>
    <row r="91" customFormat="false" ht="13.8" hidden="false" customHeight="false" outlineLevel="0" collapsed="false">
      <c r="A91" s="2"/>
      <c r="B91" s="9"/>
      <c r="C91" s="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9"/>
      <c r="O91" s="9"/>
      <c r="P91" s="38"/>
    </row>
    <row r="92" customFormat="false" ht="13.8" hidden="false" customHeight="false" outlineLevel="0" collapsed="false">
      <c r="A92" s="2"/>
      <c r="B92" s="9"/>
      <c r="C92" s="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9"/>
      <c r="O92" s="9"/>
      <c r="P92" s="38"/>
    </row>
    <row r="93" customFormat="false" ht="13.8" hidden="false" customHeight="false" outlineLevel="0" collapsed="false">
      <c r="A93" s="2"/>
      <c r="B93" s="9"/>
      <c r="C93" s="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9"/>
      <c r="O93" s="9"/>
      <c r="P93" s="38"/>
    </row>
    <row r="94" customFormat="false" ht="13.8" hidden="false" customHeight="false" outlineLevel="0" collapsed="false">
      <c r="A94" s="2"/>
      <c r="B94" s="9"/>
      <c r="C94" s="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9"/>
      <c r="O94" s="9"/>
      <c r="P94" s="38"/>
    </row>
    <row r="95" customFormat="false" ht="13.8" hidden="false" customHeight="false" outlineLevel="0" collapsed="false">
      <c r="A95" s="2"/>
      <c r="B95" s="9"/>
      <c r="C95" s="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9"/>
      <c r="O95" s="9"/>
      <c r="P95" s="38"/>
    </row>
    <row r="96" customFormat="false" ht="13.8" hidden="false" customHeight="false" outlineLevel="0" collapsed="false">
      <c r="A96" s="2"/>
      <c r="B96" s="9"/>
      <c r="C96" s="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9"/>
      <c r="O96" s="9"/>
      <c r="P96" s="38"/>
    </row>
    <row r="97" customFormat="false" ht="13.8" hidden="false" customHeight="false" outlineLevel="0" collapsed="false">
      <c r="A97" s="2"/>
      <c r="B97" s="9"/>
      <c r="C97" s="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9"/>
      <c r="O97" s="9"/>
      <c r="P97" s="38"/>
    </row>
    <row r="98" customFormat="false" ht="13.8" hidden="false" customHeight="false" outlineLevel="0" collapsed="false">
      <c r="A98" s="2"/>
      <c r="B98" s="9"/>
      <c r="C98" s="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9"/>
      <c r="O98" s="9"/>
      <c r="P98" s="38"/>
    </row>
    <row r="99" customFormat="false" ht="13.8" hidden="false" customHeight="false" outlineLevel="0" collapsed="false">
      <c r="A99" s="2"/>
      <c r="B99" s="9"/>
      <c r="C99" s="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9"/>
      <c r="O99" s="9"/>
      <c r="P99" s="38"/>
    </row>
    <row r="100" customFormat="false" ht="13.8" hidden="false" customHeight="false" outlineLevel="0" collapsed="false">
      <c r="A100" s="2"/>
      <c r="B100" s="9"/>
      <c r="C100" s="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9"/>
      <c r="O100" s="9"/>
      <c r="P100" s="38"/>
    </row>
    <row r="101" customFormat="false" ht="13.8" hidden="false" customHeight="false" outlineLevel="0" collapsed="false">
      <c r="A101" s="2"/>
      <c r="B101" s="9"/>
      <c r="C101" s="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9"/>
      <c r="O101" s="9"/>
      <c r="P101" s="38"/>
    </row>
    <row r="102" customFormat="false" ht="13.8" hidden="false" customHeight="false" outlineLevel="0" collapsed="false">
      <c r="A102" s="2"/>
      <c r="B102" s="9"/>
      <c r="C102" s="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9"/>
      <c r="O102" s="9"/>
      <c r="P102" s="38"/>
    </row>
    <row r="103" customFormat="false" ht="13.8" hidden="false" customHeight="false" outlineLevel="0" collapsed="false">
      <c r="A103" s="2"/>
      <c r="B103" s="9"/>
      <c r="C103" s="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9"/>
      <c r="O103" s="9"/>
      <c r="P103" s="38"/>
    </row>
    <row r="104" customFormat="false" ht="13.8" hidden="false" customHeight="false" outlineLevel="0" collapsed="false">
      <c r="A104" s="2"/>
      <c r="B104" s="9"/>
      <c r="C104" s="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9"/>
      <c r="O104" s="9"/>
      <c r="P104" s="38"/>
    </row>
    <row r="105" customFormat="false" ht="13.8" hidden="false" customHeight="false" outlineLevel="0" collapsed="false">
      <c r="A105" s="2"/>
      <c r="B105" s="9"/>
      <c r="C105" s="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9"/>
      <c r="O105" s="9"/>
      <c r="P105" s="38"/>
    </row>
    <row r="106" customFormat="false" ht="13.8" hidden="false" customHeight="false" outlineLevel="0" collapsed="false">
      <c r="A106" s="2"/>
      <c r="B106" s="9"/>
      <c r="C106" s="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9"/>
      <c r="O106" s="9"/>
      <c r="P106" s="38"/>
    </row>
    <row r="107" customFormat="false" ht="13.8" hidden="false" customHeight="false" outlineLevel="0" collapsed="false">
      <c r="A107" s="2"/>
      <c r="B107" s="9"/>
      <c r="C107" s="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9"/>
      <c r="O107" s="9"/>
      <c r="P107" s="38"/>
    </row>
    <row r="108" customFormat="false" ht="13.8" hidden="false" customHeight="false" outlineLevel="0" collapsed="false">
      <c r="A108" s="2"/>
      <c r="B108" s="9"/>
      <c r="C108" s="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9"/>
      <c r="O108" s="9"/>
      <c r="P108" s="38"/>
    </row>
    <row r="109" customFormat="false" ht="13.8" hidden="false" customHeight="false" outlineLevel="0" collapsed="false">
      <c r="A109" s="2"/>
      <c r="B109" s="9"/>
      <c r="C109" s="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9"/>
      <c r="O109" s="9"/>
      <c r="P109" s="38"/>
    </row>
    <row r="110" customFormat="false" ht="13.8" hidden="false" customHeight="false" outlineLevel="0" collapsed="false">
      <c r="A110" s="2"/>
      <c r="B110" s="9"/>
      <c r="C110" s="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9"/>
      <c r="O110" s="9"/>
      <c r="P110" s="38"/>
    </row>
    <row r="111" customFormat="false" ht="13.8" hidden="false" customHeight="false" outlineLevel="0" collapsed="false">
      <c r="A111" s="2"/>
      <c r="B111" s="9"/>
      <c r="C111" s="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9"/>
      <c r="O111" s="9"/>
      <c r="P111" s="38"/>
    </row>
    <row r="112" customFormat="false" ht="13.8" hidden="false" customHeight="false" outlineLevel="0" collapsed="false">
      <c r="A112" s="2"/>
      <c r="B112" s="9"/>
      <c r="C112" s="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9"/>
      <c r="O112" s="9"/>
      <c r="P112" s="38"/>
    </row>
    <row r="113" customFormat="false" ht="13.8" hidden="false" customHeight="false" outlineLevel="0" collapsed="false">
      <c r="A113" s="2"/>
      <c r="B113" s="9"/>
      <c r="C113" s="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9"/>
      <c r="O113" s="9"/>
      <c r="P113" s="38"/>
    </row>
    <row r="114" customFormat="false" ht="13.8" hidden="false" customHeight="false" outlineLevel="0" collapsed="false">
      <c r="A114" s="2"/>
      <c r="B114" s="9"/>
      <c r="C114" s="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9"/>
      <c r="O114" s="9"/>
      <c r="P114" s="38"/>
    </row>
    <row r="115" customFormat="false" ht="13.8" hidden="false" customHeight="false" outlineLevel="0" collapsed="false">
      <c r="A115" s="2"/>
      <c r="B115" s="9"/>
      <c r="C115" s="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9"/>
      <c r="O115" s="9"/>
      <c r="P115" s="38"/>
    </row>
    <row r="116" customFormat="false" ht="13.8" hidden="false" customHeight="false" outlineLevel="0" collapsed="false">
      <c r="A116" s="2"/>
      <c r="B116" s="9"/>
      <c r="C116" s="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9"/>
      <c r="O116" s="9"/>
      <c r="P116" s="38"/>
    </row>
    <row r="117" customFormat="false" ht="13.8" hidden="false" customHeight="false" outlineLevel="0" collapsed="false">
      <c r="A117" s="2"/>
      <c r="B117" s="9"/>
      <c r="C117" s="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9"/>
      <c r="O117" s="9"/>
      <c r="P117" s="38"/>
    </row>
    <row r="118" customFormat="false" ht="13.8" hidden="false" customHeight="false" outlineLevel="0" collapsed="false">
      <c r="A118" s="2"/>
      <c r="B118" s="9"/>
      <c r="C118" s="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9"/>
      <c r="O118" s="9"/>
      <c r="P118" s="38"/>
    </row>
    <row r="119" customFormat="false" ht="13.8" hidden="false" customHeight="false" outlineLevel="0" collapsed="false">
      <c r="A119" s="2"/>
      <c r="B119" s="9"/>
      <c r="C119" s="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9"/>
      <c r="O119" s="9"/>
      <c r="P119" s="38"/>
    </row>
    <row r="120" customFormat="false" ht="13.8" hidden="false" customHeight="false" outlineLevel="0" collapsed="false">
      <c r="A120" s="2"/>
      <c r="B120" s="9"/>
      <c r="C120" s="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9"/>
      <c r="O120" s="9"/>
      <c r="P120" s="38"/>
    </row>
    <row r="121" customFormat="false" ht="13.8" hidden="false" customHeight="false" outlineLevel="0" collapsed="false">
      <c r="A121" s="2"/>
      <c r="B121" s="9"/>
      <c r="C121" s="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9"/>
      <c r="O121" s="9"/>
      <c r="P121" s="38"/>
    </row>
    <row r="122" customFormat="false" ht="13.8" hidden="false" customHeight="false" outlineLevel="0" collapsed="false">
      <c r="A122" s="2"/>
      <c r="B122" s="9"/>
      <c r="C122" s="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9"/>
      <c r="O122" s="9"/>
      <c r="P122" s="38"/>
    </row>
    <row r="123" customFormat="false" ht="13.8" hidden="false" customHeight="false" outlineLevel="0" collapsed="false">
      <c r="A123" s="2"/>
      <c r="B123" s="9"/>
      <c r="C123" s="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9"/>
      <c r="O123" s="9"/>
      <c r="P123" s="38"/>
    </row>
    <row r="124" customFormat="false" ht="13.8" hidden="false" customHeight="false" outlineLevel="0" collapsed="false">
      <c r="A124" s="2"/>
      <c r="B124" s="9"/>
      <c r="C124" s="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9"/>
      <c r="O124" s="9"/>
      <c r="P124" s="38"/>
    </row>
    <row r="125" customFormat="false" ht="13.8" hidden="false" customHeight="false" outlineLevel="0" collapsed="false">
      <c r="A125" s="2"/>
      <c r="B125" s="9"/>
      <c r="C125" s="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9"/>
      <c r="O125" s="9"/>
      <c r="P125" s="38"/>
    </row>
    <row r="126" customFormat="false" ht="13.8" hidden="false" customHeight="false" outlineLevel="0" collapsed="false">
      <c r="A126" s="2"/>
      <c r="B126" s="9"/>
      <c r="C126" s="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9"/>
      <c r="O126" s="9"/>
      <c r="P126" s="38"/>
    </row>
    <row r="127" customFormat="false" ht="13.8" hidden="false" customHeight="false" outlineLevel="0" collapsed="false">
      <c r="A127" s="2"/>
      <c r="B127" s="9"/>
      <c r="C127" s="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9"/>
      <c r="O127" s="9"/>
      <c r="P127" s="38"/>
    </row>
    <row r="128" customFormat="false" ht="13.8" hidden="false" customHeight="false" outlineLevel="0" collapsed="false">
      <c r="A128" s="2"/>
      <c r="B128" s="9"/>
      <c r="C128" s="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9"/>
      <c r="O128" s="9"/>
      <c r="P128" s="38"/>
    </row>
    <row r="129" customFormat="false" ht="13.8" hidden="false" customHeight="false" outlineLevel="0" collapsed="false">
      <c r="A129" s="2"/>
      <c r="B129" s="9"/>
      <c r="C129" s="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9"/>
      <c r="O129" s="9"/>
      <c r="P129" s="38"/>
    </row>
    <row r="130" customFormat="false" ht="13.8" hidden="false" customHeight="false" outlineLevel="0" collapsed="false">
      <c r="A130" s="2"/>
      <c r="B130" s="9"/>
      <c r="C130" s="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9"/>
      <c r="O130" s="9"/>
      <c r="P130" s="38"/>
    </row>
    <row r="131" customFormat="false" ht="13.8" hidden="false" customHeight="false" outlineLevel="0" collapsed="false">
      <c r="A131" s="2"/>
      <c r="B131" s="9"/>
      <c r="C131" s="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9"/>
      <c r="O131" s="9"/>
      <c r="P131" s="38"/>
    </row>
    <row r="132" customFormat="false" ht="13.8" hidden="false" customHeight="false" outlineLevel="0" collapsed="false">
      <c r="A132" s="2"/>
      <c r="B132" s="9"/>
      <c r="C132" s="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9"/>
      <c r="O132" s="9"/>
      <c r="P132" s="38"/>
    </row>
    <row r="133" customFormat="false" ht="13.8" hidden="false" customHeight="false" outlineLevel="0" collapsed="false">
      <c r="A133" s="2"/>
      <c r="B133" s="9"/>
      <c r="C133" s="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9"/>
      <c r="O133" s="9"/>
      <c r="P133" s="38"/>
    </row>
    <row r="134" customFormat="false" ht="13.8" hidden="false" customHeight="false" outlineLevel="0" collapsed="false">
      <c r="A134" s="2"/>
      <c r="B134" s="9"/>
      <c r="C134" s="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9"/>
      <c r="O134" s="9"/>
      <c r="P134" s="38"/>
    </row>
    <row r="135" customFormat="false" ht="13.8" hidden="false" customHeight="false" outlineLevel="0" collapsed="false">
      <c r="A135" s="2"/>
      <c r="B135" s="9"/>
      <c r="C135" s="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9"/>
      <c r="O135" s="9"/>
      <c r="P135" s="38"/>
    </row>
    <row r="136" customFormat="false" ht="13.8" hidden="false" customHeight="false" outlineLevel="0" collapsed="false">
      <c r="A136" s="2"/>
      <c r="B136" s="9"/>
      <c r="C136" s="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9"/>
      <c r="O136" s="9"/>
      <c r="P136" s="38"/>
    </row>
    <row r="137" customFormat="false" ht="13.8" hidden="false" customHeight="false" outlineLevel="0" collapsed="false">
      <c r="A137" s="2"/>
      <c r="B137" s="9"/>
      <c r="C137" s="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9"/>
      <c r="O137" s="9"/>
      <c r="P137" s="38"/>
    </row>
    <row r="138" customFormat="false" ht="13.8" hidden="false" customHeight="false" outlineLevel="0" collapsed="false">
      <c r="A138" s="2"/>
      <c r="B138" s="9"/>
      <c r="C138" s="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9"/>
      <c r="O138" s="9"/>
      <c r="P138" s="38"/>
    </row>
    <row r="139" customFormat="false" ht="13.8" hidden="false" customHeight="false" outlineLevel="0" collapsed="false">
      <c r="A139" s="2"/>
      <c r="B139" s="9"/>
      <c r="C139" s="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9"/>
      <c r="O139" s="9"/>
      <c r="P139" s="38"/>
    </row>
    <row r="140" customFormat="false" ht="13.8" hidden="false" customHeight="false" outlineLevel="0" collapsed="false">
      <c r="A140" s="2"/>
      <c r="B140" s="9"/>
      <c r="C140" s="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9"/>
      <c r="O140" s="9"/>
      <c r="P140" s="38"/>
    </row>
    <row r="141" customFormat="false" ht="13.8" hidden="false" customHeight="false" outlineLevel="0" collapsed="false">
      <c r="A141" s="2"/>
      <c r="B141" s="9"/>
      <c r="C141" s="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9"/>
      <c r="O141" s="9"/>
      <c r="P141" s="38"/>
    </row>
    <row r="142" customFormat="false" ht="13.8" hidden="false" customHeight="false" outlineLevel="0" collapsed="false">
      <c r="A142" s="2"/>
      <c r="B142" s="9"/>
      <c r="C142" s="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9"/>
      <c r="O142" s="9"/>
      <c r="P142" s="38"/>
    </row>
    <row r="143" customFormat="false" ht="13.8" hidden="false" customHeight="false" outlineLevel="0" collapsed="false">
      <c r="A143" s="2"/>
      <c r="B143" s="9"/>
      <c r="C143" s="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9"/>
      <c r="O143" s="9"/>
      <c r="P143" s="38"/>
    </row>
    <row r="144" customFormat="false" ht="13.8" hidden="false" customHeight="false" outlineLevel="0" collapsed="false">
      <c r="A144" s="2"/>
      <c r="B144" s="9"/>
      <c r="C144" s="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9"/>
      <c r="O144" s="9"/>
      <c r="P144" s="38"/>
    </row>
    <row r="145" customFormat="false" ht="13.8" hidden="false" customHeight="false" outlineLevel="0" collapsed="false">
      <c r="A145" s="2"/>
      <c r="B145" s="9"/>
      <c r="C145" s="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9"/>
      <c r="O145" s="9"/>
      <c r="P145" s="38"/>
    </row>
    <row r="146" customFormat="false" ht="13.8" hidden="false" customHeight="false" outlineLevel="0" collapsed="false">
      <c r="A146" s="2"/>
      <c r="B146" s="9"/>
      <c r="C146" s="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9"/>
      <c r="O146" s="9"/>
      <c r="P146" s="38"/>
    </row>
    <row r="147" customFormat="false" ht="13.8" hidden="false" customHeight="false" outlineLevel="0" collapsed="false">
      <c r="A147" s="2"/>
      <c r="B147" s="9"/>
      <c r="C147" s="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9"/>
      <c r="O147" s="9"/>
      <c r="P147" s="38"/>
    </row>
    <row r="148" customFormat="false" ht="13.8" hidden="false" customHeight="false" outlineLevel="0" collapsed="false">
      <c r="A148" s="2"/>
      <c r="B148" s="9"/>
      <c r="C148" s="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9"/>
      <c r="O148" s="9"/>
      <c r="P148" s="38"/>
    </row>
    <row r="149" customFormat="false" ht="13.8" hidden="false" customHeight="false" outlineLevel="0" collapsed="false">
      <c r="A149" s="2"/>
      <c r="B149" s="9"/>
      <c r="C149" s="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9"/>
      <c r="O149" s="9"/>
      <c r="P149" s="38"/>
    </row>
    <row r="150" customFormat="false" ht="13.8" hidden="false" customHeight="false" outlineLevel="0" collapsed="false">
      <c r="A150" s="2"/>
      <c r="B150" s="9"/>
      <c r="C150" s="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9"/>
      <c r="O150" s="9"/>
      <c r="P150" s="38"/>
    </row>
    <row r="151" customFormat="false" ht="13.8" hidden="false" customHeight="false" outlineLevel="0" collapsed="false">
      <c r="A151" s="2"/>
      <c r="B151" s="9"/>
      <c r="C151" s="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9"/>
      <c r="O151" s="9"/>
      <c r="P151" s="38"/>
    </row>
    <row r="152" customFormat="false" ht="13.8" hidden="false" customHeight="false" outlineLevel="0" collapsed="false">
      <c r="A152" s="2"/>
      <c r="B152" s="9"/>
      <c r="C152" s="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9"/>
      <c r="O152" s="9"/>
      <c r="P152" s="38"/>
    </row>
    <row r="153" customFormat="false" ht="13.8" hidden="false" customHeight="false" outlineLevel="0" collapsed="false">
      <c r="A153" s="2"/>
      <c r="B153" s="9"/>
      <c r="C153" s="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9"/>
      <c r="O153" s="9"/>
      <c r="P153" s="38"/>
    </row>
    <row r="154" customFormat="false" ht="13.8" hidden="false" customHeight="false" outlineLevel="0" collapsed="false">
      <c r="A154" s="2"/>
      <c r="B154" s="9"/>
      <c r="C154" s="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9"/>
      <c r="O154" s="9"/>
      <c r="P154" s="38"/>
    </row>
    <row r="155" customFormat="false" ht="13.8" hidden="false" customHeight="false" outlineLevel="0" collapsed="false">
      <c r="A155" s="2"/>
      <c r="B155" s="9"/>
      <c r="C155" s="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9"/>
      <c r="O155" s="9"/>
      <c r="P155" s="38"/>
    </row>
    <row r="156" customFormat="false" ht="13.8" hidden="false" customHeight="false" outlineLevel="0" collapsed="false">
      <c r="A156" s="2"/>
      <c r="B156" s="9"/>
      <c r="C156" s="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9"/>
      <c r="O156" s="9"/>
      <c r="P156" s="38"/>
    </row>
    <row r="157" customFormat="false" ht="13.8" hidden="false" customHeight="false" outlineLevel="0" collapsed="false">
      <c r="A157" s="2"/>
      <c r="B157" s="9"/>
      <c r="C157" s="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9"/>
      <c r="O157" s="9"/>
      <c r="P157" s="38"/>
    </row>
    <row r="158" customFormat="false" ht="13.8" hidden="false" customHeight="false" outlineLevel="0" collapsed="false">
      <c r="A158" s="2"/>
      <c r="B158" s="9"/>
      <c r="C158" s="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9"/>
      <c r="O158" s="9"/>
      <c r="P158" s="38"/>
    </row>
    <row r="159" customFormat="false" ht="13.8" hidden="false" customHeight="false" outlineLevel="0" collapsed="false">
      <c r="A159" s="2"/>
      <c r="B159" s="9"/>
      <c r="C159" s="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9"/>
      <c r="O159" s="9"/>
      <c r="P159" s="38"/>
    </row>
    <row r="160" customFormat="false" ht="13.8" hidden="false" customHeight="false" outlineLevel="0" collapsed="false">
      <c r="A160" s="2"/>
      <c r="B160" s="9"/>
      <c r="C160" s="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9"/>
      <c r="O160" s="9"/>
      <c r="P160" s="38"/>
    </row>
    <row r="161" customFormat="false" ht="13.8" hidden="false" customHeight="false" outlineLevel="0" collapsed="false">
      <c r="A161" s="2"/>
      <c r="B161" s="9"/>
      <c r="C161" s="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9"/>
      <c r="O161" s="9"/>
      <c r="P161" s="38"/>
    </row>
    <row r="162" customFormat="false" ht="13.8" hidden="false" customHeight="false" outlineLevel="0" collapsed="false">
      <c r="A162" s="2"/>
      <c r="B162" s="9"/>
      <c r="C162" s="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9"/>
      <c r="O162" s="9"/>
      <c r="P162" s="38"/>
    </row>
    <row r="163" customFormat="false" ht="13.8" hidden="false" customHeight="false" outlineLevel="0" collapsed="false">
      <c r="A163" s="2"/>
      <c r="B163" s="9"/>
      <c r="C163" s="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9"/>
      <c r="O163" s="9"/>
      <c r="P163" s="38"/>
    </row>
    <row r="164" customFormat="false" ht="13.8" hidden="false" customHeight="false" outlineLevel="0" collapsed="false">
      <c r="A164" s="2"/>
      <c r="B164" s="9"/>
      <c r="C164" s="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9"/>
      <c r="O164" s="9"/>
      <c r="P164" s="38"/>
    </row>
    <row r="165" customFormat="false" ht="13.8" hidden="false" customHeight="false" outlineLevel="0" collapsed="false">
      <c r="A165" s="2"/>
      <c r="B165" s="9"/>
      <c r="C165" s="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9"/>
      <c r="O165" s="9"/>
      <c r="P165" s="38"/>
    </row>
    <row r="166" customFormat="false" ht="13.8" hidden="false" customHeight="false" outlineLevel="0" collapsed="false">
      <c r="A166" s="2"/>
      <c r="B166" s="9"/>
      <c r="C166" s="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9"/>
      <c r="O166" s="9"/>
      <c r="P166" s="38"/>
    </row>
    <row r="167" customFormat="false" ht="13.8" hidden="false" customHeight="false" outlineLevel="0" collapsed="false">
      <c r="A167" s="2"/>
      <c r="B167" s="9"/>
      <c r="C167" s="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9"/>
      <c r="O167" s="9"/>
      <c r="P167" s="38"/>
    </row>
    <row r="168" customFormat="false" ht="13.8" hidden="false" customHeight="false" outlineLevel="0" collapsed="false">
      <c r="A168" s="2"/>
      <c r="B168" s="9"/>
      <c r="C168" s="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9"/>
      <c r="O168" s="9"/>
      <c r="P168" s="38"/>
    </row>
    <row r="169" customFormat="false" ht="13.8" hidden="false" customHeight="false" outlineLevel="0" collapsed="false">
      <c r="A169" s="2"/>
      <c r="B169" s="9"/>
      <c r="C169" s="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9"/>
      <c r="O169" s="9"/>
      <c r="P169" s="38"/>
    </row>
    <row r="170" customFormat="false" ht="13.8" hidden="false" customHeight="false" outlineLevel="0" collapsed="false">
      <c r="A170" s="2"/>
      <c r="B170" s="9"/>
      <c r="C170" s="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9"/>
      <c r="O170" s="9"/>
      <c r="P170" s="38"/>
    </row>
    <row r="171" customFormat="false" ht="13.8" hidden="false" customHeight="false" outlineLevel="0" collapsed="false">
      <c r="A171" s="2"/>
      <c r="B171" s="9"/>
      <c r="C171" s="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9"/>
      <c r="O171" s="9"/>
      <c r="P171" s="38"/>
    </row>
    <row r="172" customFormat="false" ht="13.8" hidden="false" customHeight="false" outlineLevel="0" collapsed="false">
      <c r="A172" s="2"/>
      <c r="B172" s="9"/>
      <c r="C172" s="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9"/>
      <c r="O172" s="9"/>
      <c r="P172" s="38"/>
    </row>
    <row r="173" customFormat="false" ht="13.8" hidden="false" customHeight="false" outlineLevel="0" collapsed="false">
      <c r="A173" s="2"/>
      <c r="B173" s="9"/>
      <c r="C173" s="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9"/>
      <c r="O173" s="9"/>
      <c r="P173" s="38"/>
    </row>
    <row r="174" customFormat="false" ht="13.8" hidden="false" customHeight="false" outlineLevel="0" collapsed="false">
      <c r="A174" s="2"/>
      <c r="B174" s="9"/>
      <c r="C174" s="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9"/>
      <c r="O174" s="9"/>
      <c r="P174" s="38"/>
    </row>
    <row r="175" customFormat="false" ht="13.8" hidden="false" customHeight="false" outlineLevel="0" collapsed="false">
      <c r="A175" s="2"/>
      <c r="B175" s="9"/>
      <c r="C175" s="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9"/>
      <c r="O175" s="9"/>
      <c r="P175" s="38"/>
    </row>
    <row r="176" customFormat="false" ht="13.8" hidden="false" customHeight="false" outlineLevel="0" collapsed="false">
      <c r="A176" s="2"/>
      <c r="B176" s="9"/>
      <c r="C176" s="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9"/>
      <c r="O176" s="9"/>
      <c r="P176" s="38"/>
    </row>
    <row r="177" customFormat="false" ht="13.8" hidden="false" customHeight="false" outlineLevel="0" collapsed="false">
      <c r="A177" s="2"/>
      <c r="B177" s="9"/>
      <c r="C177" s="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9"/>
      <c r="O177" s="9"/>
      <c r="P177" s="38"/>
    </row>
    <row r="178" customFormat="false" ht="13.8" hidden="false" customHeight="false" outlineLevel="0" collapsed="false">
      <c r="A178" s="2"/>
      <c r="B178" s="9"/>
      <c r="C178" s="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9"/>
      <c r="O178" s="9"/>
      <c r="P178" s="38"/>
    </row>
    <row r="179" customFormat="false" ht="13.8" hidden="false" customHeight="false" outlineLevel="0" collapsed="false">
      <c r="A179" s="2"/>
      <c r="B179" s="9"/>
      <c r="C179" s="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9"/>
      <c r="O179" s="9"/>
      <c r="P179" s="38"/>
    </row>
    <row r="180" customFormat="false" ht="13.8" hidden="false" customHeight="false" outlineLevel="0" collapsed="false">
      <c r="A180" s="2"/>
      <c r="B180" s="9"/>
      <c r="C180" s="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9"/>
      <c r="O180" s="9"/>
      <c r="P180" s="38"/>
    </row>
    <row r="181" customFormat="false" ht="13.8" hidden="false" customHeight="false" outlineLevel="0" collapsed="false">
      <c r="A181" s="2"/>
      <c r="B181" s="9"/>
      <c r="C181" s="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9"/>
      <c r="O181" s="9"/>
      <c r="P181" s="38"/>
    </row>
    <row r="182" customFormat="false" ht="13.8" hidden="false" customHeight="false" outlineLevel="0" collapsed="false">
      <c r="A182" s="2"/>
      <c r="B182" s="9"/>
      <c r="C182" s="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9"/>
      <c r="O182" s="9"/>
      <c r="P182" s="38"/>
    </row>
    <row r="183" customFormat="false" ht="13.8" hidden="false" customHeight="false" outlineLevel="0" collapsed="false">
      <c r="A183" s="2"/>
      <c r="B183" s="9"/>
      <c r="C183" s="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9"/>
      <c r="O183" s="9"/>
      <c r="P183" s="38"/>
    </row>
    <row r="184" customFormat="false" ht="13.8" hidden="false" customHeight="false" outlineLevel="0" collapsed="false">
      <c r="A184" s="2"/>
      <c r="B184" s="9"/>
      <c r="C184" s="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9"/>
      <c r="O184" s="9"/>
      <c r="P184" s="38"/>
    </row>
    <row r="185" customFormat="false" ht="13.8" hidden="false" customHeight="false" outlineLevel="0" collapsed="false">
      <c r="A185" s="2"/>
      <c r="B185" s="9"/>
      <c r="C185" s="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9"/>
      <c r="O185" s="9"/>
      <c r="P185" s="38"/>
    </row>
    <row r="186" customFormat="false" ht="13.8" hidden="false" customHeight="false" outlineLevel="0" collapsed="false">
      <c r="A186" s="2"/>
      <c r="B186" s="9"/>
      <c r="C186" s="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9"/>
      <c r="O186" s="9"/>
      <c r="P186" s="38"/>
    </row>
    <row r="187" customFormat="false" ht="13.8" hidden="false" customHeight="false" outlineLevel="0" collapsed="false">
      <c r="A187" s="2"/>
      <c r="B187" s="9"/>
      <c r="C187" s="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9"/>
      <c r="O187" s="9"/>
      <c r="P187" s="38"/>
    </row>
    <row r="188" customFormat="false" ht="13.8" hidden="false" customHeight="false" outlineLevel="0" collapsed="false">
      <c r="A188" s="2"/>
      <c r="B188" s="9"/>
      <c r="C188" s="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9"/>
      <c r="O188" s="9"/>
      <c r="P188" s="38"/>
    </row>
    <row r="189" customFormat="false" ht="13.8" hidden="false" customHeight="false" outlineLevel="0" collapsed="false">
      <c r="A189" s="2"/>
      <c r="B189" s="9"/>
      <c r="C189" s="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9"/>
      <c r="O189" s="9"/>
      <c r="P189" s="38"/>
    </row>
    <row r="190" customFormat="false" ht="13.8" hidden="false" customHeight="false" outlineLevel="0" collapsed="false">
      <c r="A190" s="2"/>
      <c r="B190" s="9"/>
      <c r="C190" s="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9"/>
      <c r="O190" s="9"/>
      <c r="P190" s="38"/>
    </row>
    <row r="191" customFormat="false" ht="13.8" hidden="false" customHeight="false" outlineLevel="0" collapsed="false">
      <c r="A191" s="2"/>
      <c r="B191" s="9"/>
      <c r="C191" s="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9"/>
      <c r="O191" s="9"/>
      <c r="P191" s="38"/>
    </row>
    <row r="192" customFormat="false" ht="13.8" hidden="false" customHeight="false" outlineLevel="0" collapsed="false">
      <c r="A192" s="2"/>
      <c r="B192" s="9"/>
      <c r="C192" s="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9"/>
      <c r="O192" s="9"/>
      <c r="P192" s="38"/>
    </row>
    <row r="193" customFormat="false" ht="13.8" hidden="false" customHeight="false" outlineLevel="0" collapsed="false">
      <c r="A193" s="2"/>
      <c r="B193" s="9"/>
      <c r="C193" s="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9"/>
      <c r="O193" s="9"/>
      <c r="P193" s="38"/>
    </row>
    <row r="194" customFormat="false" ht="13.8" hidden="false" customHeight="false" outlineLevel="0" collapsed="false">
      <c r="A194" s="2"/>
      <c r="B194" s="9"/>
      <c r="C194" s="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9"/>
      <c r="O194" s="9"/>
      <c r="P194" s="38"/>
    </row>
    <row r="195" customFormat="false" ht="13.8" hidden="false" customHeight="false" outlineLevel="0" collapsed="false">
      <c r="A195" s="2"/>
      <c r="B195" s="9"/>
      <c r="C195" s="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9"/>
      <c r="O195" s="9"/>
      <c r="P195" s="38"/>
    </row>
    <row r="196" customFormat="false" ht="13.8" hidden="false" customHeight="false" outlineLevel="0" collapsed="false">
      <c r="A196" s="2"/>
      <c r="B196" s="9"/>
      <c r="C196" s="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9"/>
      <c r="O196" s="9"/>
      <c r="P196" s="38"/>
    </row>
    <row r="197" customFormat="false" ht="13.8" hidden="false" customHeight="false" outlineLevel="0" collapsed="false">
      <c r="A197" s="2"/>
      <c r="B197" s="9"/>
      <c r="C197" s="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9"/>
      <c r="O197" s="9"/>
      <c r="P197" s="38"/>
    </row>
    <row r="198" customFormat="false" ht="13.8" hidden="false" customHeight="false" outlineLevel="0" collapsed="false">
      <c r="A198" s="2"/>
      <c r="B198" s="9"/>
      <c r="C198" s="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9"/>
      <c r="O198" s="9"/>
      <c r="P198" s="38"/>
    </row>
    <row r="199" customFormat="false" ht="13.8" hidden="false" customHeight="false" outlineLevel="0" collapsed="false">
      <c r="A199" s="2"/>
      <c r="B199" s="9"/>
      <c r="C199" s="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9"/>
      <c r="O199" s="9"/>
      <c r="P199" s="38"/>
    </row>
    <row r="200" customFormat="false" ht="13.8" hidden="false" customHeight="false" outlineLevel="0" collapsed="false">
      <c r="A200" s="2"/>
      <c r="B200" s="9"/>
      <c r="C200" s="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9"/>
      <c r="O200" s="9"/>
      <c r="P200" s="38"/>
    </row>
    <row r="201" customFormat="false" ht="13.8" hidden="false" customHeight="false" outlineLevel="0" collapsed="false">
      <c r="A201" s="2"/>
      <c r="B201" s="9"/>
      <c r="C201" s="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9"/>
      <c r="O201" s="9"/>
      <c r="P201" s="38"/>
    </row>
    <row r="202" customFormat="false" ht="13.8" hidden="false" customHeight="false" outlineLevel="0" collapsed="false">
      <c r="A202" s="2"/>
      <c r="B202" s="9"/>
      <c r="C202" s="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9"/>
      <c r="O202" s="9"/>
      <c r="P202" s="38"/>
    </row>
    <row r="203" customFormat="false" ht="13.8" hidden="false" customHeight="false" outlineLevel="0" collapsed="false">
      <c r="A203" s="2"/>
      <c r="B203" s="9"/>
      <c r="C203" s="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9"/>
      <c r="O203" s="9"/>
      <c r="P203" s="38"/>
    </row>
    <row r="204" customFormat="false" ht="13.8" hidden="false" customHeight="false" outlineLevel="0" collapsed="false">
      <c r="A204" s="2"/>
      <c r="B204" s="9"/>
      <c r="C204" s="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9"/>
      <c r="O204" s="9"/>
      <c r="P204" s="38"/>
    </row>
    <row r="205" customFormat="false" ht="13.8" hidden="false" customHeight="false" outlineLevel="0" collapsed="false">
      <c r="A205" s="2"/>
      <c r="B205" s="9"/>
      <c r="C205" s="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9"/>
      <c r="O205" s="9"/>
      <c r="P205" s="38"/>
    </row>
    <row r="206" customFormat="false" ht="13.8" hidden="false" customHeight="false" outlineLevel="0" collapsed="false">
      <c r="A206" s="2"/>
      <c r="B206" s="9"/>
      <c r="C206" s="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9"/>
      <c r="O206" s="9"/>
      <c r="P206" s="38"/>
    </row>
    <row r="207" customFormat="false" ht="13.8" hidden="false" customHeight="false" outlineLevel="0" collapsed="false">
      <c r="A207" s="2"/>
      <c r="B207" s="9"/>
      <c r="C207" s="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9"/>
      <c r="O207" s="9"/>
      <c r="P207" s="38"/>
    </row>
    <row r="208" customFormat="false" ht="13.8" hidden="false" customHeight="false" outlineLevel="0" collapsed="false">
      <c r="A208" s="2"/>
      <c r="B208" s="9"/>
      <c r="C208" s="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9"/>
      <c r="O208" s="9"/>
      <c r="P208" s="38"/>
    </row>
    <row r="209" customFormat="false" ht="13.8" hidden="false" customHeight="false" outlineLevel="0" collapsed="false">
      <c r="A209" s="2"/>
      <c r="B209" s="9"/>
      <c r="C209" s="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9"/>
      <c r="O209" s="9"/>
      <c r="P209" s="38"/>
    </row>
    <row r="210" customFormat="false" ht="13.8" hidden="false" customHeight="false" outlineLevel="0" collapsed="false">
      <c r="A210" s="2"/>
      <c r="B210" s="9"/>
      <c r="C210" s="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9"/>
      <c r="O210" s="9"/>
      <c r="P210" s="38"/>
    </row>
    <row r="211" customFormat="false" ht="13.8" hidden="false" customHeight="false" outlineLevel="0" collapsed="false">
      <c r="A211" s="2"/>
      <c r="B211" s="9"/>
      <c r="C211" s="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9"/>
      <c r="O211" s="9"/>
      <c r="P211" s="38"/>
    </row>
    <row r="212" customFormat="false" ht="13.8" hidden="false" customHeight="false" outlineLevel="0" collapsed="false">
      <c r="A212" s="2"/>
      <c r="B212" s="9"/>
      <c r="C212" s="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9"/>
      <c r="O212" s="9"/>
      <c r="P212" s="38"/>
    </row>
    <row r="213" customFormat="false" ht="13.8" hidden="false" customHeight="false" outlineLevel="0" collapsed="false">
      <c r="A213" s="2"/>
      <c r="B213" s="9"/>
      <c r="C213" s="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9"/>
      <c r="O213" s="9"/>
      <c r="P213" s="38"/>
    </row>
    <row r="214" customFormat="false" ht="13.8" hidden="false" customHeight="false" outlineLevel="0" collapsed="false">
      <c r="A214" s="2"/>
      <c r="B214" s="9"/>
      <c r="C214" s="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9"/>
      <c r="O214" s="9"/>
      <c r="P214" s="38"/>
    </row>
    <row r="215" customFormat="false" ht="13.8" hidden="false" customHeight="false" outlineLevel="0" collapsed="false">
      <c r="A215" s="2"/>
      <c r="B215" s="9"/>
      <c r="C215" s="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9"/>
      <c r="O215" s="9"/>
      <c r="P215" s="38"/>
    </row>
    <row r="216" customFormat="false" ht="13.8" hidden="false" customHeight="false" outlineLevel="0" collapsed="false">
      <c r="A216" s="2"/>
      <c r="B216" s="9"/>
      <c r="C216" s="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9"/>
      <c r="O216" s="9"/>
      <c r="P216" s="38"/>
    </row>
    <row r="217" customFormat="false" ht="13.8" hidden="false" customHeight="false" outlineLevel="0" collapsed="false">
      <c r="A217" s="2"/>
      <c r="B217" s="9"/>
      <c r="C217" s="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9"/>
      <c r="O217" s="9"/>
      <c r="P217" s="38"/>
    </row>
    <row r="218" customFormat="false" ht="13.8" hidden="false" customHeight="false" outlineLevel="0" collapsed="false">
      <c r="A218" s="2"/>
      <c r="B218" s="9"/>
      <c r="C218" s="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9"/>
      <c r="O218" s="9"/>
      <c r="P218" s="38"/>
    </row>
    <row r="219" customFormat="false" ht="13.8" hidden="false" customHeight="false" outlineLevel="0" collapsed="false">
      <c r="A219" s="2"/>
      <c r="B219" s="9"/>
      <c r="C219" s="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9"/>
      <c r="O219" s="9"/>
      <c r="P219" s="38"/>
    </row>
    <row r="220" customFormat="false" ht="13.8" hidden="false" customHeight="false" outlineLevel="0" collapsed="false">
      <c r="A220" s="2"/>
      <c r="B220" s="9"/>
      <c r="C220" s="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9"/>
      <c r="O220" s="9"/>
      <c r="P220" s="38"/>
    </row>
    <row r="221" customFormat="false" ht="13.8" hidden="false" customHeight="false" outlineLevel="0" collapsed="false">
      <c r="A221" s="2"/>
      <c r="B221" s="9"/>
      <c r="C221" s="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9"/>
      <c r="O221" s="9"/>
      <c r="P221" s="38"/>
    </row>
    <row r="222" customFormat="false" ht="13.8" hidden="false" customHeight="false" outlineLevel="0" collapsed="false">
      <c r="A222" s="2"/>
      <c r="B222" s="9"/>
      <c r="C222" s="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9"/>
      <c r="O222" s="9"/>
      <c r="P222" s="38"/>
    </row>
    <row r="223" customFormat="false" ht="13.8" hidden="false" customHeight="false" outlineLevel="0" collapsed="false">
      <c r="A223" s="2"/>
      <c r="B223" s="9"/>
      <c r="C223" s="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9"/>
      <c r="O223" s="9"/>
      <c r="P223" s="38"/>
    </row>
    <row r="224" customFormat="false" ht="13.8" hidden="false" customHeight="false" outlineLevel="0" collapsed="false">
      <c r="A224" s="2"/>
      <c r="B224" s="9"/>
      <c r="C224" s="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9"/>
      <c r="O224" s="9"/>
      <c r="P224" s="38"/>
    </row>
    <row r="225" customFormat="false" ht="13.8" hidden="false" customHeight="false" outlineLevel="0" collapsed="false">
      <c r="A225" s="2"/>
      <c r="B225" s="9"/>
      <c r="C225" s="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9"/>
      <c r="O225" s="9"/>
      <c r="P225" s="38"/>
    </row>
    <row r="226" customFormat="false" ht="13.8" hidden="false" customHeight="false" outlineLevel="0" collapsed="false">
      <c r="A226" s="2"/>
      <c r="B226" s="9"/>
      <c r="C226" s="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9"/>
      <c r="O226" s="9"/>
      <c r="P226" s="38"/>
    </row>
    <row r="227" customFormat="false" ht="13.8" hidden="false" customHeight="false" outlineLevel="0" collapsed="false">
      <c r="A227" s="2"/>
      <c r="B227" s="9"/>
      <c r="C227" s="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9"/>
      <c r="O227" s="9"/>
      <c r="P227" s="38"/>
    </row>
    <row r="228" customFormat="false" ht="13.8" hidden="false" customHeight="false" outlineLevel="0" collapsed="false">
      <c r="A228" s="2"/>
      <c r="B228" s="9"/>
      <c r="C228" s="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9"/>
      <c r="O228" s="9"/>
      <c r="P228" s="38"/>
    </row>
    <row r="229" customFormat="false" ht="13.8" hidden="false" customHeight="false" outlineLevel="0" collapsed="false">
      <c r="A229" s="2"/>
      <c r="B229" s="9"/>
      <c r="C229" s="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9"/>
      <c r="O229" s="9"/>
      <c r="P229" s="38"/>
    </row>
    <row r="230" customFormat="false" ht="13.8" hidden="false" customHeight="false" outlineLevel="0" collapsed="false">
      <c r="A230" s="2"/>
      <c r="B230" s="9"/>
      <c r="C230" s="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9"/>
      <c r="O230" s="9"/>
      <c r="P230" s="38"/>
    </row>
    <row r="231" customFormat="false" ht="13.8" hidden="false" customHeight="false" outlineLevel="0" collapsed="false">
      <c r="A231" s="2"/>
      <c r="B231" s="9"/>
      <c r="C231" s="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9"/>
      <c r="O231" s="9"/>
      <c r="P231" s="38"/>
    </row>
    <row r="232" customFormat="false" ht="13.8" hidden="false" customHeight="false" outlineLevel="0" collapsed="false">
      <c r="A232" s="2"/>
      <c r="B232" s="9"/>
      <c r="C232" s="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9"/>
      <c r="O232" s="9"/>
      <c r="P232" s="38"/>
    </row>
    <row r="233" customFormat="false" ht="13.8" hidden="false" customHeight="false" outlineLevel="0" collapsed="false">
      <c r="A233" s="2"/>
      <c r="B233" s="9"/>
      <c r="C233" s="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9"/>
      <c r="O233" s="9"/>
      <c r="P233" s="38"/>
    </row>
    <row r="234" customFormat="false" ht="13.8" hidden="false" customHeight="false" outlineLevel="0" collapsed="false">
      <c r="A234" s="2"/>
      <c r="B234" s="9"/>
      <c r="C234" s="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9"/>
      <c r="O234" s="9"/>
      <c r="P234" s="38"/>
    </row>
    <row r="235" customFormat="false" ht="13.8" hidden="false" customHeight="false" outlineLevel="0" collapsed="false">
      <c r="A235" s="2"/>
      <c r="B235" s="9"/>
      <c r="C235" s="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9"/>
      <c r="O235" s="9"/>
      <c r="P235" s="38"/>
    </row>
    <row r="236" customFormat="false" ht="13.8" hidden="false" customHeight="false" outlineLevel="0" collapsed="false">
      <c r="A236" s="2"/>
      <c r="B236" s="9"/>
      <c r="C236" s="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9"/>
      <c r="O236" s="9"/>
      <c r="P236" s="38"/>
    </row>
    <row r="237" customFormat="false" ht="13.8" hidden="false" customHeight="false" outlineLevel="0" collapsed="false">
      <c r="A237" s="2"/>
      <c r="B237" s="9"/>
      <c r="C237" s="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9"/>
      <c r="O237" s="9"/>
      <c r="P237" s="38"/>
    </row>
    <row r="238" customFormat="false" ht="13.8" hidden="false" customHeight="false" outlineLevel="0" collapsed="false">
      <c r="A238" s="2"/>
      <c r="B238" s="9"/>
      <c r="C238" s="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9"/>
      <c r="O238" s="9"/>
      <c r="P238" s="38"/>
    </row>
    <row r="239" customFormat="false" ht="13.8" hidden="false" customHeight="false" outlineLevel="0" collapsed="false">
      <c r="A239" s="2"/>
      <c r="B239" s="9"/>
      <c r="C239" s="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9"/>
      <c r="O239" s="9"/>
      <c r="P239" s="38"/>
    </row>
    <row r="240" customFormat="false" ht="13.8" hidden="false" customHeight="false" outlineLevel="0" collapsed="false">
      <c r="A240" s="2"/>
      <c r="B240" s="9"/>
      <c r="C240" s="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9"/>
      <c r="O240" s="9"/>
      <c r="P240" s="38"/>
    </row>
    <row r="241" customFormat="false" ht="13.8" hidden="false" customHeight="false" outlineLevel="0" collapsed="false">
      <c r="A241" s="2"/>
      <c r="B241" s="9"/>
      <c r="C241" s="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9"/>
      <c r="O241" s="9"/>
      <c r="P241" s="38"/>
    </row>
    <row r="242" customFormat="false" ht="13.8" hidden="false" customHeight="false" outlineLevel="0" collapsed="false">
      <c r="A242" s="2"/>
      <c r="B242" s="9"/>
      <c r="C242" s="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9"/>
      <c r="O242" s="9"/>
      <c r="P242" s="38"/>
    </row>
    <row r="243" customFormat="false" ht="13.8" hidden="false" customHeight="false" outlineLevel="0" collapsed="false">
      <c r="A243" s="2"/>
      <c r="B243" s="9"/>
      <c r="C243" s="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9"/>
      <c r="O243" s="9"/>
      <c r="P243" s="38"/>
    </row>
    <row r="244" customFormat="false" ht="13.8" hidden="false" customHeight="false" outlineLevel="0" collapsed="false">
      <c r="A244" s="2"/>
      <c r="B244" s="9"/>
      <c r="C244" s="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9"/>
      <c r="O244" s="9"/>
      <c r="P244" s="38"/>
    </row>
    <row r="245" customFormat="false" ht="13.8" hidden="false" customHeight="false" outlineLevel="0" collapsed="false">
      <c r="A245" s="2"/>
      <c r="B245" s="9"/>
      <c r="C245" s="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9"/>
      <c r="O245" s="9"/>
      <c r="P245" s="38"/>
    </row>
    <row r="246" customFormat="false" ht="13.8" hidden="false" customHeight="false" outlineLevel="0" collapsed="false">
      <c r="A246" s="2"/>
      <c r="B246" s="9"/>
      <c r="C246" s="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9"/>
      <c r="O246" s="9"/>
      <c r="P246" s="38"/>
    </row>
    <row r="247" customFormat="false" ht="13.8" hidden="false" customHeight="false" outlineLevel="0" collapsed="false">
      <c r="A247" s="2"/>
      <c r="B247" s="9"/>
      <c r="C247" s="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9"/>
      <c r="O247" s="9"/>
      <c r="P247" s="38"/>
    </row>
    <row r="248" customFormat="false" ht="13.8" hidden="false" customHeight="false" outlineLevel="0" collapsed="false">
      <c r="A248" s="2"/>
      <c r="B248" s="9"/>
      <c r="C248" s="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9"/>
      <c r="O248" s="9"/>
      <c r="P248" s="38"/>
    </row>
    <row r="249" customFormat="false" ht="13.8" hidden="false" customHeight="false" outlineLevel="0" collapsed="false">
      <c r="A249" s="2"/>
      <c r="B249" s="9"/>
      <c r="C249" s="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9"/>
      <c r="O249" s="9"/>
      <c r="P249" s="38"/>
    </row>
    <row r="250" customFormat="false" ht="13.8" hidden="false" customHeight="false" outlineLevel="0" collapsed="false">
      <c r="A250" s="2"/>
      <c r="B250" s="9"/>
      <c r="C250" s="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9"/>
      <c r="O250" s="9"/>
      <c r="P250" s="38"/>
    </row>
    <row r="251" customFormat="false" ht="13.8" hidden="false" customHeight="false" outlineLevel="0" collapsed="false">
      <c r="A251" s="2"/>
      <c r="B251" s="9"/>
      <c r="C251" s="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9"/>
      <c r="O251" s="9"/>
      <c r="P251" s="38"/>
    </row>
    <row r="252" customFormat="false" ht="13.8" hidden="false" customHeight="false" outlineLevel="0" collapsed="false">
      <c r="A252" s="2"/>
      <c r="B252" s="9"/>
      <c r="C252" s="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9"/>
      <c r="O252" s="9"/>
      <c r="P252" s="38"/>
    </row>
    <row r="253" customFormat="false" ht="13.8" hidden="false" customHeight="false" outlineLevel="0" collapsed="false">
      <c r="A253" s="2"/>
      <c r="B253" s="9"/>
      <c r="C253" s="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9"/>
      <c r="O253" s="9"/>
      <c r="P253" s="38"/>
    </row>
    <row r="254" customFormat="false" ht="13.8" hidden="false" customHeight="false" outlineLevel="0" collapsed="false">
      <c r="A254" s="2"/>
      <c r="B254" s="9"/>
      <c r="C254" s="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9"/>
      <c r="O254" s="9"/>
      <c r="P254" s="38"/>
    </row>
    <row r="255" customFormat="false" ht="13.8" hidden="false" customHeight="false" outlineLevel="0" collapsed="false">
      <c r="A255" s="2"/>
      <c r="B255" s="9"/>
      <c r="C255" s="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9"/>
      <c r="O255" s="9"/>
      <c r="P255" s="38"/>
    </row>
    <row r="256" customFormat="false" ht="13.8" hidden="false" customHeight="false" outlineLevel="0" collapsed="false">
      <c r="A256" s="2"/>
      <c r="B256" s="9"/>
      <c r="C256" s="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9"/>
      <c r="O256" s="9"/>
      <c r="P256" s="38"/>
    </row>
    <row r="257" customFormat="false" ht="13.8" hidden="false" customHeight="false" outlineLevel="0" collapsed="false">
      <c r="A257" s="2"/>
      <c r="B257" s="9"/>
      <c r="C257" s="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9"/>
      <c r="O257" s="9"/>
      <c r="P257" s="38"/>
    </row>
    <row r="258" customFormat="false" ht="13.8" hidden="false" customHeight="false" outlineLevel="0" collapsed="false">
      <c r="A258" s="2"/>
      <c r="B258" s="9"/>
      <c r="C258" s="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9"/>
      <c r="O258" s="9"/>
      <c r="P258" s="38"/>
    </row>
    <row r="259" customFormat="false" ht="13.8" hidden="false" customHeight="false" outlineLevel="0" collapsed="false">
      <c r="A259" s="2"/>
      <c r="B259" s="9"/>
      <c r="C259" s="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9"/>
      <c r="O259" s="9"/>
      <c r="P259" s="38"/>
    </row>
    <row r="260" customFormat="false" ht="13.8" hidden="false" customHeight="false" outlineLevel="0" collapsed="false">
      <c r="A260" s="2"/>
      <c r="B260" s="9"/>
      <c r="C260" s="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9"/>
      <c r="O260" s="9"/>
      <c r="P260" s="38"/>
    </row>
    <row r="261" customFormat="false" ht="13.8" hidden="false" customHeight="false" outlineLevel="0" collapsed="false">
      <c r="A261" s="2"/>
      <c r="B261" s="9"/>
      <c r="C261" s="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9"/>
      <c r="O261" s="9"/>
      <c r="P261" s="38"/>
    </row>
    <row r="262" customFormat="false" ht="13.8" hidden="false" customHeight="false" outlineLevel="0" collapsed="false">
      <c r="A262" s="2"/>
      <c r="B262" s="9"/>
      <c r="C262" s="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9"/>
      <c r="O262" s="9"/>
      <c r="P262" s="38"/>
    </row>
    <row r="263" customFormat="false" ht="13.8" hidden="false" customHeight="false" outlineLevel="0" collapsed="false">
      <c r="A263" s="2"/>
      <c r="B263" s="9"/>
      <c r="C263" s="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9"/>
      <c r="O263" s="9"/>
      <c r="P263" s="38"/>
    </row>
    <row r="264" customFormat="false" ht="13.8" hidden="false" customHeight="false" outlineLevel="0" collapsed="false">
      <c r="A264" s="2"/>
      <c r="B264" s="9"/>
      <c r="C264" s="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9"/>
      <c r="O264" s="9"/>
      <c r="P264" s="38"/>
    </row>
    <row r="265" customFormat="false" ht="13.8" hidden="false" customHeight="false" outlineLevel="0" collapsed="false">
      <c r="A265" s="2"/>
      <c r="B265" s="9"/>
      <c r="C265" s="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9"/>
      <c r="O265" s="9"/>
      <c r="P265" s="38"/>
    </row>
    <row r="266" customFormat="false" ht="13.8" hidden="false" customHeight="false" outlineLevel="0" collapsed="false">
      <c r="A266" s="2"/>
      <c r="B266" s="9"/>
      <c r="C266" s="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9"/>
      <c r="O266" s="9"/>
      <c r="P266" s="38"/>
    </row>
    <row r="267" customFormat="false" ht="13.8" hidden="false" customHeight="false" outlineLevel="0" collapsed="false">
      <c r="A267" s="2"/>
      <c r="B267" s="9"/>
      <c r="C267" s="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9"/>
      <c r="O267" s="9"/>
      <c r="P267" s="38"/>
    </row>
    <row r="268" customFormat="false" ht="13.8" hidden="false" customHeight="false" outlineLevel="0" collapsed="false">
      <c r="A268" s="2"/>
      <c r="B268" s="9"/>
      <c r="C268" s="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9"/>
      <c r="O268" s="9"/>
      <c r="P268" s="38"/>
    </row>
    <row r="269" customFormat="false" ht="13.8" hidden="false" customHeight="false" outlineLevel="0" collapsed="false">
      <c r="A269" s="2"/>
      <c r="B269" s="9"/>
      <c r="C269" s="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9"/>
      <c r="O269" s="9"/>
      <c r="P269" s="38"/>
    </row>
    <row r="270" customFormat="false" ht="13.8" hidden="false" customHeight="false" outlineLevel="0" collapsed="false">
      <c r="A270" s="2"/>
      <c r="B270" s="9"/>
      <c r="C270" s="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9"/>
      <c r="O270" s="9"/>
      <c r="P270" s="38"/>
    </row>
    <row r="271" customFormat="false" ht="13.8" hidden="false" customHeight="false" outlineLevel="0" collapsed="false">
      <c r="A271" s="2"/>
      <c r="B271" s="9"/>
      <c r="C271" s="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9"/>
      <c r="O271" s="9"/>
      <c r="P271" s="38"/>
    </row>
    <row r="272" customFormat="false" ht="13.8" hidden="false" customHeight="false" outlineLevel="0" collapsed="false">
      <c r="A272" s="2"/>
      <c r="B272" s="9"/>
      <c r="C272" s="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9"/>
      <c r="O272" s="9"/>
      <c r="P272" s="38"/>
    </row>
    <row r="273" customFormat="false" ht="13.8" hidden="false" customHeight="false" outlineLevel="0" collapsed="false">
      <c r="A273" s="2"/>
      <c r="B273" s="9"/>
      <c r="C273" s="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9"/>
      <c r="O273" s="9"/>
      <c r="P273" s="38"/>
    </row>
    <row r="274" customFormat="false" ht="13.8" hidden="false" customHeight="false" outlineLevel="0" collapsed="false">
      <c r="A274" s="2"/>
      <c r="B274" s="9"/>
      <c r="C274" s="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9"/>
      <c r="O274" s="9"/>
      <c r="P274" s="38"/>
    </row>
    <row r="275" customFormat="false" ht="13.8" hidden="false" customHeight="false" outlineLevel="0" collapsed="false">
      <c r="A275" s="2"/>
      <c r="B275" s="9"/>
      <c r="C275" s="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9"/>
      <c r="O275" s="9"/>
      <c r="P275" s="38"/>
    </row>
    <row r="276" customFormat="false" ht="13.8" hidden="false" customHeight="false" outlineLevel="0" collapsed="false">
      <c r="A276" s="2"/>
      <c r="B276" s="9"/>
      <c r="C276" s="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9"/>
      <c r="O276" s="9"/>
      <c r="P276" s="38"/>
    </row>
    <row r="277" customFormat="false" ht="13.8" hidden="false" customHeight="false" outlineLevel="0" collapsed="false">
      <c r="A277" s="2"/>
      <c r="B277" s="9"/>
      <c r="C277" s="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9"/>
      <c r="O277" s="9"/>
      <c r="P277" s="38"/>
    </row>
    <row r="278" customFormat="false" ht="13.8" hidden="false" customHeight="false" outlineLevel="0" collapsed="false">
      <c r="A278" s="2"/>
      <c r="B278" s="9"/>
      <c r="C278" s="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9"/>
      <c r="O278" s="9"/>
      <c r="P278" s="38"/>
    </row>
    <row r="279" customFormat="false" ht="13.8" hidden="false" customHeight="false" outlineLevel="0" collapsed="false">
      <c r="A279" s="2"/>
      <c r="B279" s="9"/>
      <c r="C279" s="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9"/>
      <c r="O279" s="9"/>
      <c r="P279" s="38"/>
    </row>
    <row r="280" customFormat="false" ht="13.8" hidden="false" customHeight="false" outlineLevel="0" collapsed="false">
      <c r="A280" s="2"/>
      <c r="B280" s="9"/>
      <c r="C280" s="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9"/>
      <c r="O280" s="9"/>
      <c r="P280" s="38"/>
    </row>
    <row r="281" customFormat="false" ht="13.8" hidden="false" customHeight="false" outlineLevel="0" collapsed="false">
      <c r="A281" s="2"/>
      <c r="B281" s="9"/>
      <c r="C281" s="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9"/>
      <c r="O281" s="9"/>
      <c r="P281" s="38"/>
    </row>
    <row r="282" customFormat="false" ht="13.8" hidden="false" customHeight="false" outlineLevel="0" collapsed="false">
      <c r="A282" s="2"/>
      <c r="B282" s="9"/>
      <c r="C282" s="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9"/>
      <c r="O282" s="9"/>
      <c r="P282" s="38"/>
    </row>
    <row r="283" customFormat="false" ht="13.8" hidden="false" customHeight="false" outlineLevel="0" collapsed="false">
      <c r="A283" s="2"/>
      <c r="B283" s="9"/>
      <c r="C283" s="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9"/>
      <c r="O283" s="9"/>
      <c r="P283" s="38"/>
    </row>
    <row r="284" customFormat="false" ht="13.8" hidden="false" customHeight="false" outlineLevel="0" collapsed="false">
      <c r="A284" s="2"/>
      <c r="B284" s="9"/>
      <c r="C284" s="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9"/>
      <c r="O284" s="9"/>
      <c r="P284" s="38"/>
    </row>
    <row r="285" customFormat="false" ht="13.8" hidden="false" customHeight="false" outlineLevel="0" collapsed="false">
      <c r="A285" s="2"/>
      <c r="B285" s="9"/>
      <c r="C285" s="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9"/>
      <c r="O285" s="9"/>
      <c r="P285" s="38"/>
    </row>
    <row r="286" customFormat="false" ht="13.8" hidden="false" customHeight="false" outlineLevel="0" collapsed="false">
      <c r="A286" s="2"/>
      <c r="B286" s="9"/>
      <c r="C286" s="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9"/>
      <c r="O286" s="9"/>
      <c r="P286" s="38"/>
    </row>
    <row r="287" customFormat="false" ht="13.8" hidden="false" customHeight="false" outlineLevel="0" collapsed="false">
      <c r="A287" s="2"/>
      <c r="B287" s="9"/>
      <c r="C287" s="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9"/>
      <c r="O287" s="9"/>
      <c r="P287" s="38"/>
    </row>
    <row r="288" customFormat="false" ht="13.8" hidden="false" customHeight="false" outlineLevel="0" collapsed="false">
      <c r="A288" s="2"/>
      <c r="B288" s="9"/>
      <c r="C288" s="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9"/>
      <c r="O288" s="9"/>
      <c r="P288" s="38"/>
    </row>
    <row r="289" customFormat="false" ht="13.8" hidden="false" customHeight="false" outlineLevel="0" collapsed="false">
      <c r="A289" s="2"/>
      <c r="B289" s="9"/>
      <c r="C289" s="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9"/>
      <c r="O289" s="9"/>
      <c r="P289" s="38"/>
    </row>
    <row r="290" customFormat="false" ht="13.8" hidden="false" customHeight="false" outlineLevel="0" collapsed="false">
      <c r="A290" s="2"/>
      <c r="B290" s="9"/>
      <c r="C290" s="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9"/>
      <c r="O290" s="9"/>
      <c r="P290" s="38"/>
    </row>
    <row r="291" customFormat="false" ht="13.8" hidden="false" customHeight="false" outlineLevel="0" collapsed="false">
      <c r="A291" s="2"/>
      <c r="B291" s="9"/>
      <c r="C291" s="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9"/>
      <c r="O291" s="9"/>
      <c r="P291" s="38"/>
    </row>
    <row r="292" customFormat="false" ht="13.8" hidden="false" customHeight="false" outlineLevel="0" collapsed="false">
      <c r="A292" s="2"/>
      <c r="B292" s="9"/>
      <c r="C292" s="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9"/>
      <c r="O292" s="9"/>
      <c r="P292" s="38"/>
    </row>
    <row r="293" customFormat="false" ht="13.8" hidden="false" customHeight="false" outlineLevel="0" collapsed="false">
      <c r="A293" s="2"/>
      <c r="B293" s="9"/>
      <c r="C293" s="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9"/>
      <c r="O293" s="9"/>
      <c r="P293" s="38"/>
    </row>
    <row r="294" customFormat="false" ht="13.8" hidden="false" customHeight="false" outlineLevel="0" collapsed="false">
      <c r="A294" s="2"/>
      <c r="B294" s="9"/>
      <c r="C294" s="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9"/>
      <c r="O294" s="9"/>
      <c r="P294" s="38"/>
    </row>
    <row r="295" customFormat="false" ht="13.8" hidden="false" customHeight="false" outlineLevel="0" collapsed="false">
      <c r="A295" s="2"/>
      <c r="B295" s="9"/>
      <c r="C295" s="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9"/>
      <c r="O295" s="9"/>
      <c r="P295" s="38"/>
    </row>
    <row r="296" customFormat="false" ht="13.8" hidden="false" customHeight="false" outlineLevel="0" collapsed="false">
      <c r="A296" s="2"/>
      <c r="B296" s="9"/>
      <c r="C296" s="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9"/>
      <c r="O296" s="9"/>
      <c r="P296" s="38"/>
    </row>
    <row r="297" customFormat="false" ht="13.8" hidden="false" customHeight="false" outlineLevel="0" collapsed="false">
      <c r="A297" s="2"/>
      <c r="B297" s="9"/>
      <c r="C297" s="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9"/>
      <c r="O297" s="9"/>
      <c r="P297" s="38"/>
    </row>
    <row r="298" customFormat="false" ht="13.8" hidden="false" customHeight="false" outlineLevel="0" collapsed="false">
      <c r="A298" s="2"/>
      <c r="B298" s="9"/>
      <c r="C298" s="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9"/>
      <c r="O298" s="9"/>
      <c r="P298" s="38"/>
    </row>
    <row r="299" customFormat="false" ht="13.8" hidden="false" customHeight="false" outlineLevel="0" collapsed="false">
      <c r="A299" s="2"/>
      <c r="B299" s="9"/>
      <c r="C299" s="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9"/>
      <c r="O299" s="9"/>
      <c r="P299" s="38"/>
    </row>
    <row r="300" customFormat="false" ht="13.8" hidden="false" customHeight="false" outlineLevel="0" collapsed="false">
      <c r="A300" s="2"/>
      <c r="B300" s="9"/>
      <c r="C300" s="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9"/>
      <c r="O300" s="9"/>
      <c r="P300" s="38"/>
    </row>
    <row r="301" customFormat="false" ht="13.8" hidden="false" customHeight="false" outlineLevel="0" collapsed="false">
      <c r="A301" s="2"/>
      <c r="B301" s="9"/>
      <c r="C301" s="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9"/>
      <c r="O301" s="9"/>
      <c r="P301" s="38"/>
    </row>
    <row r="302" customFormat="false" ht="13.8" hidden="false" customHeight="false" outlineLevel="0" collapsed="false">
      <c r="A302" s="2"/>
      <c r="B302" s="9"/>
      <c r="C302" s="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9"/>
      <c r="O302" s="9"/>
      <c r="P302" s="38"/>
    </row>
    <row r="303" customFormat="false" ht="13.8" hidden="false" customHeight="false" outlineLevel="0" collapsed="false">
      <c r="A303" s="2"/>
      <c r="B303" s="9"/>
      <c r="C303" s="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9"/>
      <c r="O303" s="9"/>
      <c r="P303" s="38"/>
    </row>
    <row r="304" customFormat="false" ht="13.8" hidden="false" customHeight="false" outlineLevel="0" collapsed="false">
      <c r="A304" s="2"/>
      <c r="B304" s="9"/>
      <c r="C304" s="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9"/>
      <c r="O304" s="9"/>
      <c r="P304" s="38"/>
    </row>
    <row r="305" customFormat="false" ht="13.8" hidden="false" customHeight="false" outlineLevel="0" collapsed="false">
      <c r="A305" s="2"/>
      <c r="B305" s="9"/>
      <c r="C305" s="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9"/>
      <c r="O305" s="9"/>
      <c r="P305" s="38"/>
    </row>
    <row r="306" customFormat="false" ht="13.8" hidden="false" customHeight="false" outlineLevel="0" collapsed="false">
      <c r="A306" s="2"/>
      <c r="B306" s="9"/>
      <c r="C306" s="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9"/>
      <c r="O306" s="9"/>
      <c r="P306" s="38"/>
    </row>
    <row r="307" customFormat="false" ht="13.8" hidden="false" customHeight="false" outlineLevel="0" collapsed="false">
      <c r="A307" s="2"/>
      <c r="B307" s="9"/>
      <c r="C307" s="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9"/>
      <c r="O307" s="9"/>
      <c r="P307" s="38"/>
    </row>
    <row r="308" customFormat="false" ht="13.8" hidden="false" customHeight="false" outlineLevel="0" collapsed="false">
      <c r="A308" s="2"/>
      <c r="B308" s="9"/>
      <c r="C308" s="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9"/>
      <c r="O308" s="9"/>
      <c r="P308" s="38"/>
    </row>
    <row r="309" customFormat="false" ht="13.8" hidden="false" customHeight="false" outlineLevel="0" collapsed="false">
      <c r="A309" s="2"/>
      <c r="B309" s="9"/>
      <c r="C309" s="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9"/>
      <c r="O309" s="9"/>
      <c r="P309" s="38"/>
    </row>
    <row r="310" customFormat="false" ht="13.8" hidden="false" customHeight="false" outlineLevel="0" collapsed="false">
      <c r="A310" s="2"/>
      <c r="B310" s="9"/>
      <c r="C310" s="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9"/>
      <c r="O310" s="9"/>
      <c r="P310" s="38"/>
    </row>
    <row r="311" customFormat="false" ht="13.8" hidden="false" customHeight="false" outlineLevel="0" collapsed="false">
      <c r="A311" s="2"/>
      <c r="B311" s="9"/>
      <c r="C311" s="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9"/>
      <c r="O311" s="9"/>
      <c r="P311" s="38"/>
    </row>
    <row r="312" customFormat="false" ht="13.8" hidden="false" customHeight="false" outlineLevel="0" collapsed="false">
      <c r="A312" s="2"/>
      <c r="B312" s="9"/>
      <c r="C312" s="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9"/>
      <c r="O312" s="9"/>
      <c r="P312" s="38"/>
    </row>
    <row r="313" customFormat="false" ht="13.8" hidden="false" customHeight="false" outlineLevel="0" collapsed="false">
      <c r="A313" s="2"/>
      <c r="B313" s="9"/>
      <c r="C313" s="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9"/>
      <c r="O313" s="9"/>
      <c r="P313" s="38"/>
    </row>
    <row r="314" customFormat="false" ht="13.8" hidden="false" customHeight="false" outlineLevel="0" collapsed="false">
      <c r="A314" s="2"/>
      <c r="B314" s="9"/>
      <c r="C314" s="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9"/>
      <c r="O314" s="9"/>
      <c r="P314" s="38"/>
    </row>
    <row r="315" customFormat="false" ht="13.8" hidden="false" customHeight="false" outlineLevel="0" collapsed="false">
      <c r="A315" s="2"/>
      <c r="B315" s="9"/>
      <c r="C315" s="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9"/>
      <c r="O315" s="9"/>
      <c r="P315" s="38"/>
    </row>
    <row r="316" customFormat="false" ht="13.8" hidden="false" customHeight="false" outlineLevel="0" collapsed="false">
      <c r="A316" s="2"/>
      <c r="B316" s="9"/>
      <c r="C316" s="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9"/>
      <c r="O316" s="9"/>
      <c r="P316" s="38"/>
    </row>
    <row r="317" customFormat="false" ht="13.8" hidden="false" customHeight="false" outlineLevel="0" collapsed="false">
      <c r="A317" s="2"/>
      <c r="B317" s="9"/>
      <c r="C317" s="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9"/>
      <c r="O317" s="9"/>
      <c r="P317" s="38"/>
    </row>
    <row r="318" customFormat="false" ht="13.8" hidden="false" customHeight="false" outlineLevel="0" collapsed="false">
      <c r="A318" s="2"/>
      <c r="B318" s="9"/>
      <c r="C318" s="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9"/>
      <c r="O318" s="9"/>
      <c r="P318" s="38"/>
    </row>
    <row r="319" customFormat="false" ht="13.8" hidden="false" customHeight="false" outlineLevel="0" collapsed="false">
      <c r="A319" s="2"/>
      <c r="B319" s="9"/>
      <c r="C319" s="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9"/>
      <c r="O319" s="9"/>
      <c r="P319" s="38"/>
    </row>
    <row r="320" customFormat="false" ht="13.8" hidden="false" customHeight="false" outlineLevel="0" collapsed="false">
      <c r="A320" s="2"/>
      <c r="B320" s="9"/>
      <c r="C320" s="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9"/>
      <c r="O320" s="9"/>
      <c r="P320" s="38"/>
    </row>
    <row r="321" customFormat="false" ht="13.8" hidden="false" customHeight="false" outlineLevel="0" collapsed="false">
      <c r="A321" s="2"/>
      <c r="B321" s="9"/>
      <c r="C321" s="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9"/>
      <c r="O321" s="9"/>
      <c r="P321" s="38"/>
    </row>
    <row r="322" customFormat="false" ht="13.8" hidden="false" customHeight="false" outlineLevel="0" collapsed="false">
      <c r="A322" s="2"/>
      <c r="B322" s="9"/>
      <c r="C322" s="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9"/>
      <c r="O322" s="9"/>
      <c r="P322" s="38"/>
    </row>
    <row r="323" customFormat="false" ht="13.8" hidden="false" customHeight="false" outlineLevel="0" collapsed="false">
      <c r="A323" s="2"/>
      <c r="B323" s="9"/>
      <c r="C323" s="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9"/>
      <c r="O323" s="9"/>
      <c r="P323" s="38"/>
    </row>
    <row r="324" customFormat="false" ht="13.8" hidden="false" customHeight="false" outlineLevel="0" collapsed="false">
      <c r="A324" s="2"/>
      <c r="B324" s="9"/>
      <c r="C324" s="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9"/>
      <c r="O324" s="9"/>
      <c r="P324" s="38"/>
    </row>
    <row r="325" customFormat="false" ht="13.8" hidden="false" customHeight="false" outlineLevel="0" collapsed="false">
      <c r="A325" s="2"/>
      <c r="B325" s="9"/>
      <c r="C325" s="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9"/>
      <c r="O325" s="9"/>
      <c r="P325" s="38"/>
    </row>
    <row r="326" customFormat="false" ht="13.8" hidden="false" customHeight="false" outlineLevel="0" collapsed="false">
      <c r="A326" s="2"/>
      <c r="B326" s="9"/>
      <c r="C326" s="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9"/>
      <c r="O326" s="9"/>
      <c r="P326" s="38"/>
    </row>
    <row r="327" customFormat="false" ht="13.8" hidden="false" customHeight="false" outlineLevel="0" collapsed="false">
      <c r="A327" s="2"/>
      <c r="B327" s="9"/>
      <c r="C327" s="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9"/>
      <c r="O327" s="9"/>
      <c r="P327" s="38"/>
    </row>
    <row r="328" customFormat="false" ht="13.8" hidden="false" customHeight="false" outlineLevel="0" collapsed="false">
      <c r="A328" s="2"/>
      <c r="B328" s="9"/>
      <c r="C328" s="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9"/>
      <c r="O328" s="9"/>
      <c r="P328" s="38"/>
    </row>
    <row r="329" customFormat="false" ht="13.8" hidden="false" customHeight="false" outlineLevel="0" collapsed="false">
      <c r="A329" s="2"/>
      <c r="B329" s="9"/>
      <c r="C329" s="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9"/>
      <c r="O329" s="9"/>
      <c r="P329" s="38"/>
    </row>
    <row r="330" customFormat="false" ht="13.8" hidden="false" customHeight="false" outlineLevel="0" collapsed="false">
      <c r="A330" s="2"/>
      <c r="B330" s="9"/>
      <c r="C330" s="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9"/>
      <c r="O330" s="9"/>
      <c r="P330" s="38"/>
    </row>
    <row r="331" customFormat="false" ht="13.8" hidden="false" customHeight="false" outlineLevel="0" collapsed="false">
      <c r="A331" s="2"/>
      <c r="B331" s="9"/>
      <c r="C331" s="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9"/>
      <c r="O331" s="9"/>
      <c r="P331" s="38"/>
    </row>
    <row r="332" customFormat="false" ht="13.8" hidden="false" customHeight="false" outlineLevel="0" collapsed="false">
      <c r="A332" s="2"/>
      <c r="B332" s="9"/>
      <c r="C332" s="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9"/>
      <c r="O332" s="9"/>
      <c r="P332" s="38"/>
    </row>
    <row r="333" customFormat="false" ht="13.8" hidden="false" customHeight="false" outlineLevel="0" collapsed="false">
      <c r="A333" s="2"/>
      <c r="B333" s="9"/>
      <c r="C333" s="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9"/>
      <c r="O333" s="9"/>
      <c r="P333" s="38"/>
    </row>
    <row r="334" customFormat="false" ht="13.8" hidden="false" customHeight="false" outlineLevel="0" collapsed="false">
      <c r="A334" s="2"/>
      <c r="B334" s="9"/>
      <c r="C334" s="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9"/>
      <c r="O334" s="9"/>
      <c r="P334" s="38"/>
    </row>
    <row r="335" customFormat="false" ht="13.8" hidden="false" customHeight="false" outlineLevel="0" collapsed="false">
      <c r="A335" s="2"/>
      <c r="B335" s="9"/>
      <c r="C335" s="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9"/>
      <c r="O335" s="9"/>
      <c r="P335" s="38"/>
    </row>
    <row r="336" customFormat="false" ht="13.8" hidden="false" customHeight="false" outlineLevel="0" collapsed="false">
      <c r="A336" s="2"/>
      <c r="B336" s="9"/>
      <c r="C336" s="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9"/>
      <c r="O336" s="9"/>
      <c r="P336" s="38"/>
    </row>
    <row r="337" customFormat="false" ht="13.8" hidden="false" customHeight="false" outlineLevel="0" collapsed="false">
      <c r="A337" s="2"/>
      <c r="B337" s="9"/>
      <c r="C337" s="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9"/>
      <c r="O337" s="9"/>
      <c r="P337" s="38"/>
    </row>
    <row r="338" customFormat="false" ht="13.8" hidden="false" customHeight="false" outlineLevel="0" collapsed="false">
      <c r="A338" s="2"/>
      <c r="B338" s="9"/>
      <c r="C338" s="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9"/>
      <c r="O338" s="9"/>
      <c r="P338" s="38"/>
    </row>
    <row r="339" customFormat="false" ht="13.8" hidden="false" customHeight="false" outlineLevel="0" collapsed="false">
      <c r="A339" s="2"/>
      <c r="B339" s="9"/>
      <c r="C339" s="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9"/>
      <c r="O339" s="9"/>
      <c r="P339" s="38"/>
    </row>
    <row r="340" customFormat="false" ht="13.8" hidden="false" customHeight="false" outlineLevel="0" collapsed="false">
      <c r="A340" s="2"/>
      <c r="B340" s="9"/>
      <c r="C340" s="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9"/>
      <c r="O340" s="9"/>
      <c r="P340" s="38"/>
    </row>
    <row r="341" customFormat="false" ht="13.8" hidden="false" customHeight="false" outlineLevel="0" collapsed="false">
      <c r="A341" s="2"/>
      <c r="B341" s="9"/>
      <c r="C341" s="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9"/>
      <c r="O341" s="9"/>
      <c r="P341" s="38"/>
    </row>
    <row r="342" customFormat="false" ht="13.8" hidden="false" customHeight="false" outlineLevel="0" collapsed="false">
      <c r="A342" s="2"/>
      <c r="B342" s="9"/>
      <c r="C342" s="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9"/>
      <c r="O342" s="9"/>
      <c r="P342" s="38"/>
    </row>
    <row r="343" customFormat="false" ht="13.8" hidden="false" customHeight="false" outlineLevel="0" collapsed="false">
      <c r="A343" s="2"/>
      <c r="B343" s="9"/>
      <c r="C343" s="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9"/>
      <c r="O343" s="9"/>
      <c r="P343" s="38"/>
    </row>
    <row r="344" customFormat="false" ht="13.8" hidden="false" customHeight="false" outlineLevel="0" collapsed="false">
      <c r="A344" s="2"/>
      <c r="B344" s="9"/>
      <c r="C344" s="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9"/>
      <c r="O344" s="9"/>
      <c r="P344" s="38"/>
    </row>
    <row r="345" customFormat="false" ht="13.8" hidden="false" customHeight="false" outlineLevel="0" collapsed="false">
      <c r="A345" s="2"/>
      <c r="B345" s="9"/>
      <c r="C345" s="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9"/>
      <c r="O345" s="9"/>
      <c r="P345" s="38"/>
    </row>
    <row r="346" customFormat="false" ht="13.8" hidden="false" customHeight="false" outlineLevel="0" collapsed="false">
      <c r="A346" s="2"/>
      <c r="B346" s="9"/>
      <c r="C346" s="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9"/>
      <c r="O346" s="9"/>
      <c r="P346" s="38"/>
    </row>
    <row r="347" customFormat="false" ht="13.8" hidden="false" customHeight="false" outlineLevel="0" collapsed="false">
      <c r="A347" s="2"/>
      <c r="B347" s="9"/>
      <c r="C347" s="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9"/>
      <c r="O347" s="9"/>
      <c r="P347" s="38"/>
    </row>
    <row r="348" customFormat="false" ht="13.8" hidden="false" customHeight="false" outlineLevel="0" collapsed="false">
      <c r="A348" s="2"/>
      <c r="B348" s="9"/>
      <c r="C348" s="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9"/>
      <c r="O348" s="9"/>
      <c r="P348" s="38"/>
    </row>
    <row r="349" customFormat="false" ht="13.8" hidden="false" customHeight="false" outlineLevel="0" collapsed="false">
      <c r="A349" s="2"/>
      <c r="B349" s="9"/>
      <c r="C349" s="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9"/>
      <c r="O349" s="9"/>
      <c r="P349" s="38"/>
    </row>
    <row r="350" customFormat="false" ht="13.8" hidden="false" customHeight="false" outlineLevel="0" collapsed="false">
      <c r="A350" s="2"/>
      <c r="B350" s="9"/>
      <c r="C350" s="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9"/>
      <c r="O350" s="9"/>
      <c r="P350" s="38"/>
    </row>
    <row r="351" customFormat="false" ht="13.8" hidden="false" customHeight="false" outlineLevel="0" collapsed="false">
      <c r="A351" s="2"/>
      <c r="B351" s="9"/>
      <c r="C351" s="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9"/>
      <c r="O351" s="9"/>
      <c r="P351" s="38"/>
    </row>
    <row r="352" customFormat="false" ht="13.8" hidden="false" customHeight="false" outlineLevel="0" collapsed="false">
      <c r="A352" s="2"/>
      <c r="B352" s="9"/>
      <c r="C352" s="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9"/>
      <c r="O352" s="9"/>
      <c r="P352" s="38"/>
    </row>
    <row r="353" customFormat="false" ht="13.8" hidden="false" customHeight="false" outlineLevel="0" collapsed="false">
      <c r="A353" s="2"/>
      <c r="B353" s="9"/>
      <c r="C353" s="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9"/>
      <c r="O353" s="9"/>
      <c r="P353" s="38"/>
    </row>
    <row r="354" customFormat="false" ht="13.8" hidden="false" customHeight="false" outlineLevel="0" collapsed="false">
      <c r="A354" s="2"/>
      <c r="B354" s="9"/>
      <c r="C354" s="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9"/>
      <c r="O354" s="9"/>
      <c r="P354" s="38"/>
    </row>
    <row r="355" customFormat="false" ht="13.8" hidden="false" customHeight="false" outlineLevel="0" collapsed="false">
      <c r="A355" s="2"/>
      <c r="B355" s="9"/>
      <c r="C355" s="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9"/>
      <c r="O355" s="9"/>
      <c r="P355" s="38"/>
    </row>
    <row r="356" customFormat="false" ht="13.8" hidden="false" customHeight="false" outlineLevel="0" collapsed="false">
      <c r="A356" s="2"/>
      <c r="B356" s="9"/>
      <c r="C356" s="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9"/>
      <c r="O356" s="9"/>
      <c r="P356" s="38"/>
    </row>
    <row r="357" customFormat="false" ht="13.8" hidden="false" customHeight="false" outlineLevel="0" collapsed="false">
      <c r="A357" s="2"/>
      <c r="B357" s="9"/>
      <c r="C357" s="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9"/>
      <c r="O357" s="9"/>
      <c r="P357" s="38"/>
    </row>
    <row r="358" customFormat="false" ht="13.8" hidden="false" customHeight="false" outlineLevel="0" collapsed="false">
      <c r="A358" s="2"/>
      <c r="B358" s="9"/>
      <c r="C358" s="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9"/>
      <c r="O358" s="9"/>
      <c r="P358" s="38"/>
    </row>
    <row r="359" customFormat="false" ht="13.8" hidden="false" customHeight="false" outlineLevel="0" collapsed="false">
      <c r="A359" s="2"/>
      <c r="B359" s="9"/>
      <c r="C359" s="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9"/>
      <c r="O359" s="9"/>
      <c r="P359" s="38"/>
    </row>
    <row r="360" customFormat="false" ht="13.8" hidden="false" customHeight="false" outlineLevel="0" collapsed="false">
      <c r="A360" s="2"/>
      <c r="B360" s="9"/>
      <c r="C360" s="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9"/>
      <c r="O360" s="9"/>
      <c r="P360" s="38"/>
    </row>
    <row r="361" customFormat="false" ht="13.8" hidden="false" customHeight="false" outlineLevel="0" collapsed="false">
      <c r="A361" s="2"/>
      <c r="B361" s="9"/>
      <c r="C361" s="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9"/>
      <c r="O361" s="9"/>
      <c r="P361" s="38"/>
    </row>
    <row r="362" customFormat="false" ht="13.8" hidden="false" customHeight="false" outlineLevel="0" collapsed="false">
      <c r="A362" s="2"/>
      <c r="B362" s="9"/>
      <c r="C362" s="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9"/>
      <c r="O362" s="9"/>
      <c r="P362" s="38"/>
    </row>
    <row r="363" customFormat="false" ht="13.8" hidden="false" customHeight="false" outlineLevel="0" collapsed="false">
      <c r="A363" s="2"/>
      <c r="B363" s="9"/>
      <c r="C363" s="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9"/>
      <c r="O363" s="9"/>
      <c r="P363" s="38"/>
    </row>
    <row r="364" customFormat="false" ht="13.8" hidden="false" customHeight="false" outlineLevel="0" collapsed="false">
      <c r="A364" s="2"/>
      <c r="B364" s="9"/>
      <c r="C364" s="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9"/>
      <c r="O364" s="9"/>
      <c r="P364" s="38"/>
    </row>
    <row r="365" customFormat="false" ht="13.8" hidden="false" customHeight="false" outlineLevel="0" collapsed="false">
      <c r="A365" s="2"/>
      <c r="B365" s="9"/>
      <c r="C365" s="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9"/>
      <c r="O365" s="9"/>
      <c r="P365" s="38"/>
    </row>
    <row r="366" customFormat="false" ht="13.8" hidden="false" customHeight="false" outlineLevel="0" collapsed="false">
      <c r="A366" s="2"/>
      <c r="B366" s="9"/>
      <c r="C366" s="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9"/>
      <c r="O366" s="9"/>
      <c r="P366" s="38"/>
    </row>
    <row r="367" customFormat="false" ht="13.8" hidden="false" customHeight="false" outlineLevel="0" collapsed="false">
      <c r="A367" s="2"/>
      <c r="B367" s="9"/>
      <c r="C367" s="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9"/>
      <c r="O367" s="9"/>
      <c r="P367" s="38"/>
    </row>
    <row r="368" customFormat="false" ht="13.8" hidden="false" customHeight="false" outlineLevel="0" collapsed="false">
      <c r="A368" s="2"/>
      <c r="B368" s="9"/>
      <c r="C368" s="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9"/>
      <c r="O368" s="9"/>
      <c r="P368" s="38"/>
    </row>
    <row r="369" customFormat="false" ht="13.8" hidden="false" customHeight="false" outlineLevel="0" collapsed="false">
      <c r="A369" s="2"/>
      <c r="B369" s="9"/>
      <c r="C369" s="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9"/>
      <c r="O369" s="9"/>
      <c r="P369" s="38"/>
    </row>
    <row r="370" customFormat="false" ht="13.8" hidden="false" customHeight="false" outlineLevel="0" collapsed="false">
      <c r="A370" s="2"/>
      <c r="B370" s="9"/>
      <c r="C370" s="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9"/>
      <c r="O370" s="9"/>
      <c r="P370" s="38"/>
    </row>
    <row r="371" customFormat="false" ht="13.8" hidden="false" customHeight="false" outlineLevel="0" collapsed="false">
      <c r="A371" s="2"/>
      <c r="B371" s="9"/>
      <c r="C371" s="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9"/>
      <c r="O371" s="9"/>
      <c r="P371" s="38"/>
    </row>
    <row r="372" customFormat="false" ht="13.8" hidden="false" customHeight="false" outlineLevel="0" collapsed="false">
      <c r="A372" s="2"/>
      <c r="B372" s="9"/>
      <c r="C372" s="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9"/>
      <c r="O372" s="9"/>
      <c r="P372" s="38"/>
    </row>
    <row r="373" customFormat="false" ht="13.8" hidden="false" customHeight="false" outlineLevel="0" collapsed="false">
      <c r="A373" s="2"/>
      <c r="B373" s="9"/>
      <c r="C373" s="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9"/>
      <c r="O373" s="9"/>
      <c r="P373" s="38"/>
    </row>
    <row r="374" customFormat="false" ht="13.8" hidden="false" customHeight="false" outlineLevel="0" collapsed="false">
      <c r="A374" s="2"/>
      <c r="B374" s="9"/>
      <c r="C374" s="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9"/>
      <c r="O374" s="9"/>
      <c r="P374" s="38"/>
    </row>
    <row r="375" customFormat="false" ht="13.8" hidden="false" customHeight="false" outlineLevel="0" collapsed="false">
      <c r="A375" s="2"/>
      <c r="B375" s="9"/>
      <c r="C375" s="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9"/>
      <c r="O375" s="9"/>
      <c r="P375" s="38"/>
    </row>
    <row r="376" customFormat="false" ht="13.8" hidden="false" customHeight="false" outlineLevel="0" collapsed="false">
      <c r="A376" s="2"/>
      <c r="B376" s="9"/>
      <c r="C376" s="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9"/>
      <c r="O376" s="9"/>
      <c r="P376" s="38"/>
    </row>
    <row r="377" customFormat="false" ht="13.8" hidden="false" customHeight="false" outlineLevel="0" collapsed="false">
      <c r="A377" s="2"/>
      <c r="B377" s="9"/>
      <c r="C377" s="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9"/>
      <c r="O377" s="9"/>
      <c r="P377" s="38"/>
    </row>
    <row r="378" customFormat="false" ht="13.8" hidden="false" customHeight="false" outlineLevel="0" collapsed="false">
      <c r="A378" s="2"/>
      <c r="B378" s="9"/>
      <c r="C378" s="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9"/>
      <c r="O378" s="9"/>
      <c r="P378" s="38"/>
    </row>
    <row r="379" customFormat="false" ht="13.8" hidden="false" customHeight="false" outlineLevel="0" collapsed="false">
      <c r="A379" s="2"/>
      <c r="B379" s="9"/>
      <c r="C379" s="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9"/>
      <c r="O379" s="9"/>
      <c r="P379" s="38"/>
    </row>
    <row r="380" customFormat="false" ht="13.8" hidden="false" customHeight="false" outlineLevel="0" collapsed="false">
      <c r="A380" s="2"/>
      <c r="B380" s="9"/>
      <c r="C380" s="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9"/>
      <c r="O380" s="9"/>
      <c r="P380" s="38"/>
    </row>
    <row r="381" customFormat="false" ht="13.8" hidden="false" customHeight="false" outlineLevel="0" collapsed="false">
      <c r="A381" s="2"/>
      <c r="B381" s="9"/>
      <c r="C381" s="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9"/>
      <c r="O381" s="9"/>
      <c r="P381" s="38"/>
    </row>
    <row r="382" customFormat="false" ht="13.8" hidden="false" customHeight="false" outlineLevel="0" collapsed="false">
      <c r="A382" s="2"/>
      <c r="B382" s="9"/>
      <c r="C382" s="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9"/>
      <c r="O382" s="9"/>
      <c r="P382" s="38"/>
    </row>
    <row r="383" customFormat="false" ht="13.8" hidden="false" customHeight="false" outlineLevel="0" collapsed="false">
      <c r="A383" s="2"/>
      <c r="B383" s="9"/>
      <c r="C383" s="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9"/>
      <c r="O383" s="9"/>
      <c r="P383" s="38"/>
    </row>
    <row r="384" customFormat="false" ht="13.8" hidden="false" customHeight="false" outlineLevel="0" collapsed="false">
      <c r="A384" s="2"/>
      <c r="B384" s="9"/>
      <c r="C384" s="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9"/>
      <c r="O384" s="9"/>
      <c r="P384" s="38"/>
    </row>
    <row r="385" customFormat="false" ht="13.8" hidden="false" customHeight="false" outlineLevel="0" collapsed="false">
      <c r="A385" s="2"/>
      <c r="B385" s="9"/>
      <c r="C385" s="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9"/>
      <c r="O385" s="9"/>
      <c r="P385" s="38"/>
    </row>
    <row r="386" customFormat="false" ht="13.8" hidden="false" customHeight="false" outlineLevel="0" collapsed="false">
      <c r="A386" s="2"/>
      <c r="B386" s="9"/>
      <c r="C386" s="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9"/>
      <c r="O386" s="9"/>
      <c r="P386" s="38"/>
    </row>
    <row r="387" customFormat="false" ht="13.8" hidden="false" customHeight="false" outlineLevel="0" collapsed="false">
      <c r="A387" s="2"/>
      <c r="B387" s="9"/>
      <c r="C387" s="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9"/>
      <c r="O387" s="9"/>
      <c r="P387" s="38"/>
    </row>
    <row r="388" customFormat="false" ht="13.8" hidden="false" customHeight="false" outlineLevel="0" collapsed="false">
      <c r="A388" s="2"/>
      <c r="B388" s="9"/>
      <c r="C388" s="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9"/>
      <c r="O388" s="9"/>
      <c r="P388" s="38"/>
    </row>
    <row r="389" customFormat="false" ht="13.8" hidden="false" customHeight="false" outlineLevel="0" collapsed="false">
      <c r="A389" s="2"/>
      <c r="B389" s="9"/>
      <c r="C389" s="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9"/>
      <c r="O389" s="9"/>
      <c r="P389" s="38"/>
    </row>
    <row r="390" customFormat="false" ht="13.8" hidden="false" customHeight="false" outlineLevel="0" collapsed="false">
      <c r="A390" s="2"/>
      <c r="B390" s="9"/>
      <c r="C390" s="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9"/>
      <c r="O390" s="9"/>
      <c r="P390" s="38"/>
    </row>
    <row r="391" customFormat="false" ht="13.8" hidden="false" customHeight="false" outlineLevel="0" collapsed="false">
      <c r="A391" s="2"/>
      <c r="B391" s="9"/>
      <c r="C391" s="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9"/>
      <c r="O391" s="9"/>
      <c r="P391" s="38"/>
    </row>
    <row r="392" customFormat="false" ht="13.8" hidden="false" customHeight="false" outlineLevel="0" collapsed="false">
      <c r="A392" s="2"/>
      <c r="B392" s="9"/>
      <c r="C392" s="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9"/>
      <c r="O392" s="9"/>
      <c r="P392" s="38"/>
    </row>
    <row r="393" customFormat="false" ht="13.8" hidden="false" customHeight="false" outlineLevel="0" collapsed="false">
      <c r="A393" s="2"/>
      <c r="B393" s="9"/>
      <c r="C393" s="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9"/>
      <c r="O393" s="9"/>
      <c r="P393" s="38"/>
    </row>
    <row r="394" customFormat="false" ht="13.8" hidden="false" customHeight="false" outlineLevel="0" collapsed="false">
      <c r="A394" s="2"/>
      <c r="B394" s="9"/>
      <c r="C394" s="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9"/>
      <c r="O394" s="9"/>
      <c r="P394" s="38"/>
    </row>
    <row r="395" customFormat="false" ht="13.8" hidden="false" customHeight="false" outlineLevel="0" collapsed="false">
      <c r="A395" s="2"/>
      <c r="B395" s="9"/>
      <c r="C395" s="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9"/>
      <c r="O395" s="9"/>
      <c r="P395" s="38"/>
    </row>
    <row r="396" customFormat="false" ht="13.8" hidden="false" customHeight="false" outlineLevel="0" collapsed="false">
      <c r="A396" s="2"/>
      <c r="B396" s="9"/>
      <c r="C396" s="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9"/>
      <c r="O396" s="9"/>
      <c r="P396" s="38"/>
    </row>
    <row r="397" customFormat="false" ht="13.8" hidden="false" customHeight="false" outlineLevel="0" collapsed="false">
      <c r="A397" s="2"/>
      <c r="B397" s="9"/>
      <c r="C397" s="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9"/>
      <c r="O397" s="9"/>
      <c r="P397" s="38"/>
    </row>
    <row r="398" customFormat="false" ht="13.8" hidden="false" customHeight="false" outlineLevel="0" collapsed="false">
      <c r="A398" s="2"/>
      <c r="B398" s="9"/>
      <c r="C398" s="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9"/>
      <c r="O398" s="9"/>
      <c r="P398" s="38"/>
    </row>
    <row r="399" customFormat="false" ht="13.8" hidden="false" customHeight="false" outlineLevel="0" collapsed="false">
      <c r="A399" s="2"/>
      <c r="B399" s="9"/>
      <c r="C399" s="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9"/>
      <c r="O399" s="9"/>
      <c r="P399" s="38"/>
    </row>
    <row r="400" customFormat="false" ht="13.8" hidden="false" customHeight="false" outlineLevel="0" collapsed="false">
      <c r="A400" s="2"/>
      <c r="B400" s="9"/>
      <c r="C400" s="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9"/>
      <c r="O400" s="9"/>
      <c r="P400" s="38"/>
    </row>
    <row r="401" customFormat="false" ht="13.8" hidden="false" customHeight="false" outlineLevel="0" collapsed="false">
      <c r="A401" s="2"/>
      <c r="B401" s="9"/>
      <c r="C401" s="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9"/>
      <c r="O401" s="9"/>
      <c r="P401" s="38"/>
    </row>
    <row r="402" customFormat="false" ht="13.8" hidden="false" customHeight="false" outlineLevel="0" collapsed="false">
      <c r="A402" s="2"/>
      <c r="B402" s="9"/>
      <c r="C402" s="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9"/>
      <c r="O402" s="9"/>
      <c r="P402" s="38"/>
    </row>
    <row r="403" customFormat="false" ht="13.8" hidden="false" customHeight="false" outlineLevel="0" collapsed="false">
      <c r="A403" s="2"/>
      <c r="B403" s="9"/>
      <c r="C403" s="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9"/>
      <c r="O403" s="9"/>
      <c r="P403" s="38"/>
    </row>
    <row r="404" customFormat="false" ht="13.8" hidden="false" customHeight="false" outlineLevel="0" collapsed="false">
      <c r="A404" s="2"/>
      <c r="B404" s="9"/>
      <c r="C404" s="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9"/>
      <c r="O404" s="9"/>
      <c r="P404" s="38"/>
    </row>
    <row r="405" customFormat="false" ht="13.8" hidden="false" customHeight="false" outlineLevel="0" collapsed="false">
      <c r="A405" s="2"/>
      <c r="B405" s="9"/>
      <c r="C405" s="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9"/>
      <c r="O405" s="9"/>
      <c r="P405" s="38"/>
    </row>
    <row r="406" customFormat="false" ht="13.8" hidden="false" customHeight="false" outlineLevel="0" collapsed="false">
      <c r="A406" s="2"/>
      <c r="B406" s="9"/>
      <c r="C406" s="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9"/>
      <c r="O406" s="9"/>
      <c r="P406" s="38"/>
    </row>
    <row r="407" customFormat="false" ht="13.8" hidden="false" customHeight="false" outlineLevel="0" collapsed="false">
      <c r="A407" s="2"/>
      <c r="B407" s="9"/>
      <c r="C407" s="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9"/>
      <c r="O407" s="9"/>
      <c r="P407" s="38"/>
    </row>
    <row r="408" customFormat="false" ht="13.8" hidden="false" customHeight="false" outlineLevel="0" collapsed="false">
      <c r="A408" s="2"/>
      <c r="B408" s="9"/>
      <c r="C408" s="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9"/>
      <c r="O408" s="9"/>
      <c r="P408" s="38"/>
    </row>
    <row r="409" customFormat="false" ht="13.8" hidden="false" customHeight="false" outlineLevel="0" collapsed="false">
      <c r="A409" s="2"/>
      <c r="B409" s="9"/>
      <c r="C409" s="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9"/>
      <c r="O409" s="9"/>
      <c r="P409" s="38"/>
    </row>
    <row r="410" customFormat="false" ht="13.8" hidden="false" customHeight="false" outlineLevel="0" collapsed="false">
      <c r="A410" s="2"/>
      <c r="B410" s="9"/>
      <c r="C410" s="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9"/>
      <c r="O410" s="9"/>
      <c r="P410" s="38"/>
    </row>
    <row r="411" customFormat="false" ht="13.8" hidden="false" customHeight="false" outlineLevel="0" collapsed="false">
      <c r="A411" s="2"/>
      <c r="B411" s="9"/>
      <c r="C411" s="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9"/>
      <c r="O411" s="9"/>
      <c r="P411" s="38"/>
    </row>
    <row r="412" customFormat="false" ht="13.8" hidden="false" customHeight="false" outlineLevel="0" collapsed="false">
      <c r="A412" s="2"/>
      <c r="B412" s="9"/>
      <c r="C412" s="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9"/>
      <c r="O412" s="9"/>
      <c r="P412" s="38"/>
    </row>
    <row r="413" customFormat="false" ht="13.8" hidden="false" customHeight="false" outlineLevel="0" collapsed="false">
      <c r="A413" s="2"/>
      <c r="B413" s="9"/>
      <c r="C413" s="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9"/>
      <c r="O413" s="9"/>
      <c r="P413" s="38"/>
    </row>
    <row r="414" customFormat="false" ht="13.8" hidden="false" customHeight="false" outlineLevel="0" collapsed="false">
      <c r="A414" s="2"/>
      <c r="B414" s="9"/>
      <c r="C414" s="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9"/>
      <c r="O414" s="9"/>
      <c r="P414" s="38"/>
    </row>
    <row r="415" customFormat="false" ht="13.8" hidden="false" customHeight="false" outlineLevel="0" collapsed="false">
      <c r="A415" s="2"/>
      <c r="B415" s="9"/>
      <c r="C415" s="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9"/>
      <c r="O415" s="9"/>
      <c r="P415" s="38"/>
    </row>
    <row r="416" customFormat="false" ht="13.8" hidden="false" customHeight="false" outlineLevel="0" collapsed="false">
      <c r="A416" s="2"/>
      <c r="B416" s="9"/>
      <c r="C416" s="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9"/>
      <c r="O416" s="9"/>
      <c r="P416" s="38"/>
    </row>
    <row r="417" customFormat="false" ht="13.8" hidden="false" customHeight="false" outlineLevel="0" collapsed="false">
      <c r="A417" s="2"/>
      <c r="B417" s="9"/>
      <c r="C417" s="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9"/>
      <c r="O417" s="9"/>
      <c r="P417" s="38"/>
    </row>
    <row r="418" customFormat="false" ht="13.8" hidden="false" customHeight="false" outlineLevel="0" collapsed="false">
      <c r="A418" s="2"/>
      <c r="B418" s="9"/>
      <c r="C418" s="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9"/>
      <c r="O418" s="9"/>
      <c r="P418" s="38"/>
    </row>
    <row r="419" customFormat="false" ht="13.8" hidden="false" customHeight="false" outlineLevel="0" collapsed="false">
      <c r="A419" s="2"/>
      <c r="B419" s="9"/>
      <c r="C419" s="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9"/>
      <c r="O419" s="9"/>
      <c r="P419" s="38"/>
    </row>
    <row r="420" customFormat="false" ht="13.8" hidden="false" customHeight="false" outlineLevel="0" collapsed="false">
      <c r="A420" s="2"/>
      <c r="B420" s="9"/>
      <c r="C420" s="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9"/>
      <c r="O420" s="9"/>
      <c r="P420" s="38"/>
    </row>
    <row r="421" customFormat="false" ht="13.8" hidden="false" customHeight="false" outlineLevel="0" collapsed="false">
      <c r="A421" s="2"/>
      <c r="B421" s="9"/>
      <c r="C421" s="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9"/>
      <c r="O421" s="9"/>
      <c r="P421" s="38"/>
    </row>
    <row r="422" customFormat="false" ht="13.8" hidden="false" customHeight="false" outlineLevel="0" collapsed="false">
      <c r="A422" s="2"/>
      <c r="B422" s="9"/>
      <c r="C422" s="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9"/>
      <c r="O422" s="9"/>
      <c r="P422" s="38"/>
    </row>
    <row r="423" customFormat="false" ht="13.8" hidden="false" customHeight="false" outlineLevel="0" collapsed="false">
      <c r="A423" s="2"/>
      <c r="B423" s="9"/>
      <c r="C423" s="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9"/>
      <c r="O423" s="9"/>
      <c r="P423" s="38"/>
    </row>
    <row r="424" customFormat="false" ht="13.8" hidden="false" customHeight="false" outlineLevel="0" collapsed="false">
      <c r="A424" s="2"/>
      <c r="B424" s="9"/>
      <c r="C424" s="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9"/>
      <c r="O424" s="9"/>
      <c r="P424" s="38"/>
    </row>
    <row r="425" customFormat="false" ht="13.8" hidden="false" customHeight="false" outlineLevel="0" collapsed="false">
      <c r="A425" s="2"/>
      <c r="B425" s="9"/>
      <c r="C425" s="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9"/>
      <c r="O425" s="9"/>
      <c r="P425" s="38"/>
    </row>
    <row r="426" customFormat="false" ht="13.8" hidden="false" customHeight="false" outlineLevel="0" collapsed="false">
      <c r="A426" s="2"/>
      <c r="B426" s="9"/>
      <c r="C426" s="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9"/>
      <c r="O426" s="9"/>
      <c r="P426" s="38"/>
    </row>
    <row r="427" customFormat="false" ht="13.8" hidden="false" customHeight="false" outlineLevel="0" collapsed="false">
      <c r="A427" s="2"/>
      <c r="B427" s="9"/>
      <c r="C427" s="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9"/>
      <c r="O427" s="9"/>
      <c r="P427" s="38"/>
    </row>
    <row r="428" customFormat="false" ht="13.8" hidden="false" customHeight="false" outlineLevel="0" collapsed="false">
      <c r="A428" s="2"/>
      <c r="B428" s="9"/>
      <c r="C428" s="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9"/>
      <c r="O428" s="9"/>
      <c r="P428" s="38"/>
    </row>
    <row r="429" customFormat="false" ht="13.8" hidden="false" customHeight="false" outlineLevel="0" collapsed="false">
      <c r="A429" s="2"/>
      <c r="B429" s="9"/>
      <c r="C429" s="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9"/>
      <c r="O429" s="9"/>
      <c r="P429" s="38"/>
    </row>
    <row r="430" customFormat="false" ht="13.8" hidden="false" customHeight="false" outlineLevel="0" collapsed="false">
      <c r="A430" s="2"/>
      <c r="B430" s="9"/>
      <c r="C430" s="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9"/>
      <c r="O430" s="9"/>
      <c r="P430" s="38"/>
    </row>
    <row r="431" customFormat="false" ht="13.8" hidden="false" customHeight="false" outlineLevel="0" collapsed="false">
      <c r="A431" s="2"/>
      <c r="B431" s="9"/>
      <c r="C431" s="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9"/>
      <c r="O431" s="9"/>
      <c r="P431" s="38"/>
    </row>
    <row r="432" customFormat="false" ht="13.8" hidden="false" customHeight="false" outlineLevel="0" collapsed="false">
      <c r="A432" s="2"/>
      <c r="B432" s="9"/>
      <c r="C432" s="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9"/>
      <c r="O432" s="9"/>
      <c r="P432" s="38"/>
    </row>
    <row r="433" customFormat="false" ht="13.8" hidden="false" customHeight="false" outlineLevel="0" collapsed="false">
      <c r="A433" s="2"/>
      <c r="B433" s="9"/>
      <c r="C433" s="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9"/>
      <c r="O433" s="9"/>
      <c r="P433" s="38"/>
    </row>
    <row r="434" customFormat="false" ht="13.8" hidden="false" customHeight="false" outlineLevel="0" collapsed="false">
      <c r="A434" s="2"/>
      <c r="B434" s="9"/>
      <c r="C434" s="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9"/>
      <c r="O434" s="9"/>
      <c r="P434" s="38"/>
    </row>
    <row r="435" customFormat="false" ht="13.8" hidden="false" customHeight="false" outlineLevel="0" collapsed="false">
      <c r="A435" s="2"/>
      <c r="B435" s="9"/>
      <c r="C435" s="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9"/>
      <c r="O435" s="9"/>
      <c r="P435" s="38"/>
    </row>
    <row r="436" customFormat="false" ht="13.8" hidden="false" customHeight="false" outlineLevel="0" collapsed="false">
      <c r="A436" s="2"/>
      <c r="B436" s="9"/>
      <c r="C436" s="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9"/>
      <c r="O436" s="9"/>
      <c r="P436" s="38"/>
    </row>
    <row r="437" customFormat="false" ht="13.8" hidden="false" customHeight="false" outlineLevel="0" collapsed="false">
      <c r="A437" s="2"/>
      <c r="B437" s="9"/>
      <c r="C437" s="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9"/>
      <c r="O437" s="9"/>
      <c r="P437" s="38"/>
    </row>
    <row r="438" customFormat="false" ht="13.8" hidden="false" customHeight="false" outlineLevel="0" collapsed="false">
      <c r="A438" s="2"/>
      <c r="B438" s="9"/>
      <c r="C438" s="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9"/>
      <c r="O438" s="9"/>
      <c r="P438" s="38"/>
    </row>
    <row r="439" customFormat="false" ht="13.8" hidden="false" customHeight="false" outlineLevel="0" collapsed="false">
      <c r="A439" s="2"/>
      <c r="B439" s="9"/>
      <c r="C439" s="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9"/>
      <c r="O439" s="9"/>
      <c r="P439" s="38"/>
    </row>
    <row r="440" customFormat="false" ht="13.8" hidden="false" customHeight="false" outlineLevel="0" collapsed="false">
      <c r="A440" s="2"/>
      <c r="B440" s="9"/>
      <c r="C440" s="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9"/>
      <c r="O440" s="9"/>
      <c r="P440" s="38"/>
    </row>
    <row r="441" customFormat="false" ht="13.8" hidden="false" customHeight="false" outlineLevel="0" collapsed="false">
      <c r="A441" s="2"/>
      <c r="B441" s="9"/>
      <c r="C441" s="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9"/>
      <c r="O441" s="9"/>
      <c r="P441" s="38"/>
    </row>
    <row r="442" customFormat="false" ht="13.8" hidden="false" customHeight="false" outlineLevel="0" collapsed="false">
      <c r="A442" s="2"/>
      <c r="B442" s="9"/>
      <c r="C442" s="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9"/>
      <c r="O442" s="9"/>
      <c r="P442" s="38"/>
    </row>
    <row r="443" customFormat="false" ht="13.8" hidden="false" customHeight="false" outlineLevel="0" collapsed="false">
      <c r="A443" s="2"/>
      <c r="B443" s="9"/>
      <c r="C443" s="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9"/>
      <c r="O443" s="9"/>
      <c r="P443" s="38"/>
    </row>
    <row r="444" customFormat="false" ht="13.8" hidden="false" customHeight="false" outlineLevel="0" collapsed="false">
      <c r="A444" s="2"/>
      <c r="B444" s="9"/>
      <c r="C444" s="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9"/>
      <c r="O444" s="9"/>
      <c r="P444" s="38"/>
    </row>
    <row r="445" customFormat="false" ht="13.8" hidden="false" customHeight="false" outlineLevel="0" collapsed="false">
      <c r="A445" s="2"/>
      <c r="B445" s="9"/>
      <c r="C445" s="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9"/>
      <c r="O445" s="9"/>
      <c r="P445" s="38"/>
    </row>
    <row r="446" customFormat="false" ht="13.8" hidden="false" customHeight="false" outlineLevel="0" collapsed="false">
      <c r="A446" s="2"/>
      <c r="B446" s="9"/>
      <c r="C446" s="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9"/>
      <c r="O446" s="9"/>
      <c r="P446" s="38"/>
    </row>
    <row r="447" customFormat="false" ht="13.8" hidden="false" customHeight="false" outlineLevel="0" collapsed="false">
      <c r="A447" s="2"/>
      <c r="B447" s="9"/>
      <c r="C447" s="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9"/>
      <c r="O447" s="9"/>
      <c r="P447" s="38"/>
    </row>
    <row r="448" customFormat="false" ht="13.8" hidden="false" customHeight="false" outlineLevel="0" collapsed="false">
      <c r="A448" s="2"/>
      <c r="B448" s="9"/>
      <c r="C448" s="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9"/>
      <c r="O448" s="9"/>
      <c r="P448" s="38"/>
    </row>
    <row r="449" customFormat="false" ht="13.8" hidden="false" customHeight="false" outlineLevel="0" collapsed="false">
      <c r="A449" s="2"/>
      <c r="B449" s="9"/>
      <c r="C449" s="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9"/>
      <c r="O449" s="9"/>
      <c r="P449" s="38"/>
    </row>
    <row r="450" customFormat="false" ht="13.8" hidden="false" customHeight="false" outlineLevel="0" collapsed="false">
      <c r="A450" s="2"/>
      <c r="B450" s="9"/>
      <c r="C450" s="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9"/>
      <c r="O450" s="9"/>
      <c r="P450" s="38"/>
    </row>
    <row r="451" customFormat="false" ht="13.8" hidden="false" customHeight="false" outlineLevel="0" collapsed="false">
      <c r="A451" s="2"/>
      <c r="B451" s="9"/>
      <c r="C451" s="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9"/>
      <c r="O451" s="9"/>
      <c r="P451" s="38"/>
    </row>
    <row r="452" customFormat="false" ht="13.8" hidden="false" customHeight="false" outlineLevel="0" collapsed="false">
      <c r="A452" s="2"/>
      <c r="B452" s="9"/>
      <c r="C452" s="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9"/>
      <c r="O452" s="9"/>
      <c r="P452" s="38"/>
    </row>
    <row r="453" customFormat="false" ht="13.8" hidden="false" customHeight="false" outlineLevel="0" collapsed="false">
      <c r="A453" s="2"/>
      <c r="B453" s="9"/>
      <c r="C453" s="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9"/>
      <c r="O453" s="9"/>
      <c r="P453" s="38"/>
    </row>
    <row r="454" customFormat="false" ht="13.8" hidden="false" customHeight="false" outlineLevel="0" collapsed="false">
      <c r="A454" s="2"/>
      <c r="B454" s="9"/>
      <c r="C454" s="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9"/>
      <c r="O454" s="9"/>
      <c r="P454" s="38"/>
    </row>
    <row r="455" customFormat="false" ht="13.8" hidden="false" customHeight="false" outlineLevel="0" collapsed="false">
      <c r="A455" s="2"/>
      <c r="B455" s="9"/>
      <c r="C455" s="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9"/>
      <c r="O455" s="9"/>
      <c r="P455" s="38"/>
    </row>
    <row r="456" customFormat="false" ht="13.8" hidden="false" customHeight="false" outlineLevel="0" collapsed="false">
      <c r="A456" s="2"/>
      <c r="B456" s="9"/>
      <c r="C456" s="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9"/>
      <c r="O456" s="9"/>
      <c r="P456" s="38"/>
    </row>
    <row r="457" customFormat="false" ht="13.8" hidden="false" customHeight="false" outlineLevel="0" collapsed="false">
      <c r="A457" s="2"/>
      <c r="B457" s="9"/>
      <c r="C457" s="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9"/>
      <c r="O457" s="9"/>
      <c r="P457" s="38"/>
    </row>
    <row r="458" customFormat="false" ht="13.8" hidden="false" customHeight="false" outlineLevel="0" collapsed="false">
      <c r="A458" s="2"/>
      <c r="B458" s="9"/>
      <c r="C458" s="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9"/>
      <c r="O458" s="9"/>
      <c r="P458" s="38"/>
    </row>
    <row r="459" customFormat="false" ht="13.8" hidden="false" customHeight="false" outlineLevel="0" collapsed="false">
      <c r="A459" s="2"/>
      <c r="B459" s="9"/>
      <c r="C459" s="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9"/>
      <c r="O459" s="9"/>
      <c r="P459" s="38"/>
    </row>
    <row r="460" customFormat="false" ht="13.8" hidden="false" customHeight="false" outlineLevel="0" collapsed="false">
      <c r="A460" s="2"/>
      <c r="B460" s="9"/>
      <c r="C460" s="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9"/>
      <c r="O460" s="9"/>
      <c r="P460" s="38"/>
    </row>
    <row r="461" customFormat="false" ht="13.8" hidden="false" customHeight="false" outlineLevel="0" collapsed="false">
      <c r="A461" s="2"/>
      <c r="B461" s="9"/>
      <c r="C461" s="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9"/>
      <c r="O461" s="9"/>
      <c r="P461" s="38"/>
    </row>
    <row r="462" customFormat="false" ht="13.8" hidden="false" customHeight="false" outlineLevel="0" collapsed="false">
      <c r="A462" s="2"/>
      <c r="B462" s="9"/>
      <c r="C462" s="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9"/>
      <c r="O462" s="9"/>
      <c r="P462" s="38"/>
    </row>
    <row r="463" customFormat="false" ht="13.8" hidden="false" customHeight="false" outlineLevel="0" collapsed="false">
      <c r="A463" s="2"/>
      <c r="B463" s="9"/>
      <c r="C463" s="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9"/>
      <c r="O463" s="9"/>
      <c r="P463" s="38"/>
    </row>
    <row r="464" customFormat="false" ht="13.8" hidden="false" customHeight="false" outlineLevel="0" collapsed="false">
      <c r="A464" s="2"/>
      <c r="B464" s="9"/>
      <c r="C464" s="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9"/>
      <c r="O464" s="9"/>
      <c r="P464" s="38"/>
    </row>
    <row r="465" customFormat="false" ht="13.8" hidden="false" customHeight="false" outlineLevel="0" collapsed="false">
      <c r="A465" s="2"/>
      <c r="B465" s="9"/>
      <c r="C465" s="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9"/>
      <c r="O465" s="9"/>
      <c r="P465" s="38"/>
    </row>
    <row r="466" customFormat="false" ht="13.8" hidden="false" customHeight="false" outlineLevel="0" collapsed="false">
      <c r="A466" s="2"/>
      <c r="B466" s="9"/>
      <c r="C466" s="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9"/>
      <c r="O466" s="9"/>
      <c r="P466" s="38"/>
    </row>
    <row r="467" customFormat="false" ht="13.8" hidden="false" customHeight="false" outlineLevel="0" collapsed="false">
      <c r="A467" s="2"/>
      <c r="B467" s="9"/>
      <c r="C467" s="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9"/>
      <c r="O467" s="9"/>
      <c r="P467" s="38"/>
    </row>
    <row r="468" customFormat="false" ht="13.8" hidden="false" customHeight="false" outlineLevel="0" collapsed="false">
      <c r="A468" s="2"/>
      <c r="B468" s="9"/>
      <c r="C468" s="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9"/>
      <c r="O468" s="9"/>
      <c r="P468" s="38"/>
    </row>
    <row r="469" customFormat="false" ht="13.8" hidden="false" customHeight="false" outlineLevel="0" collapsed="false">
      <c r="A469" s="2"/>
      <c r="B469" s="9"/>
      <c r="C469" s="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9"/>
      <c r="O469" s="9"/>
      <c r="P469" s="38"/>
    </row>
    <row r="470" customFormat="false" ht="13.8" hidden="false" customHeight="false" outlineLevel="0" collapsed="false">
      <c r="A470" s="2"/>
      <c r="B470" s="9"/>
      <c r="C470" s="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9"/>
      <c r="O470" s="9"/>
      <c r="P470" s="38"/>
    </row>
    <row r="471" customFormat="false" ht="13.8" hidden="false" customHeight="false" outlineLevel="0" collapsed="false">
      <c r="A471" s="2"/>
      <c r="B471" s="9"/>
      <c r="C471" s="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9"/>
      <c r="O471" s="9"/>
      <c r="P471" s="38"/>
    </row>
    <row r="472" customFormat="false" ht="13.8" hidden="false" customHeight="false" outlineLevel="0" collapsed="false">
      <c r="A472" s="2"/>
      <c r="B472" s="9"/>
      <c r="C472" s="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9"/>
      <c r="O472" s="9"/>
      <c r="P472" s="38"/>
    </row>
    <row r="473" customFormat="false" ht="13.8" hidden="false" customHeight="false" outlineLevel="0" collapsed="false">
      <c r="A473" s="2"/>
      <c r="B473" s="9"/>
      <c r="C473" s="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9"/>
      <c r="O473" s="9"/>
      <c r="P473" s="38"/>
    </row>
    <row r="474" customFormat="false" ht="13.8" hidden="false" customHeight="false" outlineLevel="0" collapsed="false">
      <c r="A474" s="2"/>
      <c r="B474" s="9"/>
      <c r="C474" s="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9"/>
      <c r="O474" s="9"/>
      <c r="P474" s="38"/>
    </row>
    <row r="475" customFormat="false" ht="13.8" hidden="false" customHeight="false" outlineLevel="0" collapsed="false">
      <c r="A475" s="2"/>
      <c r="B475" s="9"/>
      <c r="C475" s="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9"/>
      <c r="O475" s="9"/>
      <c r="P475" s="38"/>
    </row>
    <row r="476" customFormat="false" ht="13.8" hidden="false" customHeight="false" outlineLevel="0" collapsed="false">
      <c r="A476" s="2"/>
      <c r="B476" s="9"/>
      <c r="C476" s="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9"/>
      <c r="O476" s="9"/>
      <c r="P476" s="38"/>
    </row>
    <row r="477" customFormat="false" ht="13.8" hidden="false" customHeight="false" outlineLevel="0" collapsed="false">
      <c r="A477" s="2"/>
      <c r="B477" s="9"/>
      <c r="C477" s="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9"/>
      <c r="O477" s="9"/>
      <c r="P477" s="38"/>
    </row>
    <row r="478" customFormat="false" ht="13.8" hidden="false" customHeight="false" outlineLevel="0" collapsed="false">
      <c r="A478" s="2"/>
      <c r="B478" s="9"/>
      <c r="C478" s="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9"/>
      <c r="O478" s="9"/>
      <c r="P478" s="38"/>
    </row>
    <row r="479" customFormat="false" ht="13.8" hidden="false" customHeight="false" outlineLevel="0" collapsed="false">
      <c r="A479" s="2"/>
      <c r="B479" s="9"/>
      <c r="C479" s="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9"/>
      <c r="O479" s="9"/>
      <c r="P479" s="38"/>
    </row>
    <row r="480" customFormat="false" ht="13.8" hidden="false" customHeight="false" outlineLevel="0" collapsed="false">
      <c r="A480" s="2"/>
      <c r="B480" s="9"/>
      <c r="C480" s="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9"/>
      <c r="O480" s="9"/>
      <c r="P480" s="38"/>
    </row>
    <row r="481" customFormat="false" ht="13.8" hidden="false" customHeight="false" outlineLevel="0" collapsed="false">
      <c r="A481" s="2"/>
      <c r="B481" s="9"/>
      <c r="C481" s="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9"/>
      <c r="O481" s="9"/>
      <c r="P481" s="38"/>
    </row>
    <row r="482" customFormat="false" ht="13.8" hidden="false" customHeight="false" outlineLevel="0" collapsed="false">
      <c r="A482" s="2"/>
      <c r="B482" s="9"/>
      <c r="C482" s="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9"/>
      <c r="O482" s="9"/>
      <c r="P482" s="38"/>
    </row>
    <row r="483" customFormat="false" ht="13.8" hidden="false" customHeight="false" outlineLevel="0" collapsed="false">
      <c r="A483" s="2"/>
      <c r="B483" s="9"/>
      <c r="C483" s="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9"/>
      <c r="O483" s="9"/>
      <c r="P483" s="38"/>
    </row>
    <row r="484" customFormat="false" ht="13.8" hidden="false" customHeight="false" outlineLevel="0" collapsed="false">
      <c r="A484" s="2"/>
      <c r="B484" s="9"/>
      <c r="C484" s="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9"/>
      <c r="O484" s="9"/>
      <c r="P484" s="38"/>
    </row>
    <row r="485" customFormat="false" ht="13.8" hidden="false" customHeight="false" outlineLevel="0" collapsed="false">
      <c r="A485" s="2"/>
      <c r="B485" s="9"/>
      <c r="C485" s="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9"/>
      <c r="O485" s="9"/>
      <c r="P485" s="38"/>
    </row>
    <row r="486" customFormat="false" ht="13.8" hidden="false" customHeight="false" outlineLevel="0" collapsed="false">
      <c r="A486" s="2"/>
      <c r="B486" s="9"/>
      <c r="C486" s="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9"/>
      <c r="O486" s="9"/>
      <c r="P486" s="38"/>
    </row>
    <row r="487" customFormat="false" ht="13.8" hidden="false" customHeight="false" outlineLevel="0" collapsed="false">
      <c r="A487" s="2"/>
      <c r="B487" s="9"/>
      <c r="C487" s="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9"/>
      <c r="O487" s="9"/>
      <c r="P487" s="38"/>
    </row>
    <row r="488" customFormat="false" ht="13.8" hidden="false" customHeight="false" outlineLevel="0" collapsed="false">
      <c r="A488" s="2"/>
      <c r="B488" s="9"/>
      <c r="C488" s="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9"/>
      <c r="O488" s="9"/>
      <c r="P488" s="38"/>
    </row>
    <row r="489" customFormat="false" ht="13.8" hidden="false" customHeight="false" outlineLevel="0" collapsed="false">
      <c r="A489" s="2"/>
      <c r="B489" s="9"/>
      <c r="C489" s="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9"/>
      <c r="O489" s="9"/>
      <c r="P489" s="38"/>
    </row>
    <row r="490" customFormat="false" ht="13.8" hidden="false" customHeight="false" outlineLevel="0" collapsed="false">
      <c r="A490" s="2"/>
      <c r="B490" s="9"/>
      <c r="C490" s="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9"/>
      <c r="O490" s="9"/>
      <c r="P490" s="38"/>
    </row>
    <row r="491" customFormat="false" ht="13.8" hidden="false" customHeight="false" outlineLevel="0" collapsed="false">
      <c r="A491" s="2"/>
      <c r="B491" s="9"/>
      <c r="C491" s="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9"/>
      <c r="O491" s="9"/>
      <c r="P491" s="38"/>
    </row>
    <row r="492" customFormat="false" ht="13.8" hidden="false" customHeight="false" outlineLevel="0" collapsed="false">
      <c r="A492" s="2"/>
      <c r="B492" s="9"/>
      <c r="C492" s="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9"/>
      <c r="O492" s="9"/>
      <c r="P492" s="38"/>
    </row>
    <row r="493" customFormat="false" ht="13.8" hidden="false" customHeight="false" outlineLevel="0" collapsed="false">
      <c r="A493" s="2"/>
      <c r="B493" s="9"/>
      <c r="C493" s="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9"/>
      <c r="O493" s="9"/>
      <c r="P493" s="38"/>
    </row>
    <row r="494" customFormat="false" ht="13.8" hidden="false" customHeight="false" outlineLevel="0" collapsed="false">
      <c r="A494" s="2"/>
      <c r="B494" s="9"/>
      <c r="C494" s="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9"/>
      <c r="O494" s="9"/>
      <c r="P494" s="38"/>
    </row>
    <row r="495" customFormat="false" ht="13.8" hidden="false" customHeight="false" outlineLevel="0" collapsed="false">
      <c r="A495" s="2"/>
      <c r="B495" s="9"/>
      <c r="C495" s="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9"/>
      <c r="O495" s="9"/>
      <c r="P495" s="38"/>
    </row>
    <row r="496" customFormat="false" ht="13.8" hidden="false" customHeight="false" outlineLevel="0" collapsed="false">
      <c r="A496" s="2"/>
      <c r="B496" s="9"/>
      <c r="C496" s="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9"/>
      <c r="O496" s="9"/>
      <c r="P496" s="38"/>
    </row>
    <row r="497" customFormat="false" ht="13.8" hidden="false" customHeight="false" outlineLevel="0" collapsed="false">
      <c r="A497" s="2"/>
      <c r="B497" s="9"/>
      <c r="C497" s="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9"/>
      <c r="O497" s="9"/>
      <c r="P497" s="38"/>
    </row>
    <row r="498" customFormat="false" ht="13.8" hidden="false" customHeight="false" outlineLevel="0" collapsed="false">
      <c r="A498" s="2"/>
      <c r="B498" s="9"/>
      <c r="C498" s="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9"/>
      <c r="O498" s="9"/>
      <c r="P498" s="38"/>
    </row>
    <row r="499" customFormat="false" ht="13.8" hidden="false" customHeight="false" outlineLevel="0" collapsed="false">
      <c r="A499" s="2"/>
      <c r="B499" s="9"/>
      <c r="C499" s="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9"/>
      <c r="O499" s="9"/>
      <c r="P499" s="38"/>
    </row>
    <row r="500" customFormat="false" ht="13.8" hidden="false" customHeight="false" outlineLevel="0" collapsed="false">
      <c r="A500" s="2"/>
      <c r="B500" s="9"/>
      <c r="C500" s="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9"/>
      <c r="O500" s="9"/>
      <c r="P500" s="38"/>
    </row>
    <row r="501" customFormat="false" ht="13.8" hidden="false" customHeight="false" outlineLevel="0" collapsed="false">
      <c r="A501" s="2"/>
      <c r="B501" s="9"/>
      <c r="C501" s="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9"/>
      <c r="O501" s="9"/>
      <c r="P501" s="38"/>
    </row>
    <row r="502" customFormat="false" ht="13.8" hidden="false" customHeight="false" outlineLevel="0" collapsed="false">
      <c r="A502" s="2"/>
      <c r="B502" s="9"/>
      <c r="C502" s="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9"/>
      <c r="O502" s="9"/>
      <c r="P502" s="38"/>
    </row>
    <row r="503" customFormat="false" ht="13.8" hidden="false" customHeight="false" outlineLevel="0" collapsed="false">
      <c r="A503" s="2"/>
      <c r="B503" s="9"/>
      <c r="C503" s="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9"/>
      <c r="O503" s="9"/>
      <c r="P503" s="38"/>
    </row>
    <row r="504" customFormat="false" ht="13.8" hidden="false" customHeight="false" outlineLevel="0" collapsed="false">
      <c r="A504" s="2"/>
      <c r="B504" s="9"/>
      <c r="C504" s="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9"/>
      <c r="O504" s="9"/>
      <c r="P504" s="38"/>
    </row>
    <row r="505" customFormat="false" ht="13.8" hidden="false" customHeight="false" outlineLevel="0" collapsed="false">
      <c r="A505" s="2"/>
      <c r="B505" s="9"/>
      <c r="C505" s="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9"/>
      <c r="O505" s="9"/>
      <c r="P505" s="38"/>
    </row>
    <row r="506" customFormat="false" ht="13.8" hidden="false" customHeight="false" outlineLevel="0" collapsed="false">
      <c r="A506" s="2"/>
      <c r="B506" s="9"/>
      <c r="C506" s="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9"/>
      <c r="O506" s="9"/>
      <c r="P506" s="38"/>
    </row>
    <row r="507" customFormat="false" ht="13.8" hidden="false" customHeight="false" outlineLevel="0" collapsed="false">
      <c r="A507" s="2"/>
      <c r="B507" s="9"/>
      <c r="C507" s="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9"/>
      <c r="O507" s="9"/>
      <c r="P507" s="38"/>
    </row>
    <row r="508" customFormat="false" ht="13.8" hidden="false" customHeight="false" outlineLevel="0" collapsed="false">
      <c r="A508" s="2"/>
      <c r="B508" s="9"/>
      <c r="C508" s="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9"/>
      <c r="O508" s="9"/>
      <c r="P508" s="38"/>
    </row>
    <row r="509" customFormat="false" ht="13.8" hidden="false" customHeight="false" outlineLevel="0" collapsed="false">
      <c r="A509" s="2"/>
      <c r="B509" s="9"/>
      <c r="C509" s="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9"/>
      <c r="O509" s="9"/>
      <c r="P509" s="38"/>
    </row>
    <row r="510" customFormat="false" ht="13.8" hidden="false" customHeight="false" outlineLevel="0" collapsed="false">
      <c r="A510" s="2"/>
      <c r="B510" s="9"/>
      <c r="C510" s="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9"/>
      <c r="O510" s="9"/>
      <c r="P510" s="38"/>
    </row>
    <row r="511" customFormat="false" ht="13.8" hidden="false" customHeight="false" outlineLevel="0" collapsed="false">
      <c r="A511" s="2"/>
      <c r="B511" s="9"/>
      <c r="C511" s="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9"/>
      <c r="O511" s="9"/>
      <c r="P511" s="38"/>
    </row>
    <row r="512" customFormat="false" ht="13.8" hidden="false" customHeight="false" outlineLevel="0" collapsed="false">
      <c r="A512" s="2"/>
      <c r="B512" s="9"/>
      <c r="C512" s="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9"/>
      <c r="O512" s="9"/>
      <c r="P512" s="38"/>
    </row>
    <row r="513" customFormat="false" ht="13.8" hidden="false" customHeight="false" outlineLevel="0" collapsed="false">
      <c r="A513" s="2"/>
      <c r="B513" s="9"/>
      <c r="C513" s="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9"/>
      <c r="O513" s="9"/>
      <c r="P513" s="38"/>
    </row>
    <row r="514" customFormat="false" ht="13.8" hidden="false" customHeight="false" outlineLevel="0" collapsed="false">
      <c r="A514" s="2"/>
      <c r="B514" s="9"/>
      <c r="C514" s="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9"/>
      <c r="O514" s="9"/>
      <c r="P514" s="38"/>
    </row>
    <row r="515" customFormat="false" ht="13.8" hidden="false" customHeight="false" outlineLevel="0" collapsed="false">
      <c r="A515" s="2"/>
      <c r="B515" s="9"/>
      <c r="C515" s="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9"/>
      <c r="O515" s="9"/>
      <c r="P515" s="38"/>
    </row>
    <row r="516" customFormat="false" ht="13.8" hidden="false" customHeight="false" outlineLevel="0" collapsed="false">
      <c r="A516" s="2"/>
      <c r="B516" s="9"/>
      <c r="C516" s="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9"/>
      <c r="O516" s="9"/>
      <c r="P516" s="38"/>
    </row>
    <row r="517" customFormat="false" ht="13.8" hidden="false" customHeight="false" outlineLevel="0" collapsed="false">
      <c r="A517" s="2"/>
      <c r="B517" s="9"/>
      <c r="C517" s="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9"/>
      <c r="O517" s="9"/>
      <c r="P517" s="38"/>
    </row>
    <row r="518" customFormat="false" ht="13.8" hidden="false" customHeight="false" outlineLevel="0" collapsed="false">
      <c r="A518" s="2"/>
      <c r="B518" s="9"/>
      <c r="C518" s="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9"/>
      <c r="O518" s="9"/>
      <c r="P518" s="38"/>
    </row>
    <row r="519" customFormat="false" ht="13.8" hidden="false" customHeight="false" outlineLevel="0" collapsed="false">
      <c r="A519" s="2"/>
      <c r="B519" s="9"/>
      <c r="C519" s="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9"/>
      <c r="O519" s="9"/>
      <c r="P519" s="38"/>
    </row>
    <row r="520" customFormat="false" ht="13.8" hidden="false" customHeight="false" outlineLevel="0" collapsed="false">
      <c r="A520" s="2"/>
      <c r="B520" s="9"/>
      <c r="C520" s="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9"/>
      <c r="O520" s="9"/>
      <c r="P520" s="38"/>
    </row>
    <row r="521" customFormat="false" ht="13.8" hidden="false" customHeight="false" outlineLevel="0" collapsed="false">
      <c r="A521" s="2"/>
      <c r="B521" s="9"/>
      <c r="C521" s="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9"/>
      <c r="O521" s="9"/>
      <c r="P521" s="38"/>
    </row>
    <row r="522" customFormat="false" ht="13.8" hidden="false" customHeight="false" outlineLevel="0" collapsed="false">
      <c r="A522" s="2"/>
      <c r="B522" s="9"/>
      <c r="C522" s="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9"/>
      <c r="O522" s="9"/>
      <c r="P522" s="38"/>
    </row>
    <row r="523" customFormat="false" ht="13.8" hidden="false" customHeight="false" outlineLevel="0" collapsed="false">
      <c r="A523" s="2"/>
      <c r="B523" s="9"/>
      <c r="C523" s="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9"/>
      <c r="O523" s="9"/>
      <c r="P523" s="38"/>
    </row>
    <row r="524" customFormat="false" ht="13.8" hidden="false" customHeight="false" outlineLevel="0" collapsed="false">
      <c r="A524" s="2"/>
      <c r="B524" s="9"/>
      <c r="C524" s="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9"/>
      <c r="O524" s="9"/>
      <c r="P524" s="38"/>
    </row>
    <row r="525" customFormat="false" ht="13.8" hidden="false" customHeight="false" outlineLevel="0" collapsed="false">
      <c r="A525" s="2"/>
      <c r="B525" s="9"/>
      <c r="C525" s="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9"/>
      <c r="O525" s="9"/>
      <c r="P525" s="38"/>
    </row>
    <row r="526" customFormat="false" ht="13.8" hidden="false" customHeight="false" outlineLevel="0" collapsed="false">
      <c r="A526" s="2"/>
      <c r="B526" s="9"/>
      <c r="C526" s="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9"/>
      <c r="O526" s="9"/>
      <c r="P526" s="38"/>
    </row>
    <row r="527" customFormat="false" ht="13.8" hidden="false" customHeight="false" outlineLevel="0" collapsed="false">
      <c r="A527" s="2"/>
      <c r="B527" s="9"/>
      <c r="C527" s="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9"/>
      <c r="O527" s="9"/>
      <c r="P527" s="38"/>
    </row>
    <row r="528" customFormat="false" ht="13.8" hidden="false" customHeight="false" outlineLevel="0" collapsed="false">
      <c r="A528" s="2"/>
      <c r="B528" s="9"/>
      <c r="C528" s="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9"/>
      <c r="O528" s="9"/>
      <c r="P528" s="38"/>
    </row>
    <row r="529" customFormat="false" ht="13.8" hidden="false" customHeight="false" outlineLevel="0" collapsed="false">
      <c r="A529" s="2"/>
      <c r="B529" s="9"/>
      <c r="C529" s="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9"/>
      <c r="O529" s="9"/>
      <c r="P529" s="38"/>
    </row>
    <row r="530" customFormat="false" ht="13.8" hidden="false" customHeight="false" outlineLevel="0" collapsed="false">
      <c r="A530" s="2"/>
      <c r="B530" s="9"/>
      <c r="C530" s="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9"/>
      <c r="O530" s="9"/>
      <c r="P530" s="38"/>
    </row>
    <row r="531" customFormat="false" ht="13.8" hidden="false" customHeight="false" outlineLevel="0" collapsed="false">
      <c r="A531" s="2"/>
      <c r="B531" s="9"/>
      <c r="C531" s="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9"/>
      <c r="O531" s="9"/>
      <c r="P531" s="38"/>
    </row>
    <row r="532" customFormat="false" ht="13.8" hidden="false" customHeight="false" outlineLevel="0" collapsed="false">
      <c r="A532" s="2"/>
      <c r="B532" s="9"/>
      <c r="C532" s="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9"/>
      <c r="O532" s="9"/>
      <c r="P532" s="38"/>
    </row>
    <row r="533" customFormat="false" ht="13.8" hidden="false" customHeight="false" outlineLevel="0" collapsed="false">
      <c r="A533" s="2"/>
      <c r="B533" s="9"/>
      <c r="C533" s="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9"/>
      <c r="O533" s="9"/>
      <c r="P533" s="38"/>
    </row>
    <row r="534" customFormat="false" ht="13.8" hidden="false" customHeight="false" outlineLevel="0" collapsed="false">
      <c r="A534" s="2"/>
      <c r="B534" s="9"/>
      <c r="C534" s="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9"/>
      <c r="O534" s="9"/>
      <c r="P534" s="38"/>
    </row>
    <row r="535" customFormat="false" ht="13.8" hidden="false" customHeight="false" outlineLevel="0" collapsed="false">
      <c r="A535" s="2"/>
      <c r="B535" s="9"/>
      <c r="C535" s="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9"/>
      <c r="O535" s="9"/>
      <c r="P535" s="38"/>
    </row>
    <row r="536" customFormat="false" ht="13.8" hidden="false" customHeight="false" outlineLevel="0" collapsed="false">
      <c r="A536" s="2"/>
      <c r="B536" s="9"/>
      <c r="C536" s="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9"/>
      <c r="O536" s="9"/>
      <c r="P536" s="38"/>
    </row>
    <row r="537" customFormat="false" ht="13.8" hidden="false" customHeight="false" outlineLevel="0" collapsed="false">
      <c r="A537" s="2"/>
      <c r="B537" s="9"/>
      <c r="C537" s="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9"/>
      <c r="O537" s="9"/>
      <c r="P537" s="38"/>
    </row>
    <row r="538" customFormat="false" ht="13.8" hidden="false" customHeight="false" outlineLevel="0" collapsed="false">
      <c r="A538" s="2"/>
      <c r="B538" s="9"/>
      <c r="C538" s="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9"/>
      <c r="O538" s="9"/>
      <c r="P538" s="38"/>
    </row>
    <row r="539" customFormat="false" ht="13.8" hidden="false" customHeight="false" outlineLevel="0" collapsed="false">
      <c r="A539" s="2"/>
      <c r="B539" s="9"/>
      <c r="C539" s="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9"/>
      <c r="O539" s="9"/>
      <c r="P539" s="38"/>
    </row>
    <row r="540" customFormat="false" ht="13.8" hidden="false" customHeight="false" outlineLevel="0" collapsed="false">
      <c r="A540" s="2"/>
      <c r="B540" s="9"/>
      <c r="C540" s="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9"/>
      <c r="O540" s="9"/>
      <c r="P540" s="38"/>
    </row>
    <row r="541" customFormat="false" ht="13.8" hidden="false" customHeight="false" outlineLevel="0" collapsed="false">
      <c r="A541" s="2"/>
      <c r="B541" s="9"/>
      <c r="C541" s="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9"/>
      <c r="O541" s="9"/>
      <c r="P541" s="38"/>
    </row>
    <row r="542" customFormat="false" ht="13.8" hidden="false" customHeight="false" outlineLevel="0" collapsed="false">
      <c r="A542" s="2"/>
      <c r="B542" s="9"/>
      <c r="C542" s="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9"/>
      <c r="O542" s="9"/>
      <c r="P542" s="38"/>
    </row>
    <row r="543" customFormat="false" ht="13.8" hidden="false" customHeight="false" outlineLevel="0" collapsed="false">
      <c r="A543" s="2"/>
      <c r="B543" s="9"/>
      <c r="C543" s="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9"/>
      <c r="O543" s="9"/>
      <c r="P543" s="38"/>
    </row>
    <row r="544" customFormat="false" ht="13.8" hidden="false" customHeight="false" outlineLevel="0" collapsed="false">
      <c r="A544" s="2"/>
      <c r="B544" s="9"/>
      <c r="C544" s="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9"/>
      <c r="O544" s="9"/>
      <c r="P544" s="38"/>
    </row>
    <row r="545" customFormat="false" ht="13.8" hidden="false" customHeight="false" outlineLevel="0" collapsed="false">
      <c r="A545" s="2"/>
      <c r="B545" s="9"/>
      <c r="C545" s="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9"/>
      <c r="O545" s="9"/>
      <c r="P545" s="38"/>
    </row>
    <row r="546" customFormat="false" ht="13.8" hidden="false" customHeight="false" outlineLevel="0" collapsed="false">
      <c r="A546" s="2"/>
      <c r="B546" s="9"/>
      <c r="C546" s="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9"/>
      <c r="O546" s="9"/>
      <c r="P546" s="38"/>
    </row>
    <row r="547" customFormat="false" ht="13.8" hidden="false" customHeight="false" outlineLevel="0" collapsed="false">
      <c r="A547" s="2"/>
      <c r="B547" s="9"/>
      <c r="C547" s="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9"/>
      <c r="O547" s="9"/>
      <c r="P547" s="38"/>
    </row>
    <row r="548" customFormat="false" ht="13.8" hidden="false" customHeight="false" outlineLevel="0" collapsed="false">
      <c r="A548" s="2"/>
      <c r="B548" s="9"/>
      <c r="C548" s="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9"/>
      <c r="O548" s="9"/>
      <c r="P548" s="38"/>
    </row>
    <row r="549" customFormat="false" ht="13.8" hidden="false" customHeight="false" outlineLevel="0" collapsed="false">
      <c r="A549" s="2"/>
      <c r="B549" s="9"/>
      <c r="C549" s="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9"/>
      <c r="O549" s="9"/>
      <c r="P549" s="38"/>
    </row>
    <row r="550" customFormat="false" ht="13.8" hidden="false" customHeight="false" outlineLevel="0" collapsed="false">
      <c r="A550" s="2"/>
      <c r="B550" s="9"/>
      <c r="C550" s="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9"/>
      <c r="O550" s="9"/>
      <c r="P550" s="38"/>
    </row>
    <row r="551" customFormat="false" ht="13.8" hidden="false" customHeight="false" outlineLevel="0" collapsed="false">
      <c r="A551" s="2"/>
      <c r="B551" s="9"/>
      <c r="C551" s="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9"/>
      <c r="O551" s="9"/>
      <c r="P551" s="38"/>
    </row>
    <row r="552" customFormat="false" ht="13.8" hidden="false" customHeight="false" outlineLevel="0" collapsed="false">
      <c r="A552" s="2"/>
      <c r="B552" s="9"/>
      <c r="C552" s="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9"/>
      <c r="O552" s="9"/>
      <c r="P552" s="38"/>
    </row>
    <row r="553" customFormat="false" ht="13.8" hidden="false" customHeight="false" outlineLevel="0" collapsed="false">
      <c r="A553" s="2"/>
      <c r="B553" s="9"/>
      <c r="C553" s="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9"/>
      <c r="O553" s="9"/>
      <c r="P553" s="38"/>
    </row>
    <row r="554" customFormat="false" ht="13.8" hidden="false" customHeight="false" outlineLevel="0" collapsed="false">
      <c r="A554" s="2"/>
      <c r="B554" s="9"/>
      <c r="C554" s="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9"/>
      <c r="O554" s="9"/>
      <c r="P554" s="38"/>
    </row>
    <row r="555" customFormat="false" ht="13.8" hidden="false" customHeight="false" outlineLevel="0" collapsed="false">
      <c r="A555" s="2"/>
      <c r="B555" s="9"/>
      <c r="C555" s="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9"/>
      <c r="O555" s="9"/>
      <c r="P555" s="38"/>
    </row>
    <row r="556" customFormat="false" ht="13.8" hidden="false" customHeight="false" outlineLevel="0" collapsed="false">
      <c r="A556" s="2"/>
      <c r="B556" s="9"/>
      <c r="C556" s="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9"/>
      <c r="O556" s="9"/>
      <c r="P556" s="38"/>
    </row>
    <row r="557" customFormat="false" ht="13.8" hidden="false" customHeight="false" outlineLevel="0" collapsed="false">
      <c r="A557" s="2"/>
      <c r="B557" s="9"/>
      <c r="C557" s="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9"/>
      <c r="O557" s="9"/>
      <c r="P557" s="38"/>
    </row>
    <row r="558" customFormat="false" ht="13.8" hidden="false" customHeight="false" outlineLevel="0" collapsed="false">
      <c r="A558" s="2"/>
      <c r="B558" s="9"/>
      <c r="C558" s="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9"/>
      <c r="O558" s="9"/>
      <c r="P558" s="38"/>
    </row>
    <row r="559" customFormat="false" ht="13.8" hidden="false" customHeight="false" outlineLevel="0" collapsed="false">
      <c r="A559" s="2"/>
      <c r="B559" s="9"/>
      <c r="C559" s="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9"/>
      <c r="O559" s="9"/>
      <c r="P559" s="38"/>
    </row>
    <row r="560" customFormat="false" ht="13.8" hidden="false" customHeight="false" outlineLevel="0" collapsed="false">
      <c r="A560" s="2"/>
      <c r="B560" s="9"/>
      <c r="C560" s="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9"/>
      <c r="O560" s="9"/>
      <c r="P560" s="38"/>
    </row>
    <row r="561" customFormat="false" ht="13.8" hidden="false" customHeight="false" outlineLevel="0" collapsed="false">
      <c r="A561" s="2"/>
      <c r="B561" s="9"/>
      <c r="C561" s="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9"/>
      <c r="O561" s="9"/>
      <c r="P561" s="38"/>
    </row>
    <row r="562" customFormat="false" ht="13.8" hidden="false" customHeight="false" outlineLevel="0" collapsed="false">
      <c r="A562" s="2"/>
      <c r="B562" s="9"/>
      <c r="C562" s="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9"/>
      <c r="O562" s="9"/>
      <c r="P562" s="38"/>
    </row>
    <row r="563" customFormat="false" ht="13.8" hidden="false" customHeight="false" outlineLevel="0" collapsed="false">
      <c r="A563" s="2"/>
      <c r="B563" s="9"/>
      <c r="C563" s="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9"/>
      <c r="O563" s="9"/>
      <c r="P563" s="38"/>
    </row>
    <row r="564" customFormat="false" ht="13.8" hidden="false" customHeight="false" outlineLevel="0" collapsed="false">
      <c r="A564" s="2"/>
      <c r="B564" s="9"/>
      <c r="C564" s="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9"/>
      <c r="O564" s="9"/>
      <c r="P564" s="38"/>
    </row>
    <row r="565" customFormat="false" ht="13.8" hidden="false" customHeight="false" outlineLevel="0" collapsed="false">
      <c r="A565" s="2"/>
      <c r="B565" s="9"/>
      <c r="C565" s="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9"/>
      <c r="O565" s="9"/>
      <c r="P565" s="38"/>
    </row>
    <row r="566" customFormat="false" ht="13.8" hidden="false" customHeight="false" outlineLevel="0" collapsed="false">
      <c r="A566" s="2"/>
      <c r="B566" s="9"/>
      <c r="C566" s="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9"/>
      <c r="O566" s="9"/>
      <c r="P566" s="38"/>
    </row>
    <row r="567" customFormat="false" ht="13.8" hidden="false" customHeight="false" outlineLevel="0" collapsed="false">
      <c r="A567" s="2"/>
      <c r="B567" s="9"/>
      <c r="C567" s="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9"/>
      <c r="O567" s="9"/>
      <c r="P567" s="38"/>
    </row>
  </sheetData>
  <mergeCells count="9">
    <mergeCell ref="A1:A3"/>
    <mergeCell ref="B1:G1"/>
    <mergeCell ref="H1:O1"/>
    <mergeCell ref="P1:P3"/>
    <mergeCell ref="B2:C2"/>
    <mergeCell ref="D2:F2"/>
    <mergeCell ref="H2:I2"/>
    <mergeCell ref="J2:L2"/>
    <mergeCell ref="O2:O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4.43"/>
    <col collapsed="false" customWidth="true" hidden="false" outlineLevel="0" max="14" min="5" style="0" width="14.43"/>
    <col collapsed="false" customWidth="true" hidden="false" outlineLevel="0" max="15" min="15" style="0" width="3.57"/>
    <col collapsed="false" customWidth="true" hidden="false" outlineLevel="0" max="21" min="16" style="0" width="14.43"/>
    <col collapsed="false" customWidth="true" hidden="false" outlineLevel="0" max="22" min="22" style="0" width="16"/>
    <col collapsed="false" customWidth="true" hidden="false" outlineLevel="0" max="1025" min="23" style="0" width="14.43"/>
  </cols>
  <sheetData>
    <row r="1" customFormat="false" ht="15.75" hidden="false" customHeight="false" outlineLevel="0" collapsed="false">
      <c r="A1" s="41" t="s">
        <v>0</v>
      </c>
      <c r="B1" s="41" t="s">
        <v>60</v>
      </c>
      <c r="C1" s="41" t="s">
        <v>104</v>
      </c>
      <c r="D1" s="42"/>
      <c r="E1" s="43" t="s">
        <v>105</v>
      </c>
      <c r="F1" s="43"/>
      <c r="G1" s="43"/>
      <c r="H1" s="43"/>
      <c r="I1" s="43"/>
      <c r="J1" s="43"/>
      <c r="K1" s="43"/>
      <c r="L1" s="43"/>
      <c r="M1" s="43"/>
      <c r="N1" s="43"/>
      <c r="O1" s="42"/>
      <c r="P1" s="44"/>
      <c r="Q1" s="44"/>
      <c r="R1" s="30" t="s">
        <v>106</v>
      </c>
      <c r="S1" s="30"/>
      <c r="T1" s="30"/>
      <c r="U1" s="30"/>
      <c r="V1" s="30"/>
      <c r="W1" s="30"/>
      <c r="X1" s="30"/>
      <c r="Y1" s="30"/>
    </row>
    <row r="2" customFormat="false" ht="15.75" hidden="false" customHeight="false" outlineLevel="0" collapsed="false">
      <c r="A2" s="41"/>
      <c r="B2" s="41"/>
      <c r="C2" s="41"/>
      <c r="D2" s="45"/>
      <c r="E2" s="46" t="s">
        <v>107</v>
      </c>
      <c r="F2" s="46" t="s">
        <v>108</v>
      </c>
      <c r="G2" s="47" t="s">
        <v>109</v>
      </c>
      <c r="H2" s="47" t="s">
        <v>110</v>
      </c>
      <c r="I2" s="47" t="s">
        <v>111</v>
      </c>
      <c r="J2" s="47" t="s">
        <v>112</v>
      </c>
      <c r="K2" s="46" t="s">
        <v>113</v>
      </c>
      <c r="L2" s="46" t="s">
        <v>114</v>
      </c>
      <c r="M2" s="47" t="s">
        <v>115</v>
      </c>
      <c r="N2" s="47" t="s">
        <v>116</v>
      </c>
      <c r="O2" s="48"/>
      <c r="P2" s="46" t="s">
        <v>107</v>
      </c>
      <c r="Q2" s="46" t="s">
        <v>108</v>
      </c>
      <c r="R2" s="47" t="s">
        <v>117</v>
      </c>
      <c r="S2" s="47" t="s">
        <v>118</v>
      </c>
      <c r="T2" s="47" t="s">
        <v>119</v>
      </c>
      <c r="U2" s="47" t="s">
        <v>120</v>
      </c>
      <c r="V2" s="46" t="s">
        <v>113</v>
      </c>
      <c r="W2" s="46" t="s">
        <v>114</v>
      </c>
      <c r="X2" s="47" t="s">
        <v>121</v>
      </c>
      <c r="Y2" s="47" t="s">
        <v>122</v>
      </c>
    </row>
    <row r="3" customFormat="false" ht="15.75" hidden="false" customHeight="false" outlineLevel="0" collapsed="false">
      <c r="A3" s="3" t="s">
        <v>123</v>
      </c>
      <c r="B3" s="4" t="str">
        <f aca="false" t="array" ref="B3:B40">litologia</f>
        <v>Basalto Maciço</v>
      </c>
      <c r="C3" s="15" t="n">
        <f aca="false" t="array" ref="C3:C40">e_est_sat</f>
        <v>102.93</v>
      </c>
      <c r="D3" s="49"/>
      <c r="E3" s="50" t="n">
        <v>33.4</v>
      </c>
      <c r="F3" s="50" t="n">
        <f aca="false" t="array" ref="F3:F40">(altura_cp / tempo_p_seco) * 10^4</f>
        <v>5555.38922155689</v>
      </c>
      <c r="G3" s="4" t="n">
        <v>61.89</v>
      </c>
      <c r="H3" s="4" t="n">
        <v>63.97</v>
      </c>
      <c r="I3" s="4" t="n">
        <v>81.99</v>
      </c>
      <c r="J3" s="4" t="n">
        <v>95.58</v>
      </c>
      <c r="K3" s="51" t="n">
        <f aca="false">G3</f>
        <v>61.89</v>
      </c>
      <c r="L3" s="15" t="n">
        <f aca="false" t="array" ref="L3:L40">altura_cp/K3:K40 * 10^4</f>
        <v>2998.06107610276</v>
      </c>
      <c r="M3" s="16" t="n">
        <f aca="false" t="array" ref="M3:M40">(densidade_seco * L3:L40^2 * (((3 * vp_seco^2 - 4 * L3:L40^2) / (vp_seco^2 - L3:L40^2)))) * 10^-6</f>
        <v>64.1987883941034</v>
      </c>
      <c r="N3" s="16" t="n">
        <f aca="false" t="array" ref="N3:N40">1/2 * ((((vp_seco/L3:L40)^2) - 2)/((((vp_seco/L3:L40)^2) - 1)))</f>
        <v>0.294541950113433</v>
      </c>
      <c r="O3" s="52"/>
      <c r="P3" s="15" t="n">
        <v>32.9</v>
      </c>
      <c r="Q3" s="16" t="n">
        <f aca="false" t="array" ref="Q3:Q40">(altura_cp / tempo_p_sat) * 10^4</f>
        <v>5639.81762917933</v>
      </c>
      <c r="R3" s="51" t="n">
        <v>58.19</v>
      </c>
      <c r="S3" s="4" t="n">
        <v>62.52</v>
      </c>
      <c r="T3" s="4" t="n">
        <v>64.68</v>
      </c>
      <c r="U3" s="4" t="n">
        <v>67.35</v>
      </c>
      <c r="V3" s="51" t="n">
        <f aca="false">R3</f>
        <v>58.19</v>
      </c>
      <c r="W3" s="15" t="n">
        <f aca="false" t="array" ref="W3:W40">altura_cp/V3:V40 * 10^4</f>
        <v>3188.69221515724</v>
      </c>
      <c r="X3" s="16" t="n">
        <f aca="false" t="array" ref="X3:X40">(densidade_seco * W3:W40^2 * (((3 * vp_sat^2 - 4 * W3:W40^2) / (vp_sat^2 - W3:W40^2)))) * 10^-6</f>
        <v>70.9690198825756</v>
      </c>
      <c r="Y3" s="16" t="n">
        <f aca="false" t="array" ref="Y3:Y40">1/2 * ((((vp_sat/W3:W40)^2) - 2)/((((vp_sat/W3:W40)^2) - 1)))</f>
        <v>0.265067949712595</v>
      </c>
    </row>
    <row r="4" customFormat="false" ht="15.75" hidden="false" customHeight="false" outlineLevel="0" collapsed="false">
      <c r="A4" s="3" t="s">
        <v>124</v>
      </c>
      <c r="B4" s="4" t="str">
        <v>Basalto Maciço</v>
      </c>
      <c r="C4" s="15" t="n">
        <v>68.72</v>
      </c>
      <c r="D4" s="53"/>
      <c r="E4" s="15" t="n">
        <v>23.9</v>
      </c>
      <c r="F4" s="50" t="n">
        <v>5628.45188284519</v>
      </c>
      <c r="G4" s="4" t="n">
        <v>45.56</v>
      </c>
      <c r="H4" s="4" t="n">
        <v>47.6</v>
      </c>
      <c r="I4" s="4" t="n">
        <v>49.55</v>
      </c>
      <c r="J4" s="4" t="n">
        <v>55.02</v>
      </c>
      <c r="K4" s="51" t="n">
        <f aca="false">G4</f>
        <v>45.56</v>
      </c>
      <c r="L4" s="15" t="n">
        <v>2952.58999122037</v>
      </c>
      <c r="M4" s="16" t="n">
        <v>64.0702883153643</v>
      </c>
      <c r="N4" s="16" t="n">
        <v>0.310166622413982</v>
      </c>
      <c r="O4" s="52"/>
      <c r="P4" s="15" t="n">
        <v>23.9</v>
      </c>
      <c r="Q4" s="15" t="n">
        <v>5628.45188284519</v>
      </c>
      <c r="R4" s="51" t="n">
        <v>43.84</v>
      </c>
      <c r="S4" s="4" t="n">
        <v>45.91</v>
      </c>
      <c r="T4" s="4" t="n">
        <v>47.94</v>
      </c>
      <c r="U4" s="4" t="n">
        <v>53.3</v>
      </c>
      <c r="V4" s="51" t="n">
        <f aca="false">R4</f>
        <v>43.84</v>
      </c>
      <c r="W4" s="16" t="n">
        <v>3068.43065693431</v>
      </c>
      <c r="X4" s="16" t="n">
        <v>68.0549578057933</v>
      </c>
      <c r="Y4" s="16" t="n">
        <v>0.288555954268441</v>
      </c>
    </row>
    <row r="5" customFormat="false" ht="15.75" hidden="false" customHeight="false" outlineLevel="0" collapsed="false">
      <c r="A5" s="3" t="s">
        <v>125</v>
      </c>
      <c r="B5" s="4" t="str">
        <v>Basalto Maciço</v>
      </c>
      <c r="C5" s="15" t="n">
        <v>0</v>
      </c>
      <c r="D5" s="49"/>
      <c r="E5" s="50" t="n">
        <v>27.4</v>
      </c>
      <c r="F5" s="50" t="n">
        <v>5294.34306569343</v>
      </c>
      <c r="G5" s="4" t="n">
        <v>50.38</v>
      </c>
      <c r="H5" s="4" t="n">
        <v>52.3</v>
      </c>
      <c r="I5" s="4" t="n">
        <v>54.18</v>
      </c>
      <c r="J5" s="4" t="n">
        <v>59.88</v>
      </c>
      <c r="K5" s="51" t="n">
        <f aca="false">G5</f>
        <v>50.38</v>
      </c>
      <c r="L5" s="15" t="n">
        <v>2879.41643509329</v>
      </c>
      <c r="M5" s="16" t="n">
        <v>58.9396851656344</v>
      </c>
      <c r="N5" s="16" t="n">
        <v>0.289983620793453</v>
      </c>
      <c r="O5" s="52"/>
      <c r="P5" s="15" t="n">
        <v>26.4</v>
      </c>
      <c r="Q5" s="15" t="n">
        <v>5494.88636363636</v>
      </c>
      <c r="R5" s="51" t="n">
        <v>46.37</v>
      </c>
      <c r="S5" s="4" t="n">
        <v>49.13</v>
      </c>
      <c r="T5" s="4" t="n">
        <v>51.42</v>
      </c>
      <c r="U5" s="4" t="n">
        <v>53.86</v>
      </c>
      <c r="V5" s="51" t="n">
        <f aca="false">R5</f>
        <v>46.37</v>
      </c>
      <c r="W5" s="16" t="n">
        <v>3128.42354970886</v>
      </c>
      <c r="X5" s="16" t="n">
        <v>67.9681674214572</v>
      </c>
      <c r="Y5" s="16" t="n">
        <v>0.260200972111075</v>
      </c>
    </row>
    <row r="6" customFormat="false" ht="15.75" hidden="false" customHeight="false" outlineLevel="0" collapsed="false">
      <c r="A6" s="3" t="s">
        <v>126</v>
      </c>
      <c r="B6" s="4" t="str">
        <v>Basalto Maciço</v>
      </c>
      <c r="C6" s="15" t="n">
        <v>0</v>
      </c>
      <c r="D6" s="49"/>
      <c r="E6" s="50" t="n">
        <v>26.4</v>
      </c>
      <c r="F6" s="50" t="n">
        <v>5269.50757575758</v>
      </c>
      <c r="G6" s="4" t="n">
        <v>49.08</v>
      </c>
      <c r="H6" s="4" t="n">
        <v>51.3</v>
      </c>
      <c r="I6" s="4" t="n">
        <v>53.77</v>
      </c>
      <c r="J6" s="4" t="n">
        <v>56.98</v>
      </c>
      <c r="K6" s="51" t="n">
        <f aca="false">G6</f>
        <v>49.08</v>
      </c>
      <c r="L6" s="15" t="n">
        <v>2834.45395273024</v>
      </c>
      <c r="M6" s="16" t="n">
        <v>57.0938978755441</v>
      </c>
      <c r="N6" s="16" t="n">
        <v>0.296435090579093</v>
      </c>
      <c r="O6" s="52"/>
      <c r="P6" s="15" t="n">
        <v>26.4</v>
      </c>
      <c r="Q6" s="15" t="n">
        <v>5269.50757575758</v>
      </c>
      <c r="R6" s="51" t="n">
        <v>47.67</v>
      </c>
      <c r="S6" s="4" t="n">
        <v>50</v>
      </c>
      <c r="T6" s="4" t="n">
        <v>52.02</v>
      </c>
      <c r="U6" s="4" t="n">
        <v>55.14</v>
      </c>
      <c r="V6" s="51" t="n">
        <f aca="false">R6</f>
        <v>47.67</v>
      </c>
      <c r="W6" s="16" t="n">
        <v>2918.292427103</v>
      </c>
      <c r="X6" s="16" t="n">
        <v>59.6984844333985</v>
      </c>
      <c r="Y6" s="16" t="n">
        <v>0.278808708979433</v>
      </c>
    </row>
    <row r="7" customFormat="false" ht="15.75" hidden="false" customHeight="false" outlineLevel="0" collapsed="false">
      <c r="A7" s="3" t="s">
        <v>127</v>
      </c>
      <c r="B7" s="4" t="str">
        <v>Peperito</v>
      </c>
      <c r="C7" s="15" t="n">
        <v>40.67</v>
      </c>
      <c r="D7" s="49"/>
      <c r="E7" s="50" t="n">
        <v>33.6</v>
      </c>
      <c r="F7" s="50" t="n">
        <v>4283.18452380952</v>
      </c>
      <c r="G7" s="4" t="n">
        <v>66.46</v>
      </c>
      <c r="H7" s="4" t="n">
        <v>68.71</v>
      </c>
      <c r="I7" s="4" t="n">
        <v>71.11</v>
      </c>
      <c r="J7" s="4" t="n">
        <v>73.36</v>
      </c>
      <c r="K7" s="51" t="n">
        <f aca="false">H7</f>
        <v>68.71</v>
      </c>
      <c r="L7" s="15" t="n">
        <v>2094.52772522195</v>
      </c>
      <c r="M7" s="16" t="n">
        <v>26.9056803575289</v>
      </c>
      <c r="N7" s="16" t="n">
        <v>0.342855333748814</v>
      </c>
      <c r="O7" s="52"/>
      <c r="P7" s="15" t="n">
        <v>33.6</v>
      </c>
      <c r="Q7" s="15" t="n">
        <v>4283.18452380952</v>
      </c>
      <c r="R7" s="51" t="n">
        <v>75.22</v>
      </c>
      <c r="S7" s="4" t="n">
        <v>78.29</v>
      </c>
      <c r="T7" s="4" t="n">
        <v>81.82</v>
      </c>
      <c r="U7" s="4" t="n">
        <v>86.35</v>
      </c>
      <c r="V7" s="51" t="n">
        <f aca="false">R7</f>
        <v>75.22</v>
      </c>
      <c r="W7" s="16" t="n">
        <v>1913.25445360277</v>
      </c>
      <c r="X7" s="16" t="n">
        <v>22.9935570923818</v>
      </c>
      <c r="Y7" s="16" t="n">
        <v>0.375365647546804</v>
      </c>
    </row>
    <row r="8" customFormat="false" ht="15.75" hidden="false" customHeight="false" outlineLevel="0" collapsed="false">
      <c r="A8" s="3" t="s">
        <v>128</v>
      </c>
      <c r="B8" s="4" t="str">
        <v>Peperito</v>
      </c>
      <c r="C8" s="15" t="n">
        <v>57.96</v>
      </c>
      <c r="D8" s="49"/>
      <c r="E8" s="50" t="n">
        <v>23.4</v>
      </c>
      <c r="F8" s="50" t="n">
        <v>5126.49572649573</v>
      </c>
      <c r="G8" s="4" t="n">
        <v>48.21</v>
      </c>
      <c r="H8" s="4" t="n">
        <v>50.13</v>
      </c>
      <c r="I8" s="4" t="n">
        <v>52.15</v>
      </c>
      <c r="J8" s="4" t="n">
        <v>58.25</v>
      </c>
      <c r="K8" s="51" t="n">
        <f aca="false">G8</f>
        <v>48.21</v>
      </c>
      <c r="L8" s="15" t="n">
        <v>2488.28043974279</v>
      </c>
      <c r="M8" s="16" t="n">
        <v>41.9711770749952</v>
      </c>
      <c r="N8" s="16" t="n">
        <v>0.345900481661315</v>
      </c>
      <c r="O8" s="52"/>
      <c r="P8" s="15" t="n">
        <v>23.4</v>
      </c>
      <c r="Q8" s="15" t="n">
        <v>5126.49572649573</v>
      </c>
      <c r="R8" s="51" t="n">
        <v>48.14</v>
      </c>
      <c r="S8" s="4" t="n">
        <v>50.9</v>
      </c>
      <c r="T8" s="4" t="n">
        <v>53.77</v>
      </c>
      <c r="U8" s="4" t="n">
        <v>56.7</v>
      </c>
      <c r="V8" s="51" t="n">
        <f aca="false">R8</f>
        <v>48.14</v>
      </c>
      <c r="W8" s="16" t="n">
        <v>2491.89862899875</v>
      </c>
      <c r="X8" s="16" t="n">
        <v>42.074960245564</v>
      </c>
      <c r="Y8" s="16" t="n">
        <v>0.345313259537813</v>
      </c>
    </row>
    <row r="9" customFormat="false" ht="15.75" hidden="false" customHeight="false" outlineLevel="0" collapsed="false">
      <c r="A9" s="3" t="s">
        <v>129</v>
      </c>
      <c r="B9" s="4" t="str">
        <v>Basalto Maciço</v>
      </c>
      <c r="C9" s="15" t="n">
        <v>52.02</v>
      </c>
      <c r="D9" s="49"/>
      <c r="E9" s="50" t="n">
        <v>26.9</v>
      </c>
      <c r="F9" s="50" t="n">
        <v>5221.93308550186</v>
      </c>
      <c r="G9" s="4" t="n">
        <v>47.85</v>
      </c>
      <c r="H9" s="4" t="n">
        <v>50.18</v>
      </c>
      <c r="I9" s="4" t="n">
        <v>52.17</v>
      </c>
      <c r="J9" s="4" t="n">
        <v>57.59</v>
      </c>
      <c r="K9" s="51" t="n">
        <f aca="false">G9</f>
        <v>47.85</v>
      </c>
      <c r="L9" s="15" t="n">
        <v>2935.63218390805</v>
      </c>
      <c r="M9" s="16" t="n">
        <v>56.4357518084582</v>
      </c>
      <c r="N9" s="16" t="n">
        <v>0.268964168613548</v>
      </c>
      <c r="O9" s="52"/>
      <c r="P9" s="15" t="n">
        <v>26.9</v>
      </c>
      <c r="Q9" s="15" t="n">
        <v>5221.93308550186</v>
      </c>
      <c r="R9" s="51" t="n">
        <v>48.13</v>
      </c>
      <c r="S9" s="4" t="n">
        <v>50.58</v>
      </c>
      <c r="T9" s="4" t="n">
        <v>52.81</v>
      </c>
      <c r="U9" s="4" t="n">
        <v>58.25</v>
      </c>
      <c r="V9" s="51" t="n">
        <f aca="false">R9</f>
        <v>48.13</v>
      </c>
      <c r="W9" s="16" t="n">
        <v>2918.55391647621</v>
      </c>
      <c r="X9" s="16" t="n">
        <v>55.952367672777</v>
      </c>
      <c r="Y9" s="16" t="n">
        <v>0.272862090899477</v>
      </c>
    </row>
    <row r="10" customFormat="false" ht="15.75" hidden="false" customHeight="false" outlineLevel="0" collapsed="false">
      <c r="A10" s="3" t="s">
        <v>130</v>
      </c>
      <c r="B10" s="4" t="str">
        <v>Basalto Maciço</v>
      </c>
      <c r="C10" s="15" t="n">
        <v>77.05</v>
      </c>
      <c r="D10" s="49"/>
      <c r="E10" s="50" t="n">
        <v>24.4</v>
      </c>
      <c r="F10" s="50" t="n">
        <v>5758.19672131148</v>
      </c>
      <c r="G10" s="4" t="n">
        <v>45.17</v>
      </c>
      <c r="H10" s="4" t="n">
        <v>47.37</v>
      </c>
      <c r="I10" s="4" t="n">
        <v>50.72</v>
      </c>
      <c r="J10" s="4" t="n">
        <v>54.77</v>
      </c>
      <c r="K10" s="51" t="n">
        <f aca="false">G10</f>
        <v>45.17</v>
      </c>
      <c r="L10" s="15" t="n">
        <v>3110.47155191499</v>
      </c>
      <c r="M10" s="16" t="n">
        <v>69.7002506484824</v>
      </c>
      <c r="N10" s="16" t="n">
        <v>0.293988645675714</v>
      </c>
      <c r="O10" s="52"/>
      <c r="P10" s="15" t="n">
        <v>24.4</v>
      </c>
      <c r="Q10" s="15" t="n">
        <v>5758.19672131148</v>
      </c>
      <c r="R10" s="51" t="n">
        <v>43.63</v>
      </c>
      <c r="S10" s="4" t="n">
        <v>46.13</v>
      </c>
      <c r="T10" s="4" t="n">
        <v>48.23</v>
      </c>
      <c r="U10" s="4" t="n">
        <v>53.51</v>
      </c>
      <c r="V10" s="51" t="n">
        <f aca="false">R10</f>
        <v>43.63</v>
      </c>
      <c r="W10" s="16" t="n">
        <v>3220.26128810452</v>
      </c>
      <c r="X10" s="16" t="n">
        <v>73.4641733683501</v>
      </c>
      <c r="Y10" s="16" t="n">
        <v>0.272453635137369</v>
      </c>
    </row>
    <row r="11" customFormat="false" ht="15.75" hidden="false" customHeight="false" outlineLevel="0" collapsed="false">
      <c r="A11" s="3" t="s">
        <v>131</v>
      </c>
      <c r="B11" s="4" t="str">
        <v>Basalto Maciço</v>
      </c>
      <c r="C11" s="15" t="n">
        <v>75</v>
      </c>
      <c r="D11" s="49"/>
      <c r="E11" s="50" t="n">
        <v>23.7</v>
      </c>
      <c r="F11" s="50" t="n">
        <v>5527.63713080169</v>
      </c>
      <c r="G11" s="4" t="n">
        <v>46.15</v>
      </c>
      <c r="H11" s="4" t="n">
        <v>48.29</v>
      </c>
      <c r="I11" s="4" t="n">
        <v>50.68</v>
      </c>
      <c r="J11" s="4" t="n">
        <v>53.47</v>
      </c>
      <c r="K11" s="51" t="n">
        <f aca="false">G11</f>
        <v>46.15</v>
      </c>
      <c r="L11" s="15" t="n">
        <v>2838.67822318527</v>
      </c>
      <c r="M11" s="16" t="n">
        <v>58.3710378542069</v>
      </c>
      <c r="N11" s="16" t="n">
        <v>0.320904802385876</v>
      </c>
      <c r="O11" s="52"/>
      <c r="P11" s="15" t="n">
        <v>23.5</v>
      </c>
      <c r="Q11" s="15" t="n">
        <v>5574.68085106383</v>
      </c>
      <c r="R11" s="51" t="n">
        <v>44.17</v>
      </c>
      <c r="S11" s="4" t="n">
        <v>46.54</v>
      </c>
      <c r="T11" s="4" t="n">
        <v>48.71</v>
      </c>
      <c r="U11" s="4" t="n">
        <v>51.44</v>
      </c>
      <c r="V11" s="51" t="n">
        <f aca="false">R11</f>
        <v>44.17</v>
      </c>
      <c r="W11" s="16" t="n">
        <v>2965.92709984152</v>
      </c>
      <c r="X11" s="16" t="n">
        <v>62.8379862838531</v>
      </c>
      <c r="Y11" s="16" t="n">
        <v>0.302590033058479</v>
      </c>
    </row>
    <row r="12" customFormat="false" ht="15.75" hidden="false" customHeight="false" outlineLevel="0" collapsed="false">
      <c r="A12" s="3" t="s">
        <v>132</v>
      </c>
      <c r="B12" s="4" t="str">
        <v>Basalto Maciço</v>
      </c>
      <c r="C12" s="15" t="n">
        <v>93.01</v>
      </c>
      <c r="D12" s="49"/>
      <c r="E12" s="50" t="n">
        <v>24.4</v>
      </c>
      <c r="F12" s="50" t="n">
        <v>5617.41803278689</v>
      </c>
      <c r="G12" s="4" t="n">
        <v>47.15</v>
      </c>
      <c r="H12" s="4" t="n">
        <v>49.14</v>
      </c>
      <c r="I12" s="4" t="n">
        <v>53.54</v>
      </c>
      <c r="J12" s="4" t="n">
        <v>56.22</v>
      </c>
      <c r="K12" s="51" t="n">
        <f aca="false">G12</f>
        <v>47.15</v>
      </c>
      <c r="L12" s="15" t="n">
        <v>2906.99893955461</v>
      </c>
      <c r="M12" s="16" t="n">
        <v>60.6156136679244</v>
      </c>
      <c r="N12" s="16" t="n">
        <v>0.317123198274225</v>
      </c>
      <c r="O12" s="52"/>
      <c r="P12" s="15" t="n">
        <v>24.4</v>
      </c>
      <c r="Q12" s="15" t="n">
        <v>5617.41803278689</v>
      </c>
      <c r="R12" s="51" t="n">
        <v>46.54</v>
      </c>
      <c r="S12" s="4" t="n">
        <v>48.62</v>
      </c>
      <c r="T12" s="4" t="n">
        <v>54.05</v>
      </c>
      <c r="U12" s="4" t="n">
        <v>56.27</v>
      </c>
      <c r="V12" s="51" t="n">
        <f aca="false">R12</f>
        <v>46.54</v>
      </c>
      <c r="W12" s="16" t="n">
        <v>2945.10098839708</v>
      </c>
      <c r="X12" s="16" t="n">
        <v>61.900678348795</v>
      </c>
      <c r="Y12" s="16" t="n">
        <v>0.310468737166559</v>
      </c>
    </row>
    <row r="13" customFormat="false" ht="15.75" hidden="false" customHeight="false" outlineLevel="0" collapsed="false">
      <c r="A13" s="3" t="s">
        <v>133</v>
      </c>
      <c r="B13" s="4" t="str">
        <v>Basalto Maciço</v>
      </c>
      <c r="C13" s="15" t="n">
        <v>54.6</v>
      </c>
      <c r="D13" s="49"/>
      <c r="E13" s="50" t="n">
        <v>22.9</v>
      </c>
      <c r="F13" s="50" t="n">
        <v>5256.33187772926</v>
      </c>
      <c r="G13" s="4" t="n">
        <v>41.01</v>
      </c>
      <c r="H13" s="4" t="n">
        <v>43.21</v>
      </c>
      <c r="I13" s="4" t="n">
        <v>45.57</v>
      </c>
      <c r="J13" s="4" t="n">
        <v>47.8</v>
      </c>
      <c r="K13" s="51" t="n">
        <f aca="false">G13</f>
        <v>41.01</v>
      </c>
      <c r="L13" s="15" t="n">
        <v>2935.1377712753</v>
      </c>
      <c r="M13" s="16" t="n">
        <v>59.8652593446411</v>
      </c>
      <c r="N13" s="16" t="n">
        <v>0.273455407067253</v>
      </c>
      <c r="O13" s="52"/>
      <c r="P13" s="15" t="n">
        <v>22.9</v>
      </c>
      <c r="Q13" s="15" t="n">
        <v>5256.33187772926</v>
      </c>
      <c r="R13" s="51" t="n">
        <v>39.7</v>
      </c>
      <c r="S13" s="4" t="n">
        <v>43.71</v>
      </c>
      <c r="T13" s="4" t="n">
        <v>46.5</v>
      </c>
      <c r="U13" s="4" t="n">
        <v>48.59</v>
      </c>
      <c r="V13" s="51" t="n">
        <f aca="false">R13</f>
        <v>39.7</v>
      </c>
      <c r="W13" s="16" t="n">
        <v>3031.98992443325</v>
      </c>
      <c r="X13" s="16" t="n">
        <v>62.7387424749072</v>
      </c>
      <c r="Y13" s="16" t="n">
        <v>0.250679864636087</v>
      </c>
    </row>
    <row r="14" customFormat="false" ht="15.75" hidden="false" customHeight="false" outlineLevel="0" collapsed="false">
      <c r="A14" s="3" t="s">
        <v>134</v>
      </c>
      <c r="B14" s="4" t="str">
        <v>Basalto Maciço</v>
      </c>
      <c r="C14" s="15" t="n">
        <v>51.49</v>
      </c>
      <c r="D14" s="49"/>
      <c r="E14" s="50" t="n">
        <v>27.4</v>
      </c>
      <c r="F14" s="50" t="n">
        <v>5137.04379562044</v>
      </c>
      <c r="G14" s="4" t="n">
        <v>50.33</v>
      </c>
      <c r="H14" s="4" t="n">
        <v>52.3</v>
      </c>
      <c r="I14" s="4" t="n">
        <v>54.18</v>
      </c>
      <c r="J14" s="4" t="n">
        <v>58.23</v>
      </c>
      <c r="K14" s="51" t="n">
        <f aca="false">G14</f>
        <v>50.33</v>
      </c>
      <c r="L14" s="15" t="n">
        <v>2796.64216173257</v>
      </c>
      <c r="M14" s="16" t="n">
        <v>54.442389700097</v>
      </c>
      <c r="N14" s="16" t="n">
        <v>0.289390281599095</v>
      </c>
      <c r="O14" s="52"/>
      <c r="P14" s="15" t="n">
        <v>26.9</v>
      </c>
      <c r="Q14" s="15" t="n">
        <v>5232.52788104089</v>
      </c>
      <c r="R14" s="51" t="n">
        <v>49.81</v>
      </c>
      <c r="S14" s="4" t="n">
        <v>52.06</v>
      </c>
      <c r="T14" s="4" t="n">
        <v>54.16</v>
      </c>
      <c r="U14" s="4" t="n">
        <v>56.48</v>
      </c>
      <c r="V14" s="51" t="n">
        <f aca="false">R14</f>
        <v>49.81</v>
      </c>
      <c r="W14" s="16" t="n">
        <v>2825.83818510339</v>
      </c>
      <c r="X14" s="16" t="n">
        <v>55.7892811210908</v>
      </c>
      <c r="Y14" s="16" t="n">
        <v>0.294127901020712</v>
      </c>
    </row>
    <row r="15" customFormat="false" ht="15.75" hidden="false" customHeight="false" outlineLevel="0" collapsed="false">
      <c r="A15" s="3" t="s">
        <v>135</v>
      </c>
      <c r="B15" s="4" t="str">
        <v>Peperito</v>
      </c>
      <c r="C15" s="15" t="n">
        <v>29.4</v>
      </c>
      <c r="D15" s="49"/>
      <c r="E15" s="50" t="n">
        <v>32.7</v>
      </c>
      <c r="F15" s="50" t="n">
        <v>4085.93272171254</v>
      </c>
      <c r="G15" s="4" t="n">
        <v>66.69</v>
      </c>
      <c r="H15" s="4" t="n">
        <v>79.11</v>
      </c>
      <c r="I15" s="4" t="n">
        <v>81.71</v>
      </c>
      <c r="J15" s="4" t="n">
        <v>85.49</v>
      </c>
      <c r="K15" s="51" t="n">
        <f aca="false">G15</f>
        <v>66.69</v>
      </c>
      <c r="L15" s="15" t="n">
        <v>2003.44879292248</v>
      </c>
      <c r="M15" s="16" t="n">
        <v>24.1841376962411</v>
      </c>
      <c r="N15" s="16" t="n">
        <v>0.341739820347201</v>
      </c>
      <c r="O15" s="52"/>
      <c r="P15" s="15" t="n">
        <v>32</v>
      </c>
      <c r="Q15" s="15" t="n">
        <v>4175.3125</v>
      </c>
      <c r="R15" s="51" t="n">
        <v>73.56</v>
      </c>
      <c r="S15" s="4" t="n">
        <v>77.63</v>
      </c>
      <c r="T15" s="4" t="n">
        <v>80.88</v>
      </c>
      <c r="U15" s="4" t="n">
        <v>84.97</v>
      </c>
      <c r="V15" s="51" t="n">
        <f aca="false">R15</f>
        <v>73.56</v>
      </c>
      <c r="W15" s="16" t="n">
        <v>1816.34040239261</v>
      </c>
      <c r="X15" s="16" t="n">
        <v>20.4934288445293</v>
      </c>
      <c r="Y15" s="16" t="n">
        <v>0.383293501162141</v>
      </c>
    </row>
    <row r="16" customFormat="false" ht="15.75" hidden="false" customHeight="false" outlineLevel="0" collapsed="false">
      <c r="A16" s="3" t="s">
        <v>136</v>
      </c>
      <c r="B16" s="4" t="str">
        <v>Basalto Maciço</v>
      </c>
      <c r="C16" s="15" t="n">
        <v>75.02</v>
      </c>
      <c r="D16" s="49"/>
      <c r="E16" s="50" t="n">
        <v>34.9</v>
      </c>
      <c r="F16" s="50" t="n">
        <v>5455.15759312321</v>
      </c>
      <c r="G16" s="4" t="n">
        <v>55.51</v>
      </c>
      <c r="H16" s="4" t="n">
        <v>60.45</v>
      </c>
      <c r="I16" s="4" t="n">
        <v>64.12</v>
      </c>
      <c r="J16" s="4" t="n">
        <v>66.25</v>
      </c>
      <c r="K16" s="51" t="n">
        <f aca="false">H16</f>
        <v>60.45</v>
      </c>
      <c r="L16" s="15" t="n">
        <v>3149.4623655914</v>
      </c>
      <c r="M16" s="16" t="n">
        <v>71.2204301316043</v>
      </c>
      <c r="N16" s="16" t="n">
        <v>0.250017701786183</v>
      </c>
      <c r="O16" s="52"/>
      <c r="P16" s="15" t="n">
        <v>34.9</v>
      </c>
      <c r="Q16" s="15" t="n">
        <v>5455.15759312321</v>
      </c>
      <c r="R16" s="51" t="n">
        <v>64.2</v>
      </c>
      <c r="S16" s="4" t="n">
        <v>66.36</v>
      </c>
      <c r="T16" s="4" t="n">
        <v>85.32</v>
      </c>
      <c r="U16" s="4" t="n">
        <v>89.64</v>
      </c>
      <c r="V16" s="51" t="n">
        <f aca="false">R16</f>
        <v>64.2</v>
      </c>
      <c r="W16" s="16" t="n">
        <v>2965.4984423676</v>
      </c>
      <c r="X16" s="16" t="n">
        <v>65.1761180825379</v>
      </c>
      <c r="Y16" s="16" t="n">
        <v>0.290260811453577</v>
      </c>
    </row>
    <row r="17" customFormat="false" ht="15.75" hidden="false" customHeight="false" outlineLevel="0" collapsed="false">
      <c r="A17" s="3" t="s">
        <v>137</v>
      </c>
      <c r="B17" s="4" t="str">
        <v>Basalto Maciço</v>
      </c>
      <c r="C17" s="15" t="n">
        <v>0</v>
      </c>
      <c r="D17" s="49"/>
      <c r="E17" s="50" t="n">
        <v>23.9</v>
      </c>
      <c r="F17" s="50" t="n">
        <v>5640.7949790795</v>
      </c>
      <c r="G17" s="4" t="n">
        <v>46.85</v>
      </c>
      <c r="H17" s="4" t="n">
        <v>49.11</v>
      </c>
      <c r="I17" s="4" t="n">
        <v>52.26</v>
      </c>
      <c r="J17" s="4" t="n">
        <v>55.03</v>
      </c>
      <c r="K17" s="51" t="n">
        <f aca="false">G17</f>
        <v>46.85</v>
      </c>
      <c r="L17" s="15" t="n">
        <v>2877.58804695838</v>
      </c>
      <c r="M17" s="16" t="n">
        <v>62.5990749007008</v>
      </c>
      <c r="N17" s="16" t="n">
        <v>0.32410371293509</v>
      </c>
      <c r="O17" s="52"/>
      <c r="P17" s="15" t="n">
        <v>23.9</v>
      </c>
      <c r="Q17" s="15" t="n">
        <v>5640.7949790795</v>
      </c>
      <c r="R17" s="51" t="n">
        <v>47.21</v>
      </c>
      <c r="S17" s="4" t="n">
        <v>49.85</v>
      </c>
      <c r="T17" s="4" t="n">
        <v>54.93</v>
      </c>
      <c r="U17" s="4" t="n">
        <v>56.9</v>
      </c>
      <c r="V17" s="51" t="n">
        <f aca="false">R17</f>
        <v>47.21</v>
      </c>
      <c r="W17" s="16" t="n">
        <v>2855.64499046812</v>
      </c>
      <c r="X17" s="16" t="n">
        <v>61.8153131097068</v>
      </c>
      <c r="Y17" s="16" t="n">
        <v>0.327696994052438</v>
      </c>
    </row>
    <row r="18" customFormat="false" ht="15.75" hidden="false" customHeight="false" outlineLevel="0" collapsed="false">
      <c r="A18" s="3" t="s">
        <v>138</v>
      </c>
      <c r="B18" s="4" t="str">
        <v>Basalto Vesiculado</v>
      </c>
      <c r="C18" s="15" t="n">
        <v>18.23</v>
      </c>
      <c r="D18" s="49"/>
      <c r="E18" s="50" t="n">
        <v>40.8</v>
      </c>
      <c r="F18" s="50" t="n">
        <v>3542.27941176471</v>
      </c>
      <c r="G18" s="4" t="n">
        <v>85.48</v>
      </c>
      <c r="H18" s="4" t="n">
        <v>100.98</v>
      </c>
      <c r="I18" s="4" t="n">
        <v>104.44</v>
      </c>
      <c r="J18" s="4" t="n">
        <v>107.32</v>
      </c>
      <c r="K18" s="51" t="n">
        <f aca="false">G18</f>
        <v>85.48</v>
      </c>
      <c r="L18" s="15" t="n">
        <v>1690.74637342068</v>
      </c>
      <c r="M18" s="16" t="n">
        <v>17.2620185767842</v>
      </c>
      <c r="N18" s="16" t="n">
        <v>0.352482823008453</v>
      </c>
      <c r="O18" s="52"/>
      <c r="P18" s="15" t="n">
        <v>40.4</v>
      </c>
      <c r="Q18" s="15" t="n">
        <v>3577.35148514852</v>
      </c>
      <c r="R18" s="4" t="n">
        <v>53.18</v>
      </c>
      <c r="S18" s="51" t="n">
        <v>76.45</v>
      </c>
      <c r="T18" s="4" t="n">
        <v>80.18</v>
      </c>
      <c r="U18" s="4" t="n">
        <v>83.57</v>
      </c>
      <c r="V18" s="51" t="n">
        <f aca="false">S18</f>
        <v>76.45</v>
      </c>
      <c r="W18" s="16" t="n">
        <v>1890.45127534336</v>
      </c>
      <c r="X18" s="16" t="n">
        <v>20.8433031236726</v>
      </c>
      <c r="Y18" s="16" t="n">
        <v>0.306269165669558</v>
      </c>
    </row>
    <row r="19" customFormat="false" ht="15.75" hidden="false" customHeight="false" outlineLevel="0" collapsed="false">
      <c r="A19" s="3" t="s">
        <v>139</v>
      </c>
      <c r="B19" s="4" t="str">
        <v>Basalto Vesiculado</v>
      </c>
      <c r="C19" s="15" t="n">
        <v>76.38</v>
      </c>
      <c r="D19" s="49"/>
      <c r="E19" s="50" t="n">
        <v>26.4</v>
      </c>
      <c r="F19" s="50" t="n">
        <v>5185.22727272727</v>
      </c>
      <c r="G19" s="4" t="n">
        <v>56.77</v>
      </c>
      <c r="H19" s="4" t="n">
        <v>68.02</v>
      </c>
      <c r="I19" s="4" t="n">
        <v>70.73</v>
      </c>
      <c r="J19" s="4" t="n">
        <v>74.09</v>
      </c>
      <c r="K19" s="51" t="n">
        <f aca="false">G19</f>
        <v>56.77</v>
      </c>
      <c r="L19" s="15" t="n">
        <v>2411.3087898538</v>
      </c>
      <c r="M19" s="16" t="n">
        <v>40.3675410841398</v>
      </c>
      <c r="N19" s="16" t="n">
        <v>0.362035813459487</v>
      </c>
      <c r="O19" s="52"/>
      <c r="P19" s="15" t="n">
        <v>25.4</v>
      </c>
      <c r="Q19" s="15" t="n">
        <v>5389.37007874016</v>
      </c>
      <c r="R19" s="51" t="n">
        <v>46.72</v>
      </c>
      <c r="S19" s="4" t="n">
        <v>49.12</v>
      </c>
      <c r="T19" s="4" t="n">
        <v>51.36</v>
      </c>
      <c r="U19" s="4" t="n">
        <v>56.68</v>
      </c>
      <c r="V19" s="51" t="n">
        <f aca="false">R19</f>
        <v>46.72</v>
      </c>
      <c r="W19" s="16" t="n">
        <v>2930.00856164384</v>
      </c>
      <c r="X19" s="16" t="n">
        <v>56.4591986356614</v>
      </c>
      <c r="Y19" s="16" t="n">
        <v>0.290205296808424</v>
      </c>
    </row>
    <row r="20" customFormat="false" ht="15.75" hidden="false" customHeight="false" outlineLevel="0" collapsed="false">
      <c r="A20" s="3" t="s">
        <v>140</v>
      </c>
      <c r="B20" s="4" t="str">
        <v>Basalto Maciço</v>
      </c>
      <c r="C20" s="15" t="n">
        <v>86.75</v>
      </c>
      <c r="D20" s="49"/>
      <c r="E20" s="50" t="n">
        <v>25.9</v>
      </c>
      <c r="F20" s="50" t="n">
        <v>5540.73359073359</v>
      </c>
      <c r="G20" s="4" t="n">
        <v>48.35</v>
      </c>
      <c r="H20" s="4" t="n">
        <v>50.54</v>
      </c>
      <c r="I20" s="4" t="n">
        <v>53.11</v>
      </c>
      <c r="J20" s="4" t="n">
        <v>56.23</v>
      </c>
      <c r="K20" s="51" t="n">
        <f aca="false">G20</f>
        <v>48.35</v>
      </c>
      <c r="L20" s="15" t="n">
        <v>2968.04550155119</v>
      </c>
      <c r="M20" s="16" t="n">
        <v>62.449490532195</v>
      </c>
      <c r="N20" s="16" t="n">
        <v>0.298786678991989</v>
      </c>
      <c r="O20" s="52"/>
      <c r="P20" s="15" t="n">
        <v>25.3</v>
      </c>
      <c r="Q20" s="15" t="n">
        <v>5672.13438735178</v>
      </c>
      <c r="R20" s="51" t="n">
        <v>45.42</v>
      </c>
      <c r="S20" s="4" t="n">
        <v>47.97</v>
      </c>
      <c r="T20" s="4" t="n">
        <v>50.15</v>
      </c>
      <c r="U20" s="4" t="n">
        <v>56.14</v>
      </c>
      <c r="V20" s="51" t="n">
        <f aca="false">R20</f>
        <v>45.42</v>
      </c>
      <c r="W20" s="16" t="n">
        <v>3159.51122853369</v>
      </c>
      <c r="X20" s="16" t="n">
        <v>69.4744243443639</v>
      </c>
      <c r="Y20" s="16" t="n">
        <v>0.275073400056705</v>
      </c>
    </row>
    <row r="21" customFormat="false" ht="15.75" hidden="false" customHeight="false" outlineLevel="0" collapsed="false">
      <c r="A21" s="3" t="s">
        <v>141</v>
      </c>
      <c r="B21" s="4" t="str">
        <v>Basalto Maciço</v>
      </c>
      <c r="C21" s="15" t="n">
        <v>66.99</v>
      </c>
      <c r="D21" s="49"/>
      <c r="E21" s="50" t="n">
        <v>25.6</v>
      </c>
      <c r="F21" s="50" t="n">
        <v>5429.6875</v>
      </c>
      <c r="G21" s="4" t="n">
        <v>48.36</v>
      </c>
      <c r="H21" s="4" t="n">
        <v>50.41</v>
      </c>
      <c r="I21" s="4" t="n">
        <v>55.87</v>
      </c>
      <c r="J21" s="4" t="n">
        <v>58.08</v>
      </c>
      <c r="K21" s="51" t="n">
        <f aca="false">G21</f>
        <v>48.36</v>
      </c>
      <c r="L21" s="15" t="n">
        <v>2874.27626137304</v>
      </c>
      <c r="M21" s="16" t="n">
        <v>58.9518319055367</v>
      </c>
      <c r="N21" s="16" t="n">
        <v>0.305338182136166</v>
      </c>
      <c r="O21" s="52"/>
      <c r="P21" s="15" t="n">
        <v>25.4</v>
      </c>
      <c r="Q21" s="15" t="n">
        <v>5472.44094488189</v>
      </c>
      <c r="R21" s="51" t="n">
        <v>42.75</v>
      </c>
      <c r="S21" s="4" t="n">
        <v>45.05</v>
      </c>
      <c r="T21" s="4" t="n">
        <v>47.54</v>
      </c>
      <c r="U21" s="4" t="n">
        <v>49.88</v>
      </c>
      <c r="V21" s="51" t="n">
        <f aca="false">R21</f>
        <v>42.75</v>
      </c>
      <c r="W21" s="16" t="n">
        <v>3251.46198830409</v>
      </c>
      <c r="X21" s="16" t="n">
        <v>70.9224600626736</v>
      </c>
      <c r="Y21" s="16" t="n">
        <v>0.227182579554358</v>
      </c>
    </row>
    <row r="22" customFormat="false" ht="15.75" hidden="false" customHeight="false" outlineLevel="0" collapsed="false">
      <c r="A22" s="3" t="s">
        <v>142</v>
      </c>
      <c r="B22" s="4" t="str">
        <v>Basalto Maciço</v>
      </c>
      <c r="C22" s="15" t="n">
        <v>85.1</v>
      </c>
      <c r="D22" s="49"/>
      <c r="E22" s="50" t="n">
        <v>24.9</v>
      </c>
      <c r="F22" s="50" t="n">
        <v>5699.79919678715</v>
      </c>
      <c r="G22" s="4" t="n">
        <v>44.19</v>
      </c>
      <c r="H22" s="4" t="n">
        <v>46.41</v>
      </c>
      <c r="I22" s="4" t="n">
        <v>48.35</v>
      </c>
      <c r="J22" s="4" t="n">
        <v>51.37</v>
      </c>
      <c r="K22" s="51" t="n">
        <f aca="false">G22</f>
        <v>44.19</v>
      </c>
      <c r="L22" s="15" t="n">
        <v>3211.69947952025</v>
      </c>
      <c r="M22" s="16" t="n">
        <v>72.3379083215307</v>
      </c>
      <c r="N22" s="16" t="n">
        <v>0.267393804441765</v>
      </c>
      <c r="O22" s="52"/>
      <c r="P22" s="15" t="n">
        <v>24.4</v>
      </c>
      <c r="Q22" s="15" t="n">
        <v>5816.59836065574</v>
      </c>
      <c r="R22" s="51" t="n">
        <v>44.57</v>
      </c>
      <c r="S22" s="4" t="n">
        <v>46.59</v>
      </c>
      <c r="T22" s="4" t="n">
        <v>48.48</v>
      </c>
      <c r="U22" s="4" t="n">
        <v>53.02</v>
      </c>
      <c r="V22" s="51" t="n">
        <f aca="false">R22</f>
        <v>44.57</v>
      </c>
      <c r="W22" s="16" t="n">
        <v>3184.3168050258</v>
      </c>
      <c r="X22" s="16" t="n">
        <v>72.1544470135302</v>
      </c>
      <c r="Y22" s="16" t="n">
        <v>0.286014900639272</v>
      </c>
    </row>
    <row r="23" customFormat="false" ht="15.75" hidden="false" customHeight="false" outlineLevel="0" collapsed="false">
      <c r="A23" s="3" t="s">
        <v>143</v>
      </c>
      <c r="B23" s="4" t="str">
        <v>Basalto Maciço</v>
      </c>
      <c r="C23" s="15" t="n">
        <v>78.98</v>
      </c>
      <c r="D23" s="49"/>
      <c r="E23" s="50" t="n">
        <v>24.4</v>
      </c>
      <c r="F23" s="50" t="n">
        <v>5493.44262295082</v>
      </c>
      <c r="G23" s="4" t="n">
        <v>47</v>
      </c>
      <c r="H23" s="4" t="n">
        <v>49.17</v>
      </c>
      <c r="I23" s="4" t="n">
        <v>51.68</v>
      </c>
      <c r="J23" s="4" t="n">
        <v>54.95</v>
      </c>
      <c r="K23" s="51" t="n">
        <f aca="false">G23</f>
        <v>47</v>
      </c>
      <c r="L23" s="15" t="n">
        <v>2851.91489361702</v>
      </c>
      <c r="M23" s="16" t="n">
        <v>58.7360462328245</v>
      </c>
      <c r="N23" s="16" t="n">
        <v>0.315522669249211</v>
      </c>
      <c r="O23" s="52"/>
      <c r="P23" s="15" t="n">
        <v>24.4</v>
      </c>
      <c r="Q23" s="15" t="n">
        <v>5493.44262295082</v>
      </c>
      <c r="R23" s="51" t="n">
        <v>45.69</v>
      </c>
      <c r="S23" s="4" t="n">
        <v>47.76</v>
      </c>
      <c r="T23" s="4" t="n">
        <v>49.82</v>
      </c>
      <c r="U23" s="4" t="n">
        <v>53.17</v>
      </c>
      <c r="V23" s="51" t="n">
        <f aca="false">R23</f>
        <v>45.69</v>
      </c>
      <c r="W23" s="16" t="n">
        <v>2933.68351936967</v>
      </c>
      <c r="X23" s="16" t="n">
        <v>61.4432187512848</v>
      </c>
      <c r="Y23" s="16" t="n">
        <v>0.300511467479446</v>
      </c>
    </row>
    <row r="24" customFormat="false" ht="15.75" hidden="false" customHeight="false" outlineLevel="0" collapsed="false">
      <c r="A24" s="3" t="s">
        <v>144</v>
      </c>
      <c r="B24" s="4" t="str">
        <v>Basalto Maciço</v>
      </c>
      <c r="C24" s="15" t="n">
        <v>66.37</v>
      </c>
      <c r="D24" s="49"/>
      <c r="E24" s="50" t="n">
        <v>25.4</v>
      </c>
      <c r="F24" s="50" t="n">
        <v>5462.00787401575</v>
      </c>
      <c r="G24" s="4" t="n">
        <v>47.39</v>
      </c>
      <c r="H24" s="4" t="n">
        <v>49.48</v>
      </c>
      <c r="I24" s="4" t="n">
        <v>55.24</v>
      </c>
      <c r="J24" s="4" t="n">
        <v>57.06</v>
      </c>
      <c r="K24" s="51" t="n">
        <f aca="false">G24</f>
        <v>47.39</v>
      </c>
      <c r="L24" s="15" t="n">
        <v>2927.51635366111</v>
      </c>
      <c r="M24" s="16" t="n">
        <v>61.8398903098853</v>
      </c>
      <c r="N24" s="16" t="n">
        <v>0.298469636217258</v>
      </c>
      <c r="O24" s="52"/>
      <c r="P24" s="15" t="n">
        <v>25.4</v>
      </c>
      <c r="Q24" s="15" t="n">
        <v>5462.00787401575</v>
      </c>
      <c r="R24" s="51" t="n">
        <v>45.81</v>
      </c>
      <c r="S24" s="4" t="n">
        <v>47.85</v>
      </c>
      <c r="T24" s="4" t="n">
        <v>49.97</v>
      </c>
      <c r="U24" s="4" t="n">
        <v>52.62</v>
      </c>
      <c r="V24" s="51" t="n">
        <f aca="false">R24</f>
        <v>45.81</v>
      </c>
      <c r="W24" s="16" t="n">
        <v>3028.48722986248</v>
      </c>
      <c r="X24" s="16" t="n">
        <v>65.1385199200483</v>
      </c>
      <c r="Y24" s="16" t="n">
        <v>0.27805086995714</v>
      </c>
    </row>
    <row r="25" customFormat="false" ht="15.75" hidden="false" customHeight="false" outlineLevel="0" collapsed="false">
      <c r="A25" s="3" t="s">
        <v>145</v>
      </c>
      <c r="B25" s="4" t="str">
        <v>Basalto Maciço</v>
      </c>
      <c r="C25" s="15" t="n">
        <v>66.15</v>
      </c>
      <c r="D25" s="49"/>
      <c r="E25" s="50" t="n">
        <v>25.9</v>
      </c>
      <c r="F25" s="50" t="n">
        <v>5381.85328185328</v>
      </c>
      <c r="G25" s="4" t="n">
        <v>46.91</v>
      </c>
      <c r="H25" s="4" t="n">
        <v>48.97</v>
      </c>
      <c r="I25" s="4" t="n">
        <v>52.55</v>
      </c>
      <c r="J25" s="4" t="n">
        <v>56.82</v>
      </c>
      <c r="K25" s="51" t="n">
        <f aca="false">G25</f>
        <v>46.91</v>
      </c>
      <c r="L25" s="15" t="n">
        <v>2971.43466211895</v>
      </c>
      <c r="M25" s="16" t="n">
        <v>62.043477290714</v>
      </c>
      <c r="N25" s="16" t="n">
        <v>0.280743514217438</v>
      </c>
      <c r="O25" s="52"/>
      <c r="P25" s="15" t="n">
        <v>25.3</v>
      </c>
      <c r="Q25" s="15" t="n">
        <v>5509.4861660079</v>
      </c>
      <c r="R25" s="51" t="n">
        <v>46.13</v>
      </c>
      <c r="S25" s="4" t="n">
        <v>48.36</v>
      </c>
      <c r="T25" s="4" t="n">
        <v>57.49</v>
      </c>
      <c r="U25" s="4" t="n">
        <v>65.19</v>
      </c>
      <c r="V25" s="51" t="n">
        <f aca="false">R25</f>
        <v>46.13</v>
      </c>
      <c r="W25" s="16" t="n">
        <v>3021.6778668979</v>
      </c>
      <c r="X25" s="16" t="n">
        <v>64.3675725139174</v>
      </c>
      <c r="Y25" s="16" t="n">
        <v>0.284899645261133</v>
      </c>
    </row>
    <row r="26" customFormat="false" ht="15.75" hidden="false" customHeight="false" outlineLevel="0" collapsed="false">
      <c r="A26" s="3" t="s">
        <v>146</v>
      </c>
      <c r="B26" s="4" t="str">
        <v>Basalto Brechado</v>
      </c>
      <c r="C26" s="15" t="n">
        <v>48.3</v>
      </c>
      <c r="D26" s="49"/>
      <c r="E26" s="50" t="n">
        <v>27.3</v>
      </c>
      <c r="F26" s="50" t="n">
        <v>5019.23076923077</v>
      </c>
      <c r="G26" s="4" t="n">
        <v>62.97</v>
      </c>
      <c r="H26" s="4" t="n">
        <v>65.79</v>
      </c>
      <c r="I26" s="4" t="n">
        <v>69.29</v>
      </c>
      <c r="J26" s="4" t="n">
        <v>73.26</v>
      </c>
      <c r="K26" s="51" t="n">
        <f aca="false">G26</f>
        <v>62.97</v>
      </c>
      <c r="L26" s="15" t="n">
        <v>2176.03620771796</v>
      </c>
      <c r="M26" s="16" t="n">
        <v>31.9832801896792</v>
      </c>
      <c r="N26" s="16" t="n">
        <v>0.384269255578684</v>
      </c>
      <c r="O26" s="52"/>
      <c r="P26" s="15" t="n">
        <v>26.8</v>
      </c>
      <c r="Q26" s="15" t="n">
        <v>5112.87313432836</v>
      </c>
      <c r="R26" s="51" t="n">
        <v>59.87</v>
      </c>
      <c r="S26" s="4" t="n">
        <v>62.39</v>
      </c>
      <c r="T26" s="4" t="n">
        <v>64.21</v>
      </c>
      <c r="U26" s="4" t="n">
        <v>66.32</v>
      </c>
      <c r="V26" s="51" t="n">
        <f aca="false">R26</f>
        <v>59.87</v>
      </c>
      <c r="W26" s="16" t="n">
        <v>2288.70886921664</v>
      </c>
      <c r="X26" s="16" t="n">
        <v>35.1366660667235</v>
      </c>
      <c r="Y26" s="16" t="n">
        <v>0.374704174729171</v>
      </c>
    </row>
    <row r="27" customFormat="false" ht="15.75" hidden="false" customHeight="false" outlineLevel="0" collapsed="false">
      <c r="A27" s="3" t="s">
        <v>147</v>
      </c>
      <c r="B27" s="4" t="str">
        <v>Peperito</v>
      </c>
      <c r="C27" s="15" t="n">
        <v>31.01</v>
      </c>
      <c r="D27" s="49"/>
      <c r="E27" s="50" t="n">
        <v>29.4</v>
      </c>
      <c r="F27" s="50" t="n">
        <v>4642.00680272109</v>
      </c>
      <c r="G27" s="4" t="n">
        <v>56.18</v>
      </c>
      <c r="H27" s="4" t="n">
        <v>59.79</v>
      </c>
      <c r="I27" s="4" t="n">
        <v>63.34</v>
      </c>
      <c r="J27" s="4" t="n">
        <v>66.56</v>
      </c>
      <c r="K27" s="51" t="n">
        <f aca="false">H27</f>
        <v>59.79</v>
      </c>
      <c r="L27" s="15" t="n">
        <v>2282.57233651112</v>
      </c>
      <c r="M27" s="16" t="n">
        <v>30.3838124812379</v>
      </c>
      <c r="N27" s="16" t="n">
        <v>0.340552468124973</v>
      </c>
      <c r="O27" s="52"/>
      <c r="P27" s="15" t="n">
        <v>29.7</v>
      </c>
      <c r="Q27" s="15" t="n">
        <v>4595.11784511785</v>
      </c>
      <c r="R27" s="51" t="n">
        <v>50.93</v>
      </c>
      <c r="S27" s="4" t="n">
        <v>53.85</v>
      </c>
      <c r="T27" s="4" t="n">
        <v>59.21</v>
      </c>
      <c r="U27" s="4" t="n">
        <v>62.63</v>
      </c>
      <c r="V27" s="51" t="n">
        <f aca="false">R27</f>
        <v>50.93</v>
      </c>
      <c r="W27" s="16" t="n">
        <v>2679.65835460436</v>
      </c>
      <c r="X27" s="16" t="n">
        <v>38.8070744460649</v>
      </c>
      <c r="Y27" s="16" t="n">
        <v>0.242346379752221</v>
      </c>
    </row>
    <row r="28" customFormat="false" ht="15.75" hidden="false" customHeight="false" outlineLevel="0" collapsed="false">
      <c r="A28" s="3" t="s">
        <v>148</v>
      </c>
      <c r="B28" s="4" t="str">
        <v>Basalto Hidrotermal</v>
      </c>
      <c r="C28" s="15" t="n">
        <v>95.72</v>
      </c>
      <c r="D28" s="49"/>
      <c r="E28" s="50" t="n">
        <v>23.9</v>
      </c>
      <c r="F28" s="50" t="n">
        <v>5539.33054393306</v>
      </c>
      <c r="G28" s="4" t="n">
        <v>45.85</v>
      </c>
      <c r="H28" s="4" t="n">
        <v>48.41</v>
      </c>
      <c r="I28" s="4" t="n">
        <v>52.51</v>
      </c>
      <c r="J28" s="4" t="n">
        <v>54.3</v>
      </c>
      <c r="K28" s="51" t="n">
        <f aca="false">G28</f>
        <v>45.85</v>
      </c>
      <c r="L28" s="15" t="n">
        <v>2887.45910577972</v>
      </c>
      <c r="M28" s="16" t="n">
        <v>55.1303892097559</v>
      </c>
      <c r="N28" s="16" t="n">
        <v>0.31345351524529</v>
      </c>
      <c r="O28" s="52"/>
      <c r="P28" s="15" t="n">
        <v>23.4</v>
      </c>
      <c r="Q28" s="15" t="n">
        <v>5657.69230769231</v>
      </c>
      <c r="R28" s="51" t="n">
        <v>43.27</v>
      </c>
      <c r="S28" s="4" t="n">
        <v>45.55</v>
      </c>
      <c r="T28" s="4" t="n">
        <v>47.97</v>
      </c>
      <c r="U28" s="4" t="n">
        <v>57.48</v>
      </c>
      <c r="V28" s="51" t="n">
        <f aca="false">R28</f>
        <v>43.27</v>
      </c>
      <c r="W28" s="16" t="n">
        <v>3059.62560665588</v>
      </c>
      <c r="X28" s="16" t="n">
        <v>60.9524600531956</v>
      </c>
      <c r="Y28" s="16" t="n">
        <v>0.293331923772775</v>
      </c>
    </row>
    <row r="29" customFormat="false" ht="15.75" hidden="false" customHeight="false" outlineLevel="0" collapsed="false">
      <c r="A29" s="3" t="s">
        <v>149</v>
      </c>
      <c r="B29" s="4" t="str">
        <v>Riolito</v>
      </c>
      <c r="C29" s="15" t="n">
        <v>88.03</v>
      </c>
      <c r="D29" s="49"/>
      <c r="E29" s="50" t="n">
        <v>26.9</v>
      </c>
      <c r="F29" s="50" t="n">
        <v>5211.71003717472</v>
      </c>
      <c r="G29" s="4" t="n">
        <v>44.92</v>
      </c>
      <c r="H29" s="4" t="n">
        <v>46.93</v>
      </c>
      <c r="I29" s="4" t="n">
        <v>52.25</v>
      </c>
      <c r="J29" s="4" t="n">
        <v>56.91</v>
      </c>
      <c r="K29" s="51" t="n">
        <f aca="false">G29</f>
        <v>44.92</v>
      </c>
      <c r="L29" s="15" t="n">
        <v>3120.9928762244</v>
      </c>
      <c r="M29" s="16" t="n">
        <v>61.0778512845179</v>
      </c>
      <c r="N29" s="16" t="n">
        <v>0.220440421532758</v>
      </c>
      <c r="O29" s="52"/>
      <c r="P29" s="50" t="n">
        <v>26.3</v>
      </c>
      <c r="Q29" s="15" t="n">
        <v>5330.60836501901</v>
      </c>
      <c r="R29" s="51" t="n">
        <v>47.12</v>
      </c>
      <c r="S29" s="4" t="n">
        <v>49.26</v>
      </c>
      <c r="T29" s="4" t="n">
        <v>57.2</v>
      </c>
      <c r="U29" s="4" t="n">
        <v>63.2</v>
      </c>
      <c r="V29" s="51" t="n">
        <f aca="false">R29</f>
        <v>47.12</v>
      </c>
      <c r="W29" s="16" t="n">
        <v>2975.27589134126</v>
      </c>
      <c r="X29" s="16" t="n">
        <v>57.9322885203325</v>
      </c>
      <c r="Y29" s="16" t="n">
        <v>0.273751141888913</v>
      </c>
    </row>
    <row r="30" customFormat="false" ht="15.75" hidden="false" customHeight="false" outlineLevel="0" collapsed="false">
      <c r="A30" s="3" t="s">
        <v>150</v>
      </c>
      <c r="B30" s="4" t="str">
        <v>Basalto Vesiculado</v>
      </c>
      <c r="C30" s="15" t="n">
        <v>0</v>
      </c>
      <c r="D30" s="49"/>
      <c r="E30" s="50" t="n">
        <v>45.5</v>
      </c>
      <c r="F30" s="50" t="n">
        <v>3062.08791208791</v>
      </c>
      <c r="G30" s="4" t="n">
        <v>62.23</v>
      </c>
      <c r="H30" s="4" t="n">
        <v>65.04</v>
      </c>
      <c r="I30" s="4" t="n">
        <v>67.87</v>
      </c>
      <c r="J30" s="4" t="n">
        <v>0</v>
      </c>
      <c r="K30" s="51" t="n">
        <f aca="false">H30</f>
        <v>65.04</v>
      </c>
      <c r="L30" s="15" t="n">
        <v>2142.14329643296</v>
      </c>
      <c r="M30" s="16" t="n">
        <v>20.3436157625402</v>
      </c>
      <c r="N30" s="16" t="n">
        <v>0.0207647244890099</v>
      </c>
      <c r="O30" s="52"/>
      <c r="P30" s="15" t="n">
        <v>43</v>
      </c>
      <c r="Q30" s="15" t="n">
        <v>3240.11627906977</v>
      </c>
      <c r="R30" s="4" t="n">
        <v>58.03</v>
      </c>
      <c r="S30" s="51" t="n">
        <v>61.57</v>
      </c>
      <c r="T30" s="4" t="n">
        <v>65.36</v>
      </c>
      <c r="U30" s="4" t="n">
        <v>68.97</v>
      </c>
      <c r="V30" s="51" t="n">
        <f aca="false">S30</f>
        <v>61.57</v>
      </c>
      <c r="W30" s="16" t="n">
        <v>2262.87152834172</v>
      </c>
      <c r="X30" s="16" t="n">
        <v>22.771286692868</v>
      </c>
      <c r="Y30" s="16" t="n">
        <v>0.0239112669075369</v>
      </c>
    </row>
    <row r="31" customFormat="false" ht="15.75" hidden="false" customHeight="false" outlineLevel="0" collapsed="false">
      <c r="A31" s="3" t="s">
        <v>151</v>
      </c>
      <c r="B31" s="4" t="str">
        <v>Basalto Vesiculado</v>
      </c>
      <c r="C31" s="15" t="n">
        <v>36.54</v>
      </c>
      <c r="D31" s="49"/>
      <c r="E31" s="50" t="n">
        <v>32.3</v>
      </c>
      <c r="F31" s="50" t="n">
        <v>4326.78018575851</v>
      </c>
      <c r="G31" s="4" t="n">
        <v>72.69</v>
      </c>
      <c r="H31" s="4" t="n">
        <v>93.13</v>
      </c>
      <c r="I31" s="4" t="n">
        <v>95.93</v>
      </c>
      <c r="J31" s="4" t="n">
        <v>110.94</v>
      </c>
      <c r="K31" s="51" t="n">
        <f aca="false">G31</f>
        <v>72.69</v>
      </c>
      <c r="L31" s="15" t="n">
        <v>1922.61659100289</v>
      </c>
      <c r="M31" s="16" t="n">
        <v>26.5218279062982</v>
      </c>
      <c r="N31" s="16" t="n">
        <v>0.376986362693369</v>
      </c>
      <c r="O31" s="52"/>
      <c r="P31" s="15" t="n">
        <v>30.9</v>
      </c>
      <c r="Q31" s="15" t="n">
        <v>4522.81553398058</v>
      </c>
      <c r="R31" s="51" t="n">
        <v>63.59</v>
      </c>
      <c r="S31" s="4" t="n">
        <v>71.66</v>
      </c>
      <c r="T31" s="4" t="n">
        <v>74.76</v>
      </c>
      <c r="U31" s="4" t="n">
        <v>77.54</v>
      </c>
      <c r="V31" s="51" t="n">
        <f aca="false">R31</f>
        <v>63.59</v>
      </c>
      <c r="W31" s="16" t="n">
        <v>2197.75121874509</v>
      </c>
      <c r="X31" s="16" t="n">
        <v>33.8618818739351</v>
      </c>
      <c r="Y31" s="16" t="n">
        <v>0.34544388462768</v>
      </c>
    </row>
    <row r="32" customFormat="false" ht="15.75" hidden="false" customHeight="false" outlineLevel="0" collapsed="false">
      <c r="A32" s="3" t="s">
        <v>152</v>
      </c>
      <c r="B32" s="4" t="str">
        <v>Basalto Maciço</v>
      </c>
      <c r="C32" s="15" t="n">
        <v>38.32</v>
      </c>
      <c r="D32" s="49"/>
      <c r="E32" s="50" t="n">
        <v>24.4</v>
      </c>
      <c r="F32" s="50" t="n">
        <v>4770.90163934426</v>
      </c>
      <c r="G32" s="4" t="n">
        <v>43.77</v>
      </c>
      <c r="H32" s="4" t="n">
        <v>48.48</v>
      </c>
      <c r="I32" s="4" t="n">
        <v>53.27</v>
      </c>
      <c r="J32" s="4" t="n">
        <v>56.88</v>
      </c>
      <c r="K32" s="51" t="n">
        <f aca="false">G32</f>
        <v>43.77</v>
      </c>
      <c r="L32" s="15" t="n">
        <v>2659.58419008453</v>
      </c>
      <c r="M32" s="16" t="n">
        <v>49.7763951814219</v>
      </c>
      <c r="N32" s="16" t="n">
        <v>0.274562197513951</v>
      </c>
      <c r="O32" s="52"/>
      <c r="P32" s="15" t="n">
        <v>24.3</v>
      </c>
      <c r="Q32" s="15" t="n">
        <v>4790.53497942387</v>
      </c>
      <c r="R32" s="51" t="n">
        <v>52.94</v>
      </c>
      <c r="S32" s="4" t="n">
        <v>56.07</v>
      </c>
      <c r="T32" s="4" t="n">
        <v>60.16</v>
      </c>
      <c r="U32" s="4" t="n">
        <v>62.8</v>
      </c>
      <c r="V32" s="51" t="n">
        <f aca="false">R32</f>
        <v>52.94</v>
      </c>
      <c r="W32" s="16" t="n">
        <v>2198.90442009822</v>
      </c>
      <c r="X32" s="16" t="n">
        <v>36.481139770838</v>
      </c>
      <c r="Y32" s="16" t="n">
        <v>0.36653503623519</v>
      </c>
    </row>
    <row r="33" customFormat="false" ht="15.75" hidden="false" customHeight="false" outlineLevel="0" collapsed="false">
      <c r="A33" s="3" t="s">
        <v>153</v>
      </c>
      <c r="B33" s="4" t="str">
        <v>Basalto Brechado</v>
      </c>
      <c r="C33" s="15" t="n">
        <v>20.9</v>
      </c>
      <c r="D33" s="49"/>
      <c r="E33" s="50" t="n">
        <v>35.7</v>
      </c>
      <c r="F33" s="50" t="n">
        <v>3831.93277310924</v>
      </c>
      <c r="G33" s="4" t="n">
        <v>75</v>
      </c>
      <c r="H33" s="4" t="n">
        <v>78.3</v>
      </c>
      <c r="I33" s="4" t="n">
        <v>82.19</v>
      </c>
      <c r="J33" s="4" t="n">
        <v>54.48</v>
      </c>
      <c r="K33" s="51" t="n">
        <f aca="false">G33</f>
        <v>75</v>
      </c>
      <c r="L33" s="15" t="n">
        <v>1824</v>
      </c>
      <c r="M33" s="16" t="n">
        <v>19.285343167426</v>
      </c>
      <c r="N33" s="16" t="n">
        <v>0.353524069581043</v>
      </c>
      <c r="O33" s="52"/>
      <c r="P33" s="15" t="n">
        <v>35.9</v>
      </c>
      <c r="Q33" s="15" t="n">
        <v>3810.58495821727</v>
      </c>
      <c r="R33" s="4" t="n">
        <v>27.71</v>
      </c>
      <c r="S33" s="4" t="n">
        <v>33.85</v>
      </c>
      <c r="T33" s="4" t="n">
        <v>40.43</v>
      </c>
      <c r="U33" s="51" t="n">
        <v>60.38</v>
      </c>
      <c r="V33" s="51" t="n">
        <f aca="false">U33</f>
        <v>60.38</v>
      </c>
      <c r="W33" s="16" t="n">
        <v>2265.6508777741</v>
      </c>
      <c r="X33" s="16" t="n">
        <v>26.9648359987874</v>
      </c>
      <c r="Y33" s="16" t="n">
        <v>0.226591881338035</v>
      </c>
    </row>
    <row r="34" customFormat="false" ht="15.75" hidden="false" customHeight="false" outlineLevel="0" collapsed="false">
      <c r="A34" s="3" t="s">
        <v>154</v>
      </c>
      <c r="B34" s="4" t="str">
        <v>Basalto Maciço</v>
      </c>
      <c r="C34" s="15" t="n">
        <v>91.16</v>
      </c>
      <c r="D34" s="49"/>
      <c r="E34" s="50" t="n">
        <v>21.9</v>
      </c>
      <c r="F34" s="50" t="n">
        <v>6007.76255707763</v>
      </c>
      <c r="G34" s="4" t="n">
        <v>40.73</v>
      </c>
      <c r="H34" s="4" t="n">
        <v>42.82</v>
      </c>
      <c r="I34" s="4" t="n">
        <v>44.71</v>
      </c>
      <c r="J34" s="4" t="n">
        <v>49.95</v>
      </c>
      <c r="K34" s="51" t="n">
        <f aca="false">G34</f>
        <v>40.73</v>
      </c>
      <c r="L34" s="15" t="n">
        <v>3230.29707832065</v>
      </c>
      <c r="M34" s="16" t="n">
        <v>79.6131979343984</v>
      </c>
      <c r="N34" s="16" t="n">
        <v>0.296658743751421</v>
      </c>
      <c r="O34" s="52"/>
      <c r="P34" s="15" t="n">
        <v>21.9</v>
      </c>
      <c r="Q34" s="15" t="n">
        <v>6007.76255707763</v>
      </c>
      <c r="R34" s="51" t="n">
        <v>41.18</v>
      </c>
      <c r="S34" s="4" t="n">
        <v>43.17</v>
      </c>
      <c r="T34" s="4" t="n">
        <v>45.27</v>
      </c>
      <c r="U34" s="4" t="n">
        <v>48.23</v>
      </c>
      <c r="V34" s="51" t="n">
        <f aca="false">R34</f>
        <v>41.18</v>
      </c>
      <c r="W34" s="16" t="n">
        <v>3194.99757163672</v>
      </c>
      <c r="X34" s="16" t="n">
        <v>78.2528988212149</v>
      </c>
      <c r="Y34" s="16" t="n">
        <v>0.302821517554735</v>
      </c>
    </row>
    <row r="35" customFormat="false" ht="15.75" hidden="false" customHeight="false" outlineLevel="0" collapsed="false">
      <c r="A35" s="3" t="s">
        <v>155</v>
      </c>
      <c r="B35" s="4" t="str">
        <v>Basalto Maciço</v>
      </c>
      <c r="C35" s="15" t="n">
        <v>0</v>
      </c>
      <c r="D35" s="49"/>
      <c r="E35" s="50" t="n">
        <v>23.7</v>
      </c>
      <c r="F35" s="50" t="n">
        <v>5925.10548523207</v>
      </c>
      <c r="G35" s="4" t="n">
        <v>59.97</v>
      </c>
      <c r="H35" s="4" t="n">
        <v>62.97</v>
      </c>
      <c r="I35" s="4" t="n">
        <v>65.63</v>
      </c>
      <c r="J35" s="4" t="n">
        <v>72.02</v>
      </c>
      <c r="K35" s="51" t="n">
        <f aca="false">G35</f>
        <v>59.97</v>
      </c>
      <c r="L35" s="15" t="n">
        <v>2341.58746039687</v>
      </c>
      <c r="M35" s="16" t="n">
        <v>44.9831967693675</v>
      </c>
      <c r="N35" s="16" t="n">
        <v>0.407455764558637</v>
      </c>
      <c r="O35" s="52"/>
      <c r="P35" s="15" t="n">
        <v>23.4</v>
      </c>
      <c r="Q35" s="15" t="n">
        <v>6001.06837606838</v>
      </c>
      <c r="R35" s="4" t="n">
        <v>40.61</v>
      </c>
      <c r="S35" s="4" t="n">
        <v>42.63</v>
      </c>
      <c r="T35" s="4" t="n">
        <v>44.86</v>
      </c>
      <c r="U35" s="51" t="n">
        <v>54.1</v>
      </c>
      <c r="V35" s="51" t="n">
        <f aca="false">U35</f>
        <v>54.1</v>
      </c>
      <c r="W35" s="16" t="n">
        <v>2595.6561922366</v>
      </c>
      <c r="X35" s="16" t="n">
        <v>54.389741055378</v>
      </c>
      <c r="Y35" s="16" t="n">
        <v>0.384930125036177</v>
      </c>
    </row>
    <row r="36" customFormat="false" ht="15.75" hidden="false" customHeight="false" outlineLevel="0" collapsed="false">
      <c r="A36" s="3" t="s">
        <v>156</v>
      </c>
      <c r="B36" s="4" t="str">
        <v>Basalto Maciço</v>
      </c>
      <c r="C36" s="15" t="n">
        <v>61.49</v>
      </c>
      <c r="D36" s="49"/>
      <c r="E36" s="50" t="n">
        <v>23.9</v>
      </c>
      <c r="F36" s="50" t="n">
        <v>5916.73640167364</v>
      </c>
      <c r="G36" s="4" t="n">
        <v>45.44</v>
      </c>
      <c r="H36" s="4" t="n">
        <v>59.27</v>
      </c>
      <c r="I36" s="4" t="n">
        <v>61.44</v>
      </c>
      <c r="J36" s="4" t="n">
        <v>64.98</v>
      </c>
      <c r="K36" s="51" t="n">
        <f aca="false">G36</f>
        <v>45.44</v>
      </c>
      <c r="L36" s="15" t="n">
        <v>3112.01584507042</v>
      </c>
      <c r="M36" s="16" t="n">
        <v>74.996027573539</v>
      </c>
      <c r="N36" s="16" t="n">
        <v>0.308778698456221</v>
      </c>
      <c r="O36" s="52"/>
      <c r="P36" s="15" t="n">
        <v>23.4</v>
      </c>
      <c r="Q36" s="15" t="n">
        <v>6043.16239316239</v>
      </c>
      <c r="R36" s="51" t="n">
        <v>42.54</v>
      </c>
      <c r="S36" s="4" t="n">
        <v>44.68</v>
      </c>
      <c r="T36" s="4" t="n">
        <v>46.85</v>
      </c>
      <c r="U36" s="3" t="n">
        <v>49.2</v>
      </c>
      <c r="V36" s="51" t="n">
        <f aca="false">R36</f>
        <v>42.54</v>
      </c>
      <c r="W36" s="16" t="n">
        <v>3324.1654913023</v>
      </c>
      <c r="X36" s="16" t="n">
        <v>83.8891029649714</v>
      </c>
      <c r="Y36" s="16" t="n">
        <v>0.283074382223051</v>
      </c>
    </row>
    <row r="37" customFormat="false" ht="15.75" hidden="false" customHeight="false" outlineLevel="0" collapsed="false">
      <c r="A37" s="3" t="s">
        <v>157</v>
      </c>
      <c r="B37" s="4" t="str">
        <v>Basalto Maciço</v>
      </c>
      <c r="C37" s="15" t="n">
        <v>0</v>
      </c>
      <c r="D37" s="49"/>
      <c r="E37" s="50" t="n">
        <v>23.4</v>
      </c>
      <c r="F37" s="50" t="n">
        <v>5922.00854700855</v>
      </c>
      <c r="G37" s="4" t="n">
        <v>41.93</v>
      </c>
      <c r="H37" s="4" t="n">
        <v>44.07</v>
      </c>
      <c r="I37" s="4" t="n">
        <v>45.95</v>
      </c>
      <c r="J37" s="4" t="n">
        <v>47.8</v>
      </c>
      <c r="K37" s="51" t="n">
        <f aca="false">G37</f>
        <v>41.93</v>
      </c>
      <c r="L37" s="15" t="n">
        <v>3304.91295015502</v>
      </c>
      <c r="M37" s="16" t="n">
        <v>82.153770489121</v>
      </c>
      <c r="N37" s="16" t="n">
        <v>0.273841121610954</v>
      </c>
      <c r="O37" s="52"/>
      <c r="P37" s="15" t="n">
        <v>22.9</v>
      </c>
      <c r="Q37" s="15" t="n">
        <v>6051.31004366812</v>
      </c>
      <c r="R37" s="51" t="n">
        <v>42.47</v>
      </c>
      <c r="S37" s="4" t="n">
        <v>44.64</v>
      </c>
      <c r="T37" s="4" t="n">
        <v>46.56</v>
      </c>
      <c r="U37" s="4" t="n">
        <v>54.33</v>
      </c>
      <c r="V37" s="51" t="n">
        <f aca="false">R37</f>
        <v>42.47</v>
      </c>
      <c r="W37" s="16" t="n">
        <v>3262.8914527902</v>
      </c>
      <c r="X37" s="16" t="n">
        <v>81.410461842757</v>
      </c>
      <c r="Y37" s="16" t="n">
        <v>0.295038798478556</v>
      </c>
    </row>
    <row r="38" customFormat="false" ht="15.75" hidden="false" customHeight="false" outlineLevel="0" collapsed="false">
      <c r="A38" s="3" t="s">
        <v>158</v>
      </c>
      <c r="B38" s="4" t="str">
        <v>Basalto Maciço</v>
      </c>
      <c r="C38" s="15" t="n">
        <v>92.03</v>
      </c>
      <c r="D38" s="49"/>
      <c r="E38" s="50" t="n">
        <v>24.4</v>
      </c>
      <c r="F38" s="50" t="n">
        <v>5758.81147540984</v>
      </c>
      <c r="G38" s="4" t="n">
        <v>59.14</v>
      </c>
      <c r="H38" s="4" t="n">
        <v>61.76</v>
      </c>
      <c r="I38" s="4" t="n">
        <v>64.82</v>
      </c>
      <c r="J38" s="4" t="n">
        <v>68.15</v>
      </c>
      <c r="K38" s="51" t="n">
        <f aca="false">G38</f>
        <v>59.14</v>
      </c>
      <c r="L38" s="15" t="n">
        <v>2375.97226919175</v>
      </c>
      <c r="M38" s="16" t="n">
        <v>46.2979218552658</v>
      </c>
      <c r="N38" s="16" t="n">
        <v>0.397428815208038</v>
      </c>
      <c r="O38" s="52"/>
      <c r="P38" s="15" t="n">
        <v>23.9</v>
      </c>
      <c r="Q38" s="15" t="n">
        <v>5879.28870292887</v>
      </c>
      <c r="R38" s="51" t="n">
        <v>60.82</v>
      </c>
      <c r="S38" s="4" t="n">
        <v>65.55</v>
      </c>
      <c r="T38" s="4" t="n">
        <v>72.65</v>
      </c>
      <c r="U38" s="4" t="n">
        <v>77.93</v>
      </c>
      <c r="V38" s="51" t="n">
        <f aca="false">R38</f>
        <v>60.82</v>
      </c>
      <c r="W38" s="16" t="n">
        <v>2310.34199276554</v>
      </c>
      <c r="X38" s="16" t="n">
        <v>44.128285586926</v>
      </c>
      <c r="Y38" s="16" t="n">
        <v>0.408690037006798</v>
      </c>
    </row>
    <row r="39" customFormat="false" ht="15.75" hidden="false" customHeight="false" outlineLevel="0" collapsed="false">
      <c r="A39" s="3" t="s">
        <v>159</v>
      </c>
      <c r="B39" s="4" t="str">
        <v>Arenito</v>
      </c>
      <c r="C39" s="15" t="n">
        <v>11.13</v>
      </c>
      <c r="D39" s="49"/>
      <c r="E39" s="50" t="n">
        <v>79.9</v>
      </c>
      <c r="F39" s="50" t="n">
        <v>2455.44430538173</v>
      </c>
      <c r="G39" s="4" t="n">
        <v>92.01</v>
      </c>
      <c r="H39" s="4" t="n">
        <v>94.38</v>
      </c>
      <c r="I39" s="4" t="n">
        <v>96.84</v>
      </c>
      <c r="J39" s="4" t="n">
        <v>128.03</v>
      </c>
      <c r="K39" s="51" t="n">
        <f aca="false">J39</f>
        <v>128.03</v>
      </c>
      <c r="L39" s="15" t="n">
        <v>1532.37522455674</v>
      </c>
      <c r="M39" s="16" t="n">
        <v>11.2099233926166</v>
      </c>
      <c r="N39" s="16" t="n">
        <v>0.181044167666867</v>
      </c>
      <c r="O39" s="52"/>
      <c r="P39" s="15" t="n">
        <v>79</v>
      </c>
      <c r="Q39" s="15" t="n">
        <v>2483.41772151899</v>
      </c>
      <c r="R39" s="51" t="n">
        <v>139.56</v>
      </c>
      <c r="S39" s="4" t="n">
        <v>160.04</v>
      </c>
      <c r="T39" s="4" t="n">
        <v>177.29</v>
      </c>
      <c r="U39" s="4" t="n">
        <v>231.55</v>
      </c>
      <c r="V39" s="51" t="n">
        <f aca="false">R39</f>
        <v>139.56</v>
      </c>
      <c r="W39" s="16" t="n">
        <v>1405.77529378045</v>
      </c>
      <c r="X39" s="16" t="n">
        <v>10.0987603275201</v>
      </c>
      <c r="Y39" s="16" t="n">
        <v>0.264241348815611</v>
      </c>
    </row>
    <row r="40" customFormat="false" ht="15.75" hidden="false" customHeight="false" outlineLevel="0" collapsed="false">
      <c r="A40" s="3" t="s">
        <v>160</v>
      </c>
      <c r="B40" s="4" t="str">
        <v>Basalto Maciço</v>
      </c>
      <c r="C40" s="15" t="n">
        <v>107.14</v>
      </c>
      <c r="D40" s="49"/>
      <c r="E40" s="50" t="n">
        <v>24.9</v>
      </c>
      <c r="F40" s="50" t="n">
        <v>5878.71485943775</v>
      </c>
      <c r="G40" s="4" t="n">
        <v>46.66</v>
      </c>
      <c r="H40" s="4" t="n">
        <v>48.73</v>
      </c>
      <c r="I40" s="4" t="n">
        <v>50.76</v>
      </c>
      <c r="J40" s="4" t="n">
        <v>61.96</v>
      </c>
      <c r="K40" s="51" t="n">
        <f aca="false">G40</f>
        <v>46.66</v>
      </c>
      <c r="L40" s="15" t="n">
        <v>3137.16245177883</v>
      </c>
      <c r="M40" s="16" t="n">
        <v>74.1696336563843</v>
      </c>
      <c r="N40" s="16" t="n">
        <v>0.300914570824622</v>
      </c>
      <c r="O40" s="52"/>
      <c r="P40" s="15" t="n">
        <v>24.9</v>
      </c>
      <c r="Q40" s="15" t="n">
        <v>5878.71485943775</v>
      </c>
      <c r="R40" s="51" t="n">
        <v>45.22</v>
      </c>
      <c r="S40" s="4" t="n">
        <v>47.46</v>
      </c>
      <c r="T40" s="4" t="n">
        <v>51.23</v>
      </c>
      <c r="U40" s="4" t="n">
        <v>53.35</v>
      </c>
      <c r="V40" s="51" t="n">
        <f aca="false">R40</f>
        <v>45.22</v>
      </c>
      <c r="W40" s="16" t="n">
        <v>3237.06324635117</v>
      </c>
      <c r="X40" s="16" t="n">
        <v>77.8464273920222</v>
      </c>
      <c r="Y40" s="16" t="n">
        <v>0.282427958099488</v>
      </c>
    </row>
  </sheetData>
  <mergeCells count="5">
    <mergeCell ref="A1:A2"/>
    <mergeCell ref="B1:B2"/>
    <mergeCell ref="C1:C2"/>
    <mergeCell ref="E1:N1"/>
    <mergeCell ref="R1:Y1"/>
  </mergeCells>
  <conditionalFormatting sqref="G3:J40">
    <cfRule type="cellIs" priority="2" operator="equal" aboveAverage="0" equalAverage="0" bottom="0" percent="0" rank="0" text="" dxfId="7">
      <formula>$K3</formula>
    </cfRule>
  </conditionalFormatting>
  <conditionalFormatting sqref="R3:U40">
    <cfRule type="cellIs" priority="3" operator="equal" aboveAverage="0" equalAverage="0" bottom="0" percent="0" rank="0" text="" dxfId="7">
      <formula>$V3</formula>
    </cfRule>
  </conditionalFormatting>
  <conditionalFormatting sqref="M3:M40">
    <cfRule type="cellIs" priority="4" operator="greaterThan" aboveAverage="0" equalAverage="0" bottom="0" percent="0" rank="0" text="" dxfId="8">
      <formula>C3</formula>
    </cfRule>
  </conditionalFormatting>
  <conditionalFormatting sqref="M3:M40">
    <cfRule type="cellIs" priority="5" operator="lessThan" aboveAverage="0" equalAverage="0" bottom="0" percent="0" rank="0" text="" dxfId="9">
      <formula>C3</formula>
    </cfRule>
  </conditionalFormatting>
  <conditionalFormatting sqref="X3:X40">
    <cfRule type="cellIs" priority="6" operator="greaterThan" aboveAverage="0" equalAverage="0" bottom="0" percent="0" rank="0" text="" dxfId="8">
      <formula>C3</formula>
    </cfRule>
  </conditionalFormatting>
  <conditionalFormatting sqref="X3:X40">
    <cfRule type="cellIs" priority="7" operator="lessThan" aboveAverage="0" equalAverage="0" bottom="0" percent="0" rank="0" text="" dxfId="9">
      <formula>C3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L1" activePane="topRight" state="frozen"/>
      <selection pane="topLeft" activeCell="A1" activeCellId="0" sqref="A1"/>
      <selection pane="topRight" activeCell="Q30" activeCellId="0" sqref="Q30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8"/>
    <col collapsed="false" customWidth="true" hidden="false" outlineLevel="0" max="3" min="3" style="0" width="15.29"/>
    <col collapsed="false" customWidth="true" hidden="false" outlineLevel="0" max="4" min="4" style="0" width="17.86"/>
    <col collapsed="false" customWidth="true" hidden="false" outlineLevel="0" max="5" min="5" style="0" width="14.43"/>
    <col collapsed="false" customWidth="true" hidden="false" outlineLevel="0" max="6" min="6" style="0" width="19.71"/>
    <col collapsed="false" customWidth="true" hidden="false" outlineLevel="0" max="16" min="7" style="0" width="14.43"/>
    <col collapsed="false" customWidth="true" hidden="false" outlineLevel="0" max="17" min="17" style="0" width="16.29"/>
    <col collapsed="false" customWidth="true" hidden="false" outlineLevel="0" max="1025" min="18" style="0" width="14.43"/>
  </cols>
  <sheetData>
    <row r="1" customFormat="false" ht="13.8" hidden="false" customHeight="false" outlineLevel="0" collapsed="false">
      <c r="A1" s="37" t="s">
        <v>161</v>
      </c>
      <c r="B1" s="3" t="s">
        <v>162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115</v>
      </c>
      <c r="J1" s="3" t="s">
        <v>169</v>
      </c>
      <c r="K1" s="4" t="s">
        <v>170</v>
      </c>
      <c r="L1" s="3" t="s">
        <v>171</v>
      </c>
      <c r="M1" s="3" t="s">
        <v>121</v>
      </c>
      <c r="N1" s="3" t="s">
        <v>172</v>
      </c>
      <c r="O1" s="3" t="s">
        <v>104</v>
      </c>
      <c r="P1" s="3" t="s">
        <v>173</v>
      </c>
      <c r="Q1" s="3" t="s">
        <v>174</v>
      </c>
      <c r="R1" s="3" t="s">
        <v>175</v>
      </c>
    </row>
    <row r="2" customFormat="false" ht="13.8" hidden="false" customHeight="false" outlineLevel="0" collapsed="false">
      <c r="A2" s="2" t="str">
        <f aca="false" t="array" ref="A2:A39">codigo</f>
        <v>MA01-01</v>
      </c>
      <c r="B2" s="0" t="str">
        <f aca="false" t="array" ref="B2:B39">litologia</f>
        <v>Basalto Maciço</v>
      </c>
      <c r="C2" s="19" t="n">
        <f aca="false" t="array" ref="C2:C39">peso_esp_seco</f>
        <v>27.0533113840213</v>
      </c>
      <c r="D2" s="19" t="n">
        <f aca="false" t="array" ref="D2:D39">peso_esp_sat</f>
        <v>27.1012407810963</v>
      </c>
      <c r="E2" s="54" t="n">
        <f aca="false" t="array" ref="E2:E39">teor_umidade * 100</f>
        <v>0.17716647102717</v>
      </c>
      <c r="F2" s="54" t="n">
        <f aca="false" t="array" ref="F2:F39">porosidade_efetiva * 100</f>
        <v>0.488743832756979</v>
      </c>
      <c r="G2" s="19" t="n">
        <f aca="false" t="array" ref="G2:G39">vp_seco/1000</f>
        <v>5.555389222</v>
      </c>
      <c r="H2" s="19" t="n">
        <f aca="false" t="array" ref="H2:H39">vs_seco/1000</f>
        <v>2.998061076</v>
      </c>
      <c r="I2" s="19" t="n">
        <f aca="false" t="array" ref="I2:I39">e_din_seco</f>
        <v>64.19878839</v>
      </c>
      <c r="J2" s="19" t="n">
        <f aca="false" t="array" ref="J2:J39">poisson_seco</f>
        <v>0.2945419501</v>
      </c>
      <c r="K2" s="19" t="n">
        <f aca="false" t="array" ref="K2:K39">vp_sat/1000</f>
        <v>5.639817629</v>
      </c>
      <c r="L2" s="19" t="n">
        <f aca="false" t="array" ref="L2:L39">vs_sat/1000</f>
        <v>3.188692215</v>
      </c>
      <c r="M2" s="19" t="n">
        <f aca="false" t="array" ref="M2:M39">e_din_sat</f>
        <v>70.96901988</v>
      </c>
      <c r="N2" s="19" t="n">
        <f aca="false" t="array" ref="N2:N39">poisson_sat</f>
        <v>0.2650679497</v>
      </c>
      <c r="O2" s="19" t="n">
        <f aca="false">'Propriedades Mecanicas'!N4</f>
        <v>102.93</v>
      </c>
      <c r="P2" s="19" t="n">
        <f aca="false">'Propriedades Mecanicas'!O4</f>
        <v>228.5</v>
      </c>
      <c r="Q2" s="55" t="n">
        <f aca="false">NOT(ISNUMBER(O2))</f>
        <v>0</v>
      </c>
      <c r="R2" s="55" t="n">
        <f aca="false">NOT(ISNUMBER(P2))</f>
        <v>0</v>
      </c>
    </row>
    <row r="3" customFormat="false" ht="13.8" hidden="false" customHeight="false" outlineLevel="0" collapsed="false">
      <c r="A3" s="2" t="str">
        <v>MA01-02</v>
      </c>
      <c r="B3" s="0" t="str">
        <v>Basalto Maciço</v>
      </c>
      <c r="C3" s="19" t="n">
        <v>27.5051831108939</v>
      </c>
      <c r="D3" s="19" t="n">
        <v>27.5935633894476</v>
      </c>
      <c r="E3" s="54" t="n">
        <v>0.321322269324424</v>
      </c>
      <c r="F3" s="54" t="n">
        <v>0.90122802948777</v>
      </c>
      <c r="G3" s="19" t="n">
        <v>5.628451883</v>
      </c>
      <c r="H3" s="19" t="n">
        <v>2.952589991</v>
      </c>
      <c r="I3" s="19" t="n">
        <v>64.07028831</v>
      </c>
      <c r="J3" s="19" t="n">
        <v>0.3101666224</v>
      </c>
      <c r="K3" s="19" t="n">
        <v>5.628451883</v>
      </c>
      <c r="L3" s="19" t="n">
        <v>3.068430657</v>
      </c>
      <c r="M3" s="19" t="n">
        <v>68.0549578</v>
      </c>
      <c r="N3" s="19" t="n">
        <v>0.2885559543</v>
      </c>
      <c r="O3" s="19" t="n">
        <f aca="false">'Propriedades Mecanicas'!N5</f>
        <v>68.72</v>
      </c>
      <c r="P3" s="19" t="n">
        <f aca="false">'Propriedades Mecanicas'!O5</f>
        <v>262.4</v>
      </c>
      <c r="Q3" s="55" t="n">
        <f aca="false">NOT(ISNUMBER(O3))</f>
        <v>0</v>
      </c>
      <c r="R3" s="55" t="n">
        <f aca="false">NOT(ISNUMBER(P3))</f>
        <v>0</v>
      </c>
    </row>
    <row r="4" customFormat="false" ht="13.8" hidden="false" customHeight="false" outlineLevel="0" collapsed="false">
      <c r="A4" s="2" t="str">
        <v>MA01-03</v>
      </c>
      <c r="B4" s="0" t="str">
        <v>Basalto Maciço</v>
      </c>
      <c r="C4" s="19" t="n">
        <v>27.0212438812604</v>
      </c>
      <c r="D4" s="19" t="n">
        <v>27.2423937140371</v>
      </c>
      <c r="E4" s="54" t="n">
        <v>0.818429505867888</v>
      </c>
      <c r="F4" s="54" t="n">
        <v>2.25510069979816</v>
      </c>
      <c r="G4" s="19" t="n">
        <v>5.294343066</v>
      </c>
      <c r="H4" s="19" t="n">
        <v>2.879416435</v>
      </c>
      <c r="I4" s="19" t="n">
        <v>58.93968516</v>
      </c>
      <c r="J4" s="19" t="n">
        <v>0.2899836208</v>
      </c>
      <c r="K4" s="19" t="n">
        <v>5.494886364</v>
      </c>
      <c r="L4" s="19" t="n">
        <v>3.12842355</v>
      </c>
      <c r="M4" s="19" t="n">
        <v>67.96816742</v>
      </c>
      <c r="N4" s="19" t="n">
        <v>0.2602009721</v>
      </c>
      <c r="O4" s="19"/>
      <c r="P4" s="19" t="n">
        <f aca="false">'Propriedades Mecanicas'!O6</f>
        <v>136.7</v>
      </c>
      <c r="Q4" s="55" t="n">
        <f aca="false">NOT(ISNUMBER(O4))</f>
        <v>1</v>
      </c>
      <c r="R4" s="55" t="n">
        <f aca="false">NOT(ISNUMBER(P4))</f>
        <v>0</v>
      </c>
    </row>
    <row r="5" customFormat="false" ht="13.8" hidden="false" customHeight="false" outlineLevel="0" collapsed="false">
      <c r="A5" s="2" t="str">
        <v>MA01-04</v>
      </c>
      <c r="B5" s="0" t="str">
        <v>Basalto Maciço</v>
      </c>
      <c r="C5" s="19" t="n">
        <v>26.8776184309249</v>
      </c>
      <c r="D5" s="19" t="n">
        <v>26.9848127114636</v>
      </c>
      <c r="E5" s="54" t="n">
        <v>0.398823581836821</v>
      </c>
      <c r="F5" s="54" t="n">
        <v>1.09307745803764</v>
      </c>
      <c r="G5" s="19" t="n">
        <v>5.269507576</v>
      </c>
      <c r="H5" s="19" t="n">
        <v>2.834453953</v>
      </c>
      <c r="I5" s="19" t="n">
        <v>57.09389787</v>
      </c>
      <c r="J5" s="19" t="n">
        <v>0.2964350906</v>
      </c>
      <c r="K5" s="19" t="n">
        <v>5.269507576</v>
      </c>
      <c r="L5" s="19" t="n">
        <v>2.918292427</v>
      </c>
      <c r="M5" s="19" t="n">
        <v>59.69848443</v>
      </c>
      <c r="N5" s="19" t="n">
        <v>0.278808709</v>
      </c>
      <c r="O5" s="19"/>
      <c r="P5" s="19" t="n">
        <f aca="false">'Propriedades Mecanicas'!O7</f>
        <v>97.6</v>
      </c>
      <c r="Q5" s="55" t="n">
        <f aca="false">NOT(ISNUMBER(O5))</f>
        <v>1</v>
      </c>
      <c r="R5" s="55" t="n">
        <f aca="false">NOT(ISNUMBER(P5))</f>
        <v>0</v>
      </c>
    </row>
    <row r="6" customFormat="false" ht="13.8" hidden="false" customHeight="false" outlineLevel="0" collapsed="false">
      <c r="A6" s="2" t="str">
        <v>MA01-05</v>
      </c>
      <c r="B6" s="0" t="str">
        <v>Peperito</v>
      </c>
      <c r="C6" s="19" t="n">
        <v>22.3940788415222</v>
      </c>
      <c r="D6" s="19" t="n">
        <v>23.9162593449556</v>
      </c>
      <c r="E6" s="54" t="n">
        <v>6.79724544244758</v>
      </c>
      <c r="F6" s="54" t="n">
        <v>15.5219213843003</v>
      </c>
      <c r="G6" s="19" t="n">
        <v>4.283184524</v>
      </c>
      <c r="H6" s="19" t="n">
        <v>2.094527725</v>
      </c>
      <c r="I6" s="19" t="n">
        <v>26.90568036</v>
      </c>
      <c r="J6" s="19" t="n">
        <v>0.3428553337</v>
      </c>
      <c r="K6" s="19" t="n">
        <v>4.283184524</v>
      </c>
      <c r="L6" s="19" t="n">
        <v>1.913254454</v>
      </c>
      <c r="M6" s="19" t="n">
        <v>22.99355709</v>
      </c>
      <c r="N6" s="19" t="n">
        <v>0.3753656475</v>
      </c>
      <c r="O6" s="19" t="n">
        <f aca="false">'Propriedades Mecanicas'!N8</f>
        <v>40.67</v>
      </c>
      <c r="P6" s="19" t="n">
        <f aca="false">'Propriedades Mecanicas'!O8</f>
        <v>46.3</v>
      </c>
      <c r="Q6" s="55" t="n">
        <f aca="false">NOT(ISNUMBER(O6))</f>
        <v>0</v>
      </c>
      <c r="R6" s="55" t="n">
        <f aca="false">NOT(ISNUMBER(P6))</f>
        <v>0</v>
      </c>
    </row>
    <row r="7" customFormat="false" ht="13.8" hidden="false" customHeight="false" outlineLevel="0" collapsed="false">
      <c r="A7" s="2" t="str">
        <v>MA01-06</v>
      </c>
      <c r="B7" s="0" t="str">
        <v>Peperito</v>
      </c>
      <c r="C7" s="19" t="n">
        <v>24.6962054405239</v>
      </c>
      <c r="D7" s="19" t="n">
        <v>25.2506851141963</v>
      </c>
      <c r="E7" s="54" t="n">
        <v>2.24520189957007</v>
      </c>
      <c r="F7" s="54" t="n">
        <v>5.65411913010427</v>
      </c>
      <c r="G7" s="19" t="n">
        <v>5.126495726</v>
      </c>
      <c r="H7" s="19" t="n">
        <v>2.48828044</v>
      </c>
      <c r="I7" s="19" t="n">
        <v>41.97117708</v>
      </c>
      <c r="J7" s="19" t="n">
        <v>0.3459004817</v>
      </c>
      <c r="K7" s="19" t="n">
        <v>5.126495726</v>
      </c>
      <c r="L7" s="19" t="n">
        <v>2.491898629</v>
      </c>
      <c r="M7" s="19" t="n">
        <v>42.07496025</v>
      </c>
      <c r="N7" s="19" t="n">
        <v>0.3453132596</v>
      </c>
      <c r="O7" s="19" t="n">
        <f aca="false">'Propriedades Mecanicas'!N9</f>
        <v>57.96</v>
      </c>
      <c r="P7" s="19" t="n">
        <f aca="false">'Propriedades Mecanicas'!O9</f>
        <v>93.9</v>
      </c>
      <c r="Q7" s="55" t="n">
        <f aca="false">NOT(ISNUMBER(O7))</f>
        <v>0</v>
      </c>
      <c r="R7" s="55" t="n">
        <f aca="false">NOT(ISNUMBER(P7))</f>
        <v>0</v>
      </c>
    </row>
    <row r="8" customFormat="false" ht="13.8" hidden="false" customHeight="false" outlineLevel="0" collapsed="false">
      <c r="A8" s="2" t="str">
        <v>MA02-02</v>
      </c>
      <c r="B8" s="0" t="str">
        <v>Basalto Maciço</v>
      </c>
      <c r="C8" s="19" t="n">
        <v>25.3041850515409</v>
      </c>
      <c r="D8" s="19" t="n">
        <v>25.6934665846182</v>
      </c>
      <c r="E8" s="54" t="n">
        <v>1.53840770720101</v>
      </c>
      <c r="F8" s="54" t="n">
        <v>3.96956690691839</v>
      </c>
      <c r="G8" s="19" t="n">
        <v>5.221933086</v>
      </c>
      <c r="H8" s="19" t="n">
        <v>2.935632184</v>
      </c>
      <c r="I8" s="19" t="n">
        <v>56.43575181</v>
      </c>
      <c r="J8" s="19" t="n">
        <v>0.2689641685</v>
      </c>
      <c r="K8" s="19" t="n">
        <v>5.221933086</v>
      </c>
      <c r="L8" s="19" t="n">
        <v>2.918553916</v>
      </c>
      <c r="M8" s="19" t="n">
        <v>55.95236767</v>
      </c>
      <c r="N8" s="19" t="n">
        <v>0.2728620908</v>
      </c>
      <c r="O8" s="19" t="n">
        <f aca="false">'Propriedades Mecanicas'!N10</f>
        <v>52.02</v>
      </c>
      <c r="P8" s="19" t="n">
        <f aca="false">'Propriedades Mecanicas'!O10</f>
        <v>181.4</v>
      </c>
      <c r="Q8" s="55" t="n">
        <f aca="false">NOT(ISNUMBER(O8))</f>
        <v>0</v>
      </c>
      <c r="R8" s="55" t="n">
        <f aca="false">NOT(ISNUMBER(P8))</f>
        <v>0</v>
      </c>
    </row>
    <row r="9" customFormat="false" ht="13.8" hidden="false" customHeight="false" outlineLevel="0" collapsed="false">
      <c r="A9" s="2" t="str">
        <v>MA02-03</v>
      </c>
      <c r="B9" s="0" t="str">
        <v>Basalto Maciço</v>
      </c>
      <c r="C9" s="19" t="n">
        <v>27.2987076057908</v>
      </c>
      <c r="D9" s="19" t="n">
        <v>27.4110418189585</v>
      </c>
      <c r="E9" s="54" t="n">
        <v>0.411500114913595</v>
      </c>
      <c r="F9" s="54" t="n">
        <v>1.14549018439279</v>
      </c>
      <c r="G9" s="19" t="n">
        <v>5.758196721</v>
      </c>
      <c r="H9" s="19" t="n">
        <v>3.110471552</v>
      </c>
      <c r="I9" s="19" t="n">
        <v>69.70025065</v>
      </c>
      <c r="J9" s="19" t="n">
        <v>0.2939886457</v>
      </c>
      <c r="K9" s="19" t="n">
        <v>5.758196721</v>
      </c>
      <c r="L9" s="19" t="n">
        <v>3.220261288</v>
      </c>
      <c r="M9" s="19" t="n">
        <v>73.46417337</v>
      </c>
      <c r="N9" s="19" t="n">
        <v>0.2724536352</v>
      </c>
      <c r="O9" s="19" t="n">
        <f aca="false">'Propriedades Mecanicas'!N11</f>
        <v>77.05</v>
      </c>
      <c r="P9" s="19" t="n">
        <f aca="false">'Propriedades Mecanicas'!O11</f>
        <v>193</v>
      </c>
      <c r="Q9" s="55" t="n">
        <f aca="false">NOT(ISNUMBER(O9))</f>
        <v>0</v>
      </c>
      <c r="R9" s="55" t="n">
        <f aca="false">NOT(ISNUMBER(P9))</f>
        <v>0</v>
      </c>
    </row>
    <row r="10" customFormat="false" ht="13.8" hidden="false" customHeight="false" outlineLevel="0" collapsed="false">
      <c r="A10" s="2" t="str">
        <v>MA02-04</v>
      </c>
      <c r="B10" s="0" t="str">
        <v>Basalto Maciço</v>
      </c>
      <c r="C10" s="19" t="n">
        <v>26.8895939303873</v>
      </c>
      <c r="D10" s="19" t="n">
        <v>27.0524587902681</v>
      </c>
      <c r="E10" s="54" t="n">
        <v>0.605679878626969</v>
      </c>
      <c r="F10" s="54" t="n">
        <v>1.66075938144886</v>
      </c>
      <c r="G10" s="19" t="n">
        <v>5.527637131</v>
      </c>
      <c r="H10" s="19" t="n">
        <v>2.838678223</v>
      </c>
      <c r="I10" s="19" t="n">
        <v>58.37103785</v>
      </c>
      <c r="J10" s="19" t="n">
        <v>0.3209048024</v>
      </c>
      <c r="K10" s="19" t="n">
        <v>5.574680851</v>
      </c>
      <c r="L10" s="19" t="n">
        <v>2.9659271</v>
      </c>
      <c r="M10" s="19" t="n">
        <v>62.83798628</v>
      </c>
      <c r="N10" s="19" t="n">
        <v>0.3025900331</v>
      </c>
      <c r="O10" s="19" t="n">
        <f aca="false">'Propriedades Mecanicas'!N12</f>
        <v>75</v>
      </c>
      <c r="P10" s="19" t="n">
        <f aca="false">'Propriedades Mecanicas'!O12</f>
        <v>195.1</v>
      </c>
      <c r="Q10" s="55" t="n">
        <f aca="false">NOT(ISNUMBER(O10))</f>
        <v>0</v>
      </c>
      <c r="R10" s="55" t="n">
        <f aca="false">NOT(ISNUMBER(P10))</f>
        <v>0</v>
      </c>
    </row>
    <row r="11" customFormat="false" ht="13.8" hidden="false" customHeight="false" outlineLevel="0" collapsed="false">
      <c r="A11" s="2" t="str">
        <v>MA02-05</v>
      </c>
      <c r="B11" s="0" t="str">
        <v>Basalto Maciço</v>
      </c>
      <c r="C11" s="19" t="n">
        <v>26.7029375781598</v>
      </c>
      <c r="D11" s="19" t="n">
        <v>26.8478868116779</v>
      </c>
      <c r="E11" s="54" t="n">
        <v>0.542821302314972</v>
      </c>
      <c r="F11" s="54" t="n">
        <v>1.47807083477152</v>
      </c>
      <c r="G11" s="19" t="n">
        <v>5.617418033</v>
      </c>
      <c r="H11" s="19" t="n">
        <v>2.90699894</v>
      </c>
      <c r="I11" s="19" t="n">
        <v>60.61561367</v>
      </c>
      <c r="J11" s="19" t="n">
        <v>0.3171231983</v>
      </c>
      <c r="K11" s="19" t="n">
        <v>5.617418033</v>
      </c>
      <c r="L11" s="19" t="n">
        <v>2.945100988</v>
      </c>
      <c r="M11" s="19" t="n">
        <v>61.90067835</v>
      </c>
      <c r="N11" s="19" t="n">
        <v>0.3104687371</v>
      </c>
      <c r="O11" s="19" t="n">
        <f aca="false">'Propriedades Mecanicas'!N13</f>
        <v>93.01</v>
      </c>
      <c r="P11" s="19" t="n">
        <f aca="false">'Propriedades Mecanicas'!O13</f>
        <v>190.2</v>
      </c>
      <c r="Q11" s="55" t="n">
        <f aca="false">NOT(ISNUMBER(O11))</f>
        <v>0</v>
      </c>
      <c r="R11" s="55" t="n">
        <f aca="false">NOT(ISNUMBER(P11))</f>
        <v>0</v>
      </c>
    </row>
    <row r="12" customFormat="false" ht="13.8" hidden="false" customHeight="false" outlineLevel="0" collapsed="false">
      <c r="A12" s="2" t="str">
        <v>MA02-06</v>
      </c>
      <c r="B12" s="0" t="str">
        <v>Basalto Maciço</v>
      </c>
      <c r="C12" s="19" t="n">
        <v>26.7562240483475</v>
      </c>
      <c r="D12" s="19" t="n">
        <v>26.9246579066921</v>
      </c>
      <c r="E12" s="54" t="n">
        <v>0.629512811823898</v>
      </c>
      <c r="F12" s="54" t="n">
        <v>1.71754736168472</v>
      </c>
      <c r="G12" s="19" t="n">
        <v>5.256331878</v>
      </c>
      <c r="H12" s="19" t="n">
        <v>2.935137771</v>
      </c>
      <c r="I12" s="19" t="n">
        <v>59.86525934</v>
      </c>
      <c r="J12" s="19" t="n">
        <v>0.273455407</v>
      </c>
      <c r="K12" s="19" t="n">
        <v>5.256331878</v>
      </c>
      <c r="L12" s="19" t="n">
        <v>3.031989924</v>
      </c>
      <c r="M12" s="19" t="n">
        <v>62.73874247</v>
      </c>
      <c r="N12" s="19" t="n">
        <v>0.2506798646</v>
      </c>
      <c r="O12" s="19" t="n">
        <f aca="false">'Propriedades Mecanicas'!N14</f>
        <v>54.6</v>
      </c>
      <c r="P12" s="19" t="n">
        <f aca="false">'Propriedades Mecanicas'!O14</f>
        <v>138</v>
      </c>
      <c r="Q12" s="55" t="n">
        <f aca="false">NOT(ISNUMBER(O12))</f>
        <v>0</v>
      </c>
      <c r="R12" s="55" t="n">
        <f aca="false">NOT(ISNUMBER(P12))</f>
        <v>0</v>
      </c>
    </row>
    <row r="13" customFormat="false" ht="13.8" hidden="false" customHeight="false" outlineLevel="0" collapsed="false">
      <c r="A13" s="2" t="str">
        <v>MA02-07</v>
      </c>
      <c r="B13" s="0" t="str">
        <v>Basalto Maciço</v>
      </c>
      <c r="C13" s="19" t="n">
        <v>26.4709584208732</v>
      </c>
      <c r="D13" s="19" t="n">
        <v>26.8138457135546</v>
      </c>
      <c r="E13" s="54" t="n">
        <v>1.29533387960354</v>
      </c>
      <c r="F13" s="54" t="n">
        <v>3.49647731571267</v>
      </c>
      <c r="G13" s="19" t="n">
        <v>5.137043796</v>
      </c>
      <c r="H13" s="19" t="n">
        <v>2.796642162</v>
      </c>
      <c r="I13" s="19" t="n">
        <v>54.4423897</v>
      </c>
      <c r="J13" s="19" t="n">
        <v>0.2893902816</v>
      </c>
      <c r="K13" s="19" t="n">
        <v>5.232527881</v>
      </c>
      <c r="L13" s="19" t="n">
        <v>2.825838185</v>
      </c>
      <c r="M13" s="19" t="n">
        <v>55.78928112</v>
      </c>
      <c r="N13" s="19" t="n">
        <v>0.294127901</v>
      </c>
      <c r="O13" s="19" t="n">
        <f aca="false">'Propriedades Mecanicas'!N15</f>
        <v>51.49</v>
      </c>
      <c r="P13" s="19" t="n">
        <f aca="false">'Propriedades Mecanicas'!O15</f>
        <v>113.7</v>
      </c>
      <c r="Q13" s="55" t="n">
        <f aca="false">NOT(ISNUMBER(O13))</f>
        <v>0</v>
      </c>
      <c r="R13" s="55" t="n">
        <f aca="false">NOT(ISNUMBER(P13))</f>
        <v>0</v>
      </c>
    </row>
    <row r="14" customFormat="false" ht="13.8" hidden="false" customHeight="false" outlineLevel="0" collapsed="false">
      <c r="A14" s="2" t="str">
        <v>MA02-08</v>
      </c>
      <c r="B14" s="0" t="str">
        <v>Peperito</v>
      </c>
      <c r="C14" s="19" t="n">
        <v>22.0189438837281</v>
      </c>
      <c r="D14" s="19" t="n">
        <v>23.6278732430498</v>
      </c>
      <c r="E14" s="54" t="n">
        <v>7.30702329692891</v>
      </c>
      <c r="F14" s="54" t="n">
        <v>16.4065135323654</v>
      </c>
      <c r="G14" s="19" t="n">
        <v>4.085932722</v>
      </c>
      <c r="H14" s="19" t="n">
        <v>2.003448793</v>
      </c>
      <c r="I14" s="19" t="n">
        <v>24.1841377</v>
      </c>
      <c r="J14" s="19" t="n">
        <v>0.3417398203</v>
      </c>
      <c r="K14" s="19" t="n">
        <v>4.1753125</v>
      </c>
      <c r="L14" s="19" t="n">
        <v>1.816340402</v>
      </c>
      <c r="M14" s="19" t="n">
        <v>20.49342884</v>
      </c>
      <c r="N14" s="19" t="n">
        <v>0.3832935012</v>
      </c>
      <c r="O14" s="19" t="n">
        <f aca="false">'Propriedades Mecanicas'!N16</f>
        <v>29.4</v>
      </c>
      <c r="P14" s="19" t="n">
        <f aca="false">'Propriedades Mecanicas'!O16</f>
        <v>32.5</v>
      </c>
      <c r="Q14" s="55" t="n">
        <f aca="false">NOT(ISNUMBER(O14))</f>
        <v>0</v>
      </c>
      <c r="R14" s="55" t="n">
        <f aca="false">NOT(ISNUMBER(P14))</f>
        <v>0</v>
      </c>
    </row>
    <row r="15" customFormat="false" ht="13.8" hidden="false" customHeight="false" outlineLevel="0" collapsed="false">
      <c r="A15" s="2" t="str">
        <v>MA03-01</v>
      </c>
      <c r="B15" s="0" t="str">
        <v>Basalto Maciço</v>
      </c>
      <c r="C15" s="19" t="n">
        <v>28.1647734804725</v>
      </c>
      <c r="D15" s="19" t="n">
        <v>28.2336929240601</v>
      </c>
      <c r="E15" s="54" t="n">
        <v>0.244700862356792</v>
      </c>
      <c r="F15" s="54" t="n">
        <v>0.702782740156457</v>
      </c>
      <c r="G15" s="19" t="n">
        <v>5.455157593</v>
      </c>
      <c r="H15" s="19" t="n">
        <v>3.149462366</v>
      </c>
      <c r="I15" s="19" t="n">
        <v>71.22043013</v>
      </c>
      <c r="J15" s="19" t="n">
        <v>0.2500177018</v>
      </c>
      <c r="K15" s="19" t="n">
        <v>5.455157593</v>
      </c>
      <c r="L15" s="19" t="n">
        <v>2.965498442</v>
      </c>
      <c r="M15" s="19" t="n">
        <v>65.17611808</v>
      </c>
      <c r="N15" s="19" t="n">
        <v>0.2902608115</v>
      </c>
      <c r="O15" s="19" t="n">
        <f aca="false">'Propriedades Mecanicas'!N17</f>
        <v>75.02</v>
      </c>
      <c r="P15" s="19" t="n">
        <f aca="false">'Propriedades Mecanicas'!O17</f>
        <v>183.9</v>
      </c>
      <c r="Q15" s="55" t="n">
        <f aca="false">NOT(ISNUMBER(O15))</f>
        <v>0</v>
      </c>
      <c r="R15" s="55" t="n">
        <f aca="false">NOT(ISNUMBER(P15))</f>
        <v>0</v>
      </c>
    </row>
    <row r="16" customFormat="false" ht="13.8" hidden="false" customHeight="false" outlineLevel="0" collapsed="false">
      <c r="A16" s="2" t="str">
        <v>MA03-02</v>
      </c>
      <c r="B16" s="0" t="str">
        <v>Basalto Maciço</v>
      </c>
      <c r="C16" s="19" t="n">
        <v>27.9949276906092</v>
      </c>
      <c r="D16" s="19" t="n">
        <v>28.0987678146734</v>
      </c>
      <c r="E16" s="54" t="n">
        <v>0.370924780416933</v>
      </c>
      <c r="F16" s="54" t="n">
        <v>1.05887458065977</v>
      </c>
      <c r="G16" s="19" t="n">
        <v>5.640794979</v>
      </c>
      <c r="H16" s="19" t="n">
        <v>2.877588047</v>
      </c>
      <c r="I16" s="19" t="n">
        <v>62.5990749</v>
      </c>
      <c r="J16" s="19" t="n">
        <v>0.3241037129</v>
      </c>
      <c r="K16" s="19" t="n">
        <v>5.640794979</v>
      </c>
      <c r="L16" s="19" t="n">
        <v>2.85564499</v>
      </c>
      <c r="M16" s="19" t="n">
        <v>61.81531311</v>
      </c>
      <c r="N16" s="19" t="n">
        <v>0.3276969941</v>
      </c>
      <c r="O16" s="19"/>
      <c r="P16" s="19"/>
      <c r="Q16" s="55" t="n">
        <f aca="false">NOT(ISNUMBER(O16))</f>
        <v>1</v>
      </c>
      <c r="R16" s="55" t="n">
        <f aca="false">NOT(ISNUMBER(P16))</f>
        <v>1</v>
      </c>
    </row>
    <row r="17" customFormat="false" ht="13.8" hidden="false" customHeight="false" outlineLevel="0" collapsed="false">
      <c r="A17" s="2" t="str">
        <v>MA03-03</v>
      </c>
      <c r="B17" s="0" t="str">
        <v>Basalto Vesiculado</v>
      </c>
      <c r="C17" s="19" t="n">
        <v>21.8924099662772</v>
      </c>
      <c r="D17" s="19" t="n">
        <v>23.8051568751828</v>
      </c>
      <c r="E17" s="54" t="n">
        <v>8.73703220363559</v>
      </c>
      <c r="F17" s="54" t="n">
        <v>19.5045903433443</v>
      </c>
      <c r="G17" s="19" t="n">
        <v>3.542279412</v>
      </c>
      <c r="H17" s="19" t="n">
        <v>1.690746373</v>
      </c>
      <c r="I17" s="19" t="n">
        <v>17.26201858</v>
      </c>
      <c r="J17" s="19" t="n">
        <v>0.352482823</v>
      </c>
      <c r="K17" s="19" t="n">
        <v>3.577351485</v>
      </c>
      <c r="L17" s="19" t="n">
        <v>1.890451275</v>
      </c>
      <c r="M17" s="19" t="n">
        <v>20.84330312</v>
      </c>
      <c r="N17" s="19" t="n">
        <v>0.3062691657</v>
      </c>
      <c r="O17" s="19" t="n">
        <f aca="false">'Propriedades Mecanicas'!N19</f>
        <v>18.23</v>
      </c>
      <c r="P17" s="19" t="n">
        <f aca="false">'Propriedades Mecanicas'!O19</f>
        <v>29</v>
      </c>
      <c r="Q17" s="55" t="n">
        <f aca="false">NOT(ISNUMBER(O17))</f>
        <v>0</v>
      </c>
      <c r="R17" s="55" t="n">
        <f aca="false">NOT(ISNUMBER(P17))</f>
        <v>0</v>
      </c>
    </row>
    <row r="18" customFormat="false" ht="13.8" hidden="false" customHeight="false" outlineLevel="0" collapsed="false">
      <c r="A18" s="2" t="str">
        <v>MA03-04</v>
      </c>
      <c r="B18" s="0" t="str">
        <v>Basalto Vesiculado</v>
      </c>
      <c r="C18" s="19" t="n">
        <v>24.9935985719292</v>
      </c>
      <c r="D18" s="19" t="n">
        <v>25.5013801597325</v>
      </c>
      <c r="E18" s="54" t="n">
        <v>2.03164656878818</v>
      </c>
      <c r="F18" s="54" t="n">
        <v>5.17793117734692</v>
      </c>
      <c r="G18" s="19" t="n">
        <v>5.185227273</v>
      </c>
      <c r="H18" s="19" t="n">
        <v>2.41130879</v>
      </c>
      <c r="I18" s="19" t="n">
        <v>40.36754108</v>
      </c>
      <c r="J18" s="19" t="n">
        <v>0.3620358134</v>
      </c>
      <c r="K18" s="19" t="n">
        <v>5.389370079</v>
      </c>
      <c r="L18" s="19" t="n">
        <v>2.930008562</v>
      </c>
      <c r="M18" s="19" t="n">
        <v>56.45919863</v>
      </c>
      <c r="N18" s="19" t="n">
        <v>0.2902052968</v>
      </c>
      <c r="O18" s="19" t="n">
        <f aca="false">'Propriedades Mecanicas'!N20</f>
        <v>76.38</v>
      </c>
      <c r="P18" s="19" t="n">
        <f aca="false">'Propriedades Mecanicas'!O20</f>
        <v>121.3</v>
      </c>
      <c r="Q18" s="55" t="n">
        <f aca="false">NOT(ISNUMBER(O18))</f>
        <v>0</v>
      </c>
      <c r="R18" s="55" t="n">
        <f aca="false">NOT(ISNUMBER(P18))</f>
        <v>0</v>
      </c>
    </row>
    <row r="19" customFormat="false" ht="13.8" hidden="false" customHeight="false" outlineLevel="0" collapsed="false">
      <c r="A19" s="2" t="str">
        <v>MA03-05</v>
      </c>
      <c r="B19" s="0" t="str">
        <v>Basalto Maciço</v>
      </c>
      <c r="C19" s="19" t="n">
        <v>26.7633605469214</v>
      </c>
      <c r="D19" s="19" t="n">
        <v>26.939454404725</v>
      </c>
      <c r="E19" s="54" t="n">
        <v>0.657966167944242</v>
      </c>
      <c r="F19" s="54" t="n">
        <v>1.79565761808242</v>
      </c>
      <c r="G19" s="19" t="n">
        <v>5.540733591</v>
      </c>
      <c r="H19" s="19" t="n">
        <v>2.968045502</v>
      </c>
      <c r="I19" s="19" t="n">
        <v>62.44949053</v>
      </c>
      <c r="J19" s="19" t="n">
        <v>0.298786679</v>
      </c>
      <c r="K19" s="19" t="n">
        <v>5.672134387</v>
      </c>
      <c r="L19" s="19" t="n">
        <v>3.159511229</v>
      </c>
      <c r="M19" s="19" t="n">
        <v>69.47442435</v>
      </c>
      <c r="N19" s="19" t="n">
        <v>0.2750734001</v>
      </c>
      <c r="O19" s="19" t="n">
        <f aca="false">'Propriedades Mecanicas'!N21</f>
        <v>86.75</v>
      </c>
      <c r="P19" s="19" t="n">
        <f aca="false">'Propriedades Mecanicas'!O21</f>
        <v>122.4</v>
      </c>
      <c r="Q19" s="55" t="n">
        <f aca="false">NOT(ISNUMBER(O19))</f>
        <v>0</v>
      </c>
      <c r="R19" s="55" t="n">
        <f aca="false">NOT(ISNUMBER(P19))</f>
        <v>0</v>
      </c>
    </row>
    <row r="20" customFormat="false" ht="13.8" hidden="false" customHeight="false" outlineLevel="0" collapsed="false">
      <c r="A20" s="2" t="str">
        <v>MA03-06</v>
      </c>
      <c r="B20" s="0" t="str">
        <v>Basalto Maciço</v>
      </c>
      <c r="C20" s="19" t="n">
        <v>26.8045133824788</v>
      </c>
      <c r="D20" s="19" t="n">
        <v>27.051800731794</v>
      </c>
      <c r="E20" s="54" t="n">
        <v>0.922558622074485</v>
      </c>
      <c r="F20" s="54" t="n">
        <v>2.52162919361013</v>
      </c>
      <c r="G20" s="19" t="n">
        <v>5.4296875</v>
      </c>
      <c r="H20" s="19" t="n">
        <v>2.874276261</v>
      </c>
      <c r="I20" s="19" t="n">
        <v>58.95183191</v>
      </c>
      <c r="J20" s="19" t="n">
        <v>0.3053381821</v>
      </c>
      <c r="K20" s="19" t="n">
        <v>5.472440945</v>
      </c>
      <c r="L20" s="19" t="n">
        <v>3.251461988</v>
      </c>
      <c r="M20" s="19" t="n">
        <v>70.92246006</v>
      </c>
      <c r="N20" s="19" t="n">
        <v>0.2271825795</v>
      </c>
      <c r="O20" s="19" t="n">
        <f aca="false">'Propriedades Mecanicas'!N22</f>
        <v>66.99</v>
      </c>
      <c r="P20" s="19" t="n">
        <f aca="false">'Propriedades Mecanicas'!O22</f>
        <v>208.8</v>
      </c>
      <c r="Q20" s="55" t="n">
        <f aca="false">NOT(ISNUMBER(O20))</f>
        <v>0</v>
      </c>
      <c r="R20" s="55" t="n">
        <f aca="false">NOT(ISNUMBER(P20))</f>
        <v>0</v>
      </c>
    </row>
    <row r="21" customFormat="false" ht="13.8" hidden="false" customHeight="false" outlineLevel="0" collapsed="false">
      <c r="A21" s="2" t="str">
        <v>MA03-07</v>
      </c>
      <c r="B21" s="0" t="str">
        <v>Basalto Maciço</v>
      </c>
      <c r="C21" s="19" t="n">
        <v>27.1315899183643</v>
      </c>
      <c r="D21" s="19" t="n">
        <v>27.2712176178215</v>
      </c>
      <c r="E21" s="54" t="n">
        <v>0.514631467883979</v>
      </c>
      <c r="F21" s="54" t="n">
        <v>1.42380628917255</v>
      </c>
      <c r="G21" s="19" t="n">
        <v>5.699799197</v>
      </c>
      <c r="H21" s="19" t="n">
        <v>3.21169948</v>
      </c>
      <c r="I21" s="19" t="n">
        <v>72.33790832</v>
      </c>
      <c r="J21" s="19" t="n">
        <v>0.2673938044</v>
      </c>
      <c r="K21" s="19" t="n">
        <v>5.816598361</v>
      </c>
      <c r="L21" s="19" t="n">
        <v>3.184316805</v>
      </c>
      <c r="M21" s="19" t="n">
        <v>72.15444701</v>
      </c>
      <c r="N21" s="19" t="n">
        <v>0.2860149006</v>
      </c>
      <c r="O21" s="19" t="n">
        <f aca="false">'Propriedades Mecanicas'!N23</f>
        <v>85.1</v>
      </c>
      <c r="P21" s="19" t="n">
        <f aca="false">'Propriedades Mecanicas'!O23</f>
        <v>261.2</v>
      </c>
      <c r="Q21" s="55" t="n">
        <f aca="false">NOT(ISNUMBER(O21))</f>
        <v>0</v>
      </c>
      <c r="R21" s="55" t="n">
        <f aca="false">NOT(ISNUMBER(P21))</f>
        <v>0</v>
      </c>
    </row>
    <row r="22" customFormat="false" ht="13.8" hidden="false" customHeight="false" outlineLevel="0" collapsed="false">
      <c r="A22" s="2" t="str">
        <v>MA04-01</v>
      </c>
      <c r="B22" s="0" t="str">
        <v>Basalto Maciço</v>
      </c>
      <c r="C22" s="19" t="n">
        <v>26.9168311489994</v>
      </c>
      <c r="D22" s="19" t="n">
        <v>27.0594638651561</v>
      </c>
      <c r="E22" s="54" t="n">
        <v>0.52990158970477</v>
      </c>
      <c r="F22" s="54" t="n">
        <v>1.45444893166062</v>
      </c>
      <c r="G22" s="19" t="n">
        <v>5.493442623</v>
      </c>
      <c r="H22" s="19" t="n">
        <v>2.851914894</v>
      </c>
      <c r="I22" s="19" t="n">
        <v>58.73604623</v>
      </c>
      <c r="J22" s="19" t="n">
        <v>0.3155226692</v>
      </c>
      <c r="K22" s="19" t="n">
        <v>5.493442623</v>
      </c>
      <c r="L22" s="19" t="n">
        <v>2.933683519</v>
      </c>
      <c r="M22" s="19" t="n">
        <v>61.44321875</v>
      </c>
      <c r="N22" s="19" t="n">
        <v>0.3005114675</v>
      </c>
      <c r="O22" s="19" t="n">
        <f aca="false">'Propriedades Mecanicas'!N24</f>
        <v>78.98</v>
      </c>
      <c r="P22" s="19" t="n">
        <f aca="false">'Propriedades Mecanicas'!O24</f>
        <v>139.7</v>
      </c>
      <c r="Q22" s="55" t="n">
        <f aca="false">NOT(ISNUMBER(O22))</f>
        <v>0</v>
      </c>
      <c r="R22" s="55" t="n">
        <f aca="false">NOT(ISNUMBER(P22))</f>
        <v>0</v>
      </c>
    </row>
    <row r="23" customFormat="false" ht="13.8" hidden="false" customHeight="false" outlineLevel="0" collapsed="false">
      <c r="A23" s="2" t="str">
        <v>MA04-02</v>
      </c>
      <c r="B23" s="0" t="str">
        <v>Basalto Maciço</v>
      </c>
      <c r="C23" s="19" t="n">
        <v>27.2476424950785</v>
      </c>
      <c r="D23" s="19" t="n">
        <v>27.366185615179</v>
      </c>
      <c r="E23" s="54" t="n">
        <v>0.43505826282765</v>
      </c>
      <c r="F23" s="54" t="n">
        <v>1.20880341503548</v>
      </c>
      <c r="G23" s="19" t="n">
        <v>5.462007874</v>
      </c>
      <c r="H23" s="19" t="n">
        <v>2.927516354</v>
      </c>
      <c r="I23" s="19" t="n">
        <v>61.83989031</v>
      </c>
      <c r="J23" s="19" t="n">
        <v>0.2984696362</v>
      </c>
      <c r="K23" s="19" t="n">
        <v>5.462007874</v>
      </c>
      <c r="L23" s="19" t="n">
        <v>3.02848723</v>
      </c>
      <c r="M23" s="19" t="n">
        <v>65.13851992</v>
      </c>
      <c r="N23" s="19" t="n">
        <v>0.27805087</v>
      </c>
      <c r="O23" s="19" t="n">
        <f aca="false">'Propriedades Mecanicas'!N25</f>
        <v>66.37</v>
      </c>
      <c r="P23" s="19" t="n">
        <f aca="false">'Propriedades Mecanicas'!O25</f>
        <v>169.4</v>
      </c>
      <c r="Q23" s="55" t="n">
        <f aca="false">NOT(ISNUMBER(O23))</f>
        <v>0</v>
      </c>
      <c r="R23" s="55" t="n">
        <f aca="false">NOT(ISNUMBER(P23))</f>
        <v>0</v>
      </c>
    </row>
    <row r="24" customFormat="false" ht="13.8" hidden="false" customHeight="false" outlineLevel="0" collapsed="false">
      <c r="A24" s="2" t="str">
        <v>MA04-03</v>
      </c>
      <c r="B24" s="0" t="str">
        <v>Basalto Maciço</v>
      </c>
      <c r="C24" s="19" t="n">
        <v>26.9024773658987</v>
      </c>
      <c r="D24" s="19" t="n">
        <v>27.002696767602</v>
      </c>
      <c r="E24" s="54" t="n">
        <v>0.372528523452619</v>
      </c>
      <c r="F24" s="54" t="n">
        <v>1.02195348771861</v>
      </c>
      <c r="G24" s="19" t="n">
        <v>5.381853282</v>
      </c>
      <c r="H24" s="19" t="n">
        <v>2.971434662</v>
      </c>
      <c r="I24" s="19" t="n">
        <v>62.04347729</v>
      </c>
      <c r="J24" s="19" t="n">
        <v>0.2807435142</v>
      </c>
      <c r="K24" s="19" t="n">
        <v>5.509486166</v>
      </c>
      <c r="L24" s="19" t="n">
        <v>3.021677867</v>
      </c>
      <c r="M24" s="19" t="n">
        <v>64.36757251</v>
      </c>
      <c r="N24" s="19" t="n">
        <v>0.2848996453</v>
      </c>
      <c r="O24" s="19" t="n">
        <f aca="false">'Propriedades Mecanicas'!N26</f>
        <v>66.15</v>
      </c>
      <c r="P24" s="19" t="n">
        <f aca="false">'Propriedades Mecanicas'!O26</f>
        <v>144.2</v>
      </c>
      <c r="Q24" s="55" t="n">
        <f aca="false">NOT(ISNUMBER(O24))</f>
        <v>0</v>
      </c>
      <c r="R24" s="55" t="n">
        <f aca="false">NOT(ISNUMBER(P24))</f>
        <v>0</v>
      </c>
    </row>
    <row r="25" customFormat="false" ht="13.8" hidden="false" customHeight="false" outlineLevel="0" collapsed="false">
      <c r="A25" s="2" t="str">
        <v>MA04-05</v>
      </c>
      <c r="B25" s="0" t="str">
        <v>Basalto Brechado</v>
      </c>
      <c r="C25" s="19" t="n">
        <v>23.9254918383468</v>
      </c>
      <c r="D25" s="19" t="n">
        <v>24.777652705308</v>
      </c>
      <c r="E25" s="54" t="n">
        <v>3.56172768659858</v>
      </c>
      <c r="F25" s="54" t="n">
        <v>8.68962252105744</v>
      </c>
      <c r="G25" s="19" t="n">
        <v>5.019230769</v>
      </c>
      <c r="H25" s="19" t="n">
        <v>2.176036208</v>
      </c>
      <c r="I25" s="19" t="n">
        <v>31.98328019</v>
      </c>
      <c r="J25" s="19" t="n">
        <v>0.3842692556</v>
      </c>
      <c r="K25" s="19" t="n">
        <v>5.112873134</v>
      </c>
      <c r="L25" s="19" t="n">
        <v>2.288708869</v>
      </c>
      <c r="M25" s="19" t="n">
        <v>35.13666607</v>
      </c>
      <c r="N25" s="19" t="n">
        <v>0.3747041747</v>
      </c>
      <c r="O25" s="19" t="n">
        <f aca="false">'Propriedades Mecanicas'!N27</f>
        <v>48.3</v>
      </c>
      <c r="P25" s="19" t="n">
        <f aca="false">'Propriedades Mecanicas'!O27</f>
        <v>80.5</v>
      </c>
      <c r="Q25" s="55" t="n">
        <f aca="false">NOT(ISNUMBER(O25))</f>
        <v>0</v>
      </c>
      <c r="R25" s="55" t="n">
        <f aca="false">NOT(ISNUMBER(P25))</f>
        <v>0</v>
      </c>
    </row>
    <row r="26" customFormat="false" ht="13.8" hidden="false" customHeight="false" outlineLevel="0" collapsed="false">
      <c r="A26" s="2" t="str">
        <v>MA04-06</v>
      </c>
      <c r="B26" s="0" t="str">
        <v>Peperito</v>
      </c>
      <c r="C26" s="19" t="n">
        <v>21.3304506685931</v>
      </c>
      <c r="D26" s="19" t="n">
        <v>22.8567380052791</v>
      </c>
      <c r="E26" s="54" t="n">
        <v>7.15543876873321</v>
      </c>
      <c r="F26" s="54" t="n">
        <v>15.5637994288164</v>
      </c>
      <c r="G26" s="19" t="n">
        <v>4.642006803</v>
      </c>
      <c r="H26" s="19" t="n">
        <v>2.282572337</v>
      </c>
      <c r="I26" s="19" t="n">
        <v>30.38381248</v>
      </c>
      <c r="J26" s="19" t="n">
        <v>0.3405524681</v>
      </c>
      <c r="K26" s="19" t="n">
        <v>4.595117845</v>
      </c>
      <c r="L26" s="19" t="n">
        <v>2.679658355</v>
      </c>
      <c r="M26" s="19" t="n">
        <v>38.80707445</v>
      </c>
      <c r="N26" s="19" t="n">
        <v>0.2423463798</v>
      </c>
      <c r="O26" s="19" t="n">
        <f aca="false">'Propriedades Mecanicas'!N28</f>
        <v>31.01</v>
      </c>
      <c r="P26" s="19" t="n">
        <f aca="false">'Propriedades Mecanicas'!O28</f>
        <v>33.5</v>
      </c>
      <c r="Q26" s="55" t="n">
        <f aca="false">NOT(ISNUMBER(O26))</f>
        <v>0</v>
      </c>
      <c r="R26" s="55" t="n">
        <f aca="false">NOT(ISNUMBER(P26))</f>
        <v>0</v>
      </c>
    </row>
    <row r="27" customFormat="false" ht="13.8" hidden="false" customHeight="false" outlineLevel="0" collapsed="false">
      <c r="A27" s="2" t="str">
        <v>QD03-01</v>
      </c>
      <c r="B27" s="0" t="str">
        <v>Basalto Hidrotermal</v>
      </c>
      <c r="C27" s="19" t="n">
        <v>24.6851259214772</v>
      </c>
      <c r="D27" s="19" t="n">
        <v>24.8403403560356</v>
      </c>
      <c r="E27" s="54" t="n">
        <v>0.628777163430627</v>
      </c>
      <c r="F27" s="54" t="n">
        <v>1.58274675407344</v>
      </c>
      <c r="G27" s="19" t="n">
        <v>5.539330544</v>
      </c>
      <c r="H27" s="19" t="n">
        <v>2.887459106</v>
      </c>
      <c r="I27" s="19" t="n">
        <v>55.13038921</v>
      </c>
      <c r="J27" s="19" t="n">
        <v>0.3134535152</v>
      </c>
      <c r="K27" s="19" t="n">
        <v>5.657692308</v>
      </c>
      <c r="L27" s="19" t="n">
        <v>3.059625607</v>
      </c>
      <c r="M27" s="19" t="n">
        <v>60.95246005</v>
      </c>
      <c r="N27" s="19" t="n">
        <v>0.2933319237</v>
      </c>
      <c r="O27" s="19" t="n">
        <f aca="false">'Propriedades Mecanicas'!N29</f>
        <v>95.72</v>
      </c>
      <c r="P27" s="19" t="n">
        <f aca="false">'Propriedades Mecanicas'!O29</f>
        <v>101.5</v>
      </c>
      <c r="Q27" s="55" t="n">
        <f aca="false">NOT(ISNUMBER(O27))</f>
        <v>0</v>
      </c>
      <c r="R27" s="55" t="n">
        <f aca="false">NOT(ISNUMBER(P27))</f>
        <v>0</v>
      </c>
    </row>
    <row r="28" customFormat="false" ht="13.8" hidden="false" customHeight="false" outlineLevel="0" collapsed="false">
      <c r="A28" s="2" t="str">
        <v>QD03-02</v>
      </c>
      <c r="B28" s="0" t="str">
        <v>Riolito</v>
      </c>
      <c r="C28" s="19" t="n">
        <v>25.1925594519079</v>
      </c>
      <c r="D28" s="19" t="n">
        <v>25.625803205768</v>
      </c>
      <c r="E28" s="54" t="n">
        <v>1.71972901239805</v>
      </c>
      <c r="F28" s="54" t="n">
        <v>4.41785679982551</v>
      </c>
      <c r="G28" s="19" t="n">
        <v>5.211710037</v>
      </c>
      <c r="H28" s="19" t="n">
        <v>3.120992876</v>
      </c>
      <c r="I28" s="19" t="n">
        <v>61.07785129</v>
      </c>
      <c r="J28" s="19" t="n">
        <v>0.2204404216</v>
      </c>
      <c r="K28" s="19" t="n">
        <v>5.330608365</v>
      </c>
      <c r="L28" s="19" t="n">
        <v>2.975275891</v>
      </c>
      <c r="M28" s="19" t="n">
        <v>57.93228852</v>
      </c>
      <c r="N28" s="19" t="n">
        <v>0.2737511419</v>
      </c>
      <c r="O28" s="19" t="n">
        <f aca="false">'Propriedades Mecanicas'!N30</f>
        <v>88.03</v>
      </c>
      <c r="P28" s="19" t="n">
        <f aca="false">'Propriedades Mecanicas'!O30</f>
        <v>148</v>
      </c>
      <c r="Q28" s="55" t="n">
        <f aca="false">NOT(ISNUMBER(O28))</f>
        <v>0</v>
      </c>
      <c r="R28" s="55" t="n">
        <f aca="false">NOT(ISNUMBER(P28))</f>
        <v>0</v>
      </c>
    </row>
    <row r="29" customFormat="false" ht="13.8" hidden="false" customHeight="false" outlineLevel="0" collapsed="false">
      <c r="A29" s="2" t="str">
        <v>QD05-01</v>
      </c>
      <c r="B29" s="0" t="str">
        <v>Basalto Vesiculado</v>
      </c>
      <c r="C29" s="19" t="n">
        <v>21.2959065742197</v>
      </c>
      <c r="D29" s="19" t="n">
        <v>22.9558686580561</v>
      </c>
      <c r="E29" s="54" t="n">
        <v>7.7947472114003</v>
      </c>
      <c r="F29" s="54" t="n">
        <v>16.926902498166</v>
      </c>
      <c r="G29" s="19" t="n">
        <v>3.062087912</v>
      </c>
      <c r="H29" s="19" t="n">
        <v>2.142143296</v>
      </c>
      <c r="I29" s="19" t="n">
        <v>20.34361576</v>
      </c>
      <c r="J29" s="19" t="n">
        <v>0.02076472454</v>
      </c>
      <c r="K29" s="19" t="n">
        <v>3.240116279</v>
      </c>
      <c r="L29" s="19" t="n">
        <v>2.262871528</v>
      </c>
      <c r="M29" s="19" t="n">
        <v>22.77128669</v>
      </c>
      <c r="N29" s="19" t="n">
        <v>0.02391126695</v>
      </c>
      <c r="O29" s="19"/>
      <c r="P29" s="19" t="n">
        <f aca="false">'Propriedades Mecanicas'!O31</f>
        <v>19.97</v>
      </c>
      <c r="Q29" s="55" t="n">
        <f aca="false">NOT(ISNUMBER(O29))</f>
        <v>1</v>
      </c>
      <c r="R29" s="55" t="n">
        <f aca="false">NOT(ISNUMBER(P29))</f>
        <v>0</v>
      </c>
    </row>
    <row r="30" customFormat="false" ht="13.8" hidden="false" customHeight="false" outlineLevel="0" collapsed="false">
      <c r="A30" s="2" t="str">
        <v>QD05-02</v>
      </c>
      <c r="B30" s="0" t="str">
        <v>Basalto Vesiculado</v>
      </c>
      <c r="C30" s="19" t="n">
        <v>25.5493068399395</v>
      </c>
      <c r="D30" s="19" t="n">
        <v>26.1779370641046</v>
      </c>
      <c r="E30" s="54" t="n">
        <v>2.46045901794256</v>
      </c>
      <c r="F30" s="54" t="n">
        <v>6.41024431549109</v>
      </c>
      <c r="G30" s="19" t="n">
        <v>4.326780186</v>
      </c>
      <c r="H30" s="19" t="n">
        <v>1.922616591</v>
      </c>
      <c r="I30" s="19" t="n">
        <v>26.52182791</v>
      </c>
      <c r="J30" s="19" t="n">
        <v>0.3769863627</v>
      </c>
      <c r="K30" s="19" t="n">
        <v>4.522815534</v>
      </c>
      <c r="L30" s="19" t="n">
        <v>2.197751219</v>
      </c>
      <c r="M30" s="19" t="n">
        <v>33.86188187</v>
      </c>
      <c r="N30" s="19" t="n">
        <v>0.3454438846</v>
      </c>
      <c r="O30" s="19" t="n">
        <f aca="false">'Propriedades Mecanicas'!N32</f>
        <v>36.54</v>
      </c>
      <c r="P30" s="19"/>
      <c r="Q30" s="55" t="n">
        <f aca="false">NOT(ISNUMBER(O30))</f>
        <v>0</v>
      </c>
      <c r="R30" s="55" t="n">
        <f aca="false">NOT(ISNUMBER(P30))</f>
        <v>1</v>
      </c>
    </row>
    <row r="31" customFormat="false" ht="13.8" hidden="false" customHeight="false" outlineLevel="0" collapsed="false">
      <c r="A31" s="2" t="str">
        <v>EU05-01</v>
      </c>
      <c r="B31" s="0" t="str">
        <v>Basalto Maciço</v>
      </c>
      <c r="C31" s="19" t="n">
        <v>27.0723279807814</v>
      </c>
      <c r="D31" s="19" t="n">
        <v>27.4865446851</v>
      </c>
      <c r="E31" s="54" t="n">
        <v>1.53003725653978</v>
      </c>
      <c r="F31" s="54" t="n">
        <v>4.2238348907996</v>
      </c>
      <c r="G31" s="19" t="n">
        <v>4.770901639</v>
      </c>
      <c r="H31" s="19" t="n">
        <v>2.65958419</v>
      </c>
      <c r="I31" s="19" t="n">
        <v>49.77639518</v>
      </c>
      <c r="J31" s="19" t="n">
        <v>0.2745621976</v>
      </c>
      <c r="K31" s="19" t="n">
        <v>4.790534979</v>
      </c>
      <c r="L31" s="19" t="n">
        <v>2.19890442</v>
      </c>
      <c r="M31" s="19" t="n">
        <v>36.48113977</v>
      </c>
      <c r="N31" s="19" t="n">
        <v>0.3665350363</v>
      </c>
      <c r="O31" s="19" t="n">
        <f aca="false">'Propriedades Mecanicas'!N33</f>
        <v>38.32</v>
      </c>
      <c r="P31" s="19" t="n">
        <f aca="false">'Propriedades Mecanicas'!O33</f>
        <v>93</v>
      </c>
      <c r="Q31" s="55" t="n">
        <f aca="false">NOT(ISNUMBER(O31))</f>
        <v>0</v>
      </c>
      <c r="R31" s="55" t="n">
        <f aca="false">NOT(ISNUMBER(P31))</f>
        <v>0</v>
      </c>
    </row>
    <row r="32" customFormat="false" ht="13.8" hidden="false" customHeight="false" outlineLevel="0" collapsed="false">
      <c r="A32" s="2" t="str">
        <v>EU05-02</v>
      </c>
      <c r="B32" s="0" t="str">
        <v>Basalto Brechado</v>
      </c>
      <c r="C32" s="19" t="n">
        <v>20.9991830799937</v>
      </c>
      <c r="D32" s="19" t="n">
        <v>22.7635180488131</v>
      </c>
      <c r="E32" s="54" t="n">
        <v>8.40192193238398</v>
      </c>
      <c r="F32" s="54" t="n">
        <v>17.9912097282911</v>
      </c>
      <c r="G32" s="19" t="n">
        <v>3.831932773</v>
      </c>
      <c r="H32" s="19" t="n">
        <v>1.824</v>
      </c>
      <c r="I32" s="19" t="n">
        <v>19.28534317</v>
      </c>
      <c r="J32" s="19" t="n">
        <v>0.3535240696</v>
      </c>
      <c r="K32" s="19" t="n">
        <v>3.810584958</v>
      </c>
      <c r="L32" s="19" t="n">
        <v>2.265650878</v>
      </c>
      <c r="M32" s="19" t="n">
        <v>26.964836</v>
      </c>
      <c r="N32" s="19" t="n">
        <v>0.2265918814</v>
      </c>
      <c r="O32" s="19" t="n">
        <f aca="false">'Propriedades Mecanicas'!N34</f>
        <v>20.9</v>
      </c>
      <c r="P32" s="19" t="n">
        <f aca="false">'Propriedades Mecanicas'!O34</f>
        <v>34.3</v>
      </c>
      <c r="Q32" s="55" t="n">
        <f aca="false">NOT(ISNUMBER(O32))</f>
        <v>0</v>
      </c>
      <c r="R32" s="55" t="n">
        <f aca="false">NOT(ISNUMBER(P32))</f>
        <v>0</v>
      </c>
    </row>
    <row r="33" customFormat="false" ht="13.8" hidden="false" customHeight="false" outlineLevel="0" collapsed="false">
      <c r="A33" s="2" t="str">
        <v>GB02-01</v>
      </c>
      <c r="B33" s="0" t="str">
        <v>Basalto Maciço</v>
      </c>
      <c r="C33" s="19" t="n">
        <v>28.8512827458782</v>
      </c>
      <c r="D33" s="19" t="n">
        <v>28.896120670309</v>
      </c>
      <c r="E33" s="54" t="n">
        <v>0.155410505750186</v>
      </c>
      <c r="F33" s="54" t="n">
        <v>0.457219584983512</v>
      </c>
      <c r="G33" s="19" t="n">
        <v>6.007762557</v>
      </c>
      <c r="H33" s="19" t="n">
        <v>3.230297078</v>
      </c>
      <c r="I33" s="19" t="n">
        <v>79.61319793</v>
      </c>
      <c r="J33" s="19" t="n">
        <v>0.2966587438</v>
      </c>
      <c r="K33" s="19" t="n">
        <v>6.007762557</v>
      </c>
      <c r="L33" s="19" t="n">
        <v>3.194997572</v>
      </c>
      <c r="M33" s="19" t="n">
        <v>78.25289882</v>
      </c>
      <c r="N33" s="19" t="n">
        <v>0.3028215176</v>
      </c>
      <c r="O33" s="19" t="n">
        <f aca="false">'Propriedades Mecanicas'!N35</f>
        <v>91.16</v>
      </c>
      <c r="P33" s="19"/>
      <c r="Q33" s="55" t="n">
        <f aca="false">NOT(ISNUMBER(O33))</f>
        <v>0</v>
      </c>
      <c r="R33" s="55" t="n">
        <f aca="false">NOT(ISNUMBER(P33))</f>
        <v>1</v>
      </c>
    </row>
    <row r="34" customFormat="false" ht="13.8" hidden="false" customHeight="false" outlineLevel="0" collapsed="false">
      <c r="A34" s="2" t="str">
        <v>GB02-02</v>
      </c>
      <c r="B34" s="0" t="str">
        <v>Basalto Maciço</v>
      </c>
      <c r="C34" s="19" t="n">
        <v>28.581530048207</v>
      </c>
      <c r="D34" s="19" t="n">
        <v>28.7655300136243</v>
      </c>
      <c r="E34" s="54" t="n">
        <v>0.643772272187346</v>
      </c>
      <c r="F34" s="54" t="n">
        <v>1.8762774792335</v>
      </c>
      <c r="G34" s="19" t="n">
        <v>5.925105485</v>
      </c>
      <c r="H34" s="19" t="n">
        <v>2.34158746</v>
      </c>
      <c r="I34" s="19" t="n">
        <v>44.98319677</v>
      </c>
      <c r="J34" s="19" t="n">
        <v>0.4074557646</v>
      </c>
      <c r="K34" s="19" t="n">
        <v>6.001068376</v>
      </c>
      <c r="L34" s="19" t="n">
        <v>2.595656192</v>
      </c>
      <c r="M34" s="19" t="n">
        <v>54.38974106</v>
      </c>
      <c r="N34" s="19" t="n">
        <v>0.384930125</v>
      </c>
      <c r="O34" s="19"/>
      <c r="P34" s="19"/>
      <c r="Q34" s="55" t="n">
        <f aca="false">NOT(ISNUMBER(O34))</f>
        <v>1</v>
      </c>
      <c r="R34" s="55" t="n">
        <f aca="false">NOT(ISNUMBER(P34))</f>
        <v>1</v>
      </c>
    </row>
    <row r="35" customFormat="false" ht="13.8" hidden="false" customHeight="false" outlineLevel="0" collapsed="false">
      <c r="A35" s="2" t="str">
        <v>GB02-03</v>
      </c>
      <c r="B35" s="0" t="str">
        <v>Basalto Maciço</v>
      </c>
      <c r="C35" s="19" t="n">
        <v>29.0120971453321</v>
      </c>
      <c r="D35" s="19" t="n">
        <v>29.0744770868431</v>
      </c>
      <c r="E35" s="54" t="n">
        <v>0.215013555202387</v>
      </c>
      <c r="F35" s="54" t="n">
        <v>0.636098377233293</v>
      </c>
      <c r="G35" s="19" t="n">
        <v>5.916736402</v>
      </c>
      <c r="H35" s="19" t="n">
        <v>3.112015845</v>
      </c>
      <c r="I35" s="19" t="n">
        <v>74.99602757</v>
      </c>
      <c r="J35" s="19" t="n">
        <v>0.3087786984</v>
      </c>
      <c r="K35" s="19" t="n">
        <v>6.043162393</v>
      </c>
      <c r="L35" s="19" t="n">
        <v>3.324165491</v>
      </c>
      <c r="M35" s="19" t="n">
        <v>83.88910297</v>
      </c>
      <c r="N35" s="19" t="n">
        <v>0.2830743822</v>
      </c>
      <c r="O35" s="19" t="n">
        <f aca="false">'Propriedades Mecanicas'!N37</f>
        <v>61.49</v>
      </c>
      <c r="P35" s="19"/>
      <c r="Q35" s="55" t="n">
        <f aca="false">NOT(ISNUMBER(O35))</f>
        <v>0</v>
      </c>
      <c r="R35" s="55" t="n">
        <f aca="false">NOT(ISNUMBER(P35))</f>
        <v>1</v>
      </c>
    </row>
    <row r="36" customFormat="false" ht="13.8" hidden="false" customHeight="false" outlineLevel="0" collapsed="false">
      <c r="A36" s="2" t="str">
        <v>GB02-04</v>
      </c>
      <c r="B36" s="0" t="str">
        <v>Basalto Maciço</v>
      </c>
      <c r="C36" s="19" t="n">
        <v>28.9522863915848</v>
      </c>
      <c r="D36" s="19" t="n">
        <v>29.0275725382441</v>
      </c>
      <c r="E36" s="54" t="n">
        <v>0.260035237428097</v>
      </c>
      <c r="F36" s="54" t="n">
        <v>0.76770504361041</v>
      </c>
      <c r="G36" s="19" t="n">
        <v>5.922008547</v>
      </c>
      <c r="H36" s="19" t="n">
        <v>3.30491295</v>
      </c>
      <c r="I36" s="19" t="n">
        <v>82.15377049</v>
      </c>
      <c r="J36" s="19" t="n">
        <v>0.2738411216</v>
      </c>
      <c r="K36" s="19" t="n">
        <v>6.051310044</v>
      </c>
      <c r="L36" s="19" t="n">
        <v>3.262891453</v>
      </c>
      <c r="M36" s="19" t="n">
        <v>81.41046184</v>
      </c>
      <c r="N36" s="19" t="n">
        <v>0.2950387984</v>
      </c>
      <c r="O36" s="19"/>
      <c r="P36" s="19"/>
      <c r="Q36" s="55" t="n">
        <f aca="false">NOT(ISNUMBER(O36))</f>
        <v>1</v>
      </c>
      <c r="R36" s="55" t="n">
        <f aca="false">NOT(ISNUMBER(P36))</f>
        <v>1</v>
      </c>
    </row>
    <row r="37" customFormat="false" ht="13.8" hidden="false" customHeight="false" outlineLevel="0" collapsed="false">
      <c r="A37" s="2" t="str">
        <v>GB02-05</v>
      </c>
      <c r="B37" s="0" t="str">
        <v>Basalto Maciço</v>
      </c>
      <c r="C37" s="19" t="n">
        <v>28.7766177649602</v>
      </c>
      <c r="D37" s="19" t="n">
        <v>28.888428257163</v>
      </c>
      <c r="E37" s="54" t="n">
        <v>0.388546329926509</v>
      </c>
      <c r="F37" s="54" t="n">
        <v>1.14014971680169</v>
      </c>
      <c r="G37" s="19" t="n">
        <v>5.758811475</v>
      </c>
      <c r="H37" s="19" t="n">
        <v>2.375972269</v>
      </c>
      <c r="I37" s="19" t="n">
        <v>46.29792186</v>
      </c>
      <c r="J37" s="19" t="n">
        <v>0.3974288152</v>
      </c>
      <c r="K37" s="19" t="n">
        <v>5.879288703</v>
      </c>
      <c r="L37" s="19" t="n">
        <v>2.310341993</v>
      </c>
      <c r="M37" s="19" t="n">
        <v>44.12828559</v>
      </c>
      <c r="N37" s="19" t="n">
        <v>0.408690037</v>
      </c>
      <c r="O37" s="19" t="n">
        <f aca="false">'Propriedades Mecanicas'!N39</f>
        <v>92.03</v>
      </c>
      <c r="P37" s="19"/>
      <c r="Q37" s="55" t="n">
        <f aca="false">NOT(ISNUMBER(O37))</f>
        <v>0</v>
      </c>
      <c r="R37" s="55" t="n">
        <f aca="false">NOT(ISNUMBER(P37))</f>
        <v>1</v>
      </c>
    </row>
    <row r="38" customFormat="false" ht="13.8" hidden="false" customHeight="false" outlineLevel="0" collapsed="false">
      <c r="A38" s="2" t="str">
        <v>CB05-01</v>
      </c>
      <c r="B38" s="0" t="str">
        <v>Arenito</v>
      </c>
      <c r="C38" s="19" t="n">
        <v>19.8196938574422</v>
      </c>
      <c r="D38" s="19" t="n">
        <v>21.5690382649721</v>
      </c>
      <c r="E38" s="54" t="n">
        <v>8.8262937869396</v>
      </c>
      <c r="F38" s="54" t="n">
        <v>17.8383485444048</v>
      </c>
      <c r="G38" s="19" t="n">
        <v>2.455444305</v>
      </c>
      <c r="H38" s="19" t="n">
        <v>1.532375225</v>
      </c>
      <c r="I38" s="19" t="n">
        <v>11.20992339</v>
      </c>
      <c r="J38" s="19" t="n">
        <v>0.1810441678</v>
      </c>
      <c r="K38" s="19" t="n">
        <v>2.483417722</v>
      </c>
      <c r="L38" s="19" t="n">
        <v>1.405775294</v>
      </c>
      <c r="M38" s="19" t="n">
        <v>10.09876033</v>
      </c>
      <c r="N38" s="19" t="n">
        <v>0.2642413487</v>
      </c>
      <c r="O38" s="19" t="n">
        <f aca="false">'Propriedades Mecanicas'!N40</f>
        <v>11.13</v>
      </c>
      <c r="P38" s="19" t="n">
        <f aca="false">'Propriedades Mecanicas'!O40</f>
        <v>16.3</v>
      </c>
      <c r="Q38" s="55" t="n">
        <f aca="false">NOT(ISNUMBER(O38))</f>
        <v>0</v>
      </c>
      <c r="R38" s="55" t="n">
        <f aca="false">NOT(ISNUMBER(P38))</f>
        <v>0</v>
      </c>
    </row>
    <row r="39" customFormat="false" ht="13.8" hidden="false" customHeight="false" outlineLevel="0" collapsed="false">
      <c r="A39" s="2" t="str">
        <v>CB05-02</v>
      </c>
      <c r="B39" s="0" t="str">
        <v>Basalto Maciço</v>
      </c>
      <c r="C39" s="19" t="n">
        <v>28.404949342844</v>
      </c>
      <c r="D39" s="19" t="n">
        <v>28.4943026131998</v>
      </c>
      <c r="E39" s="54" t="n">
        <v>0.314569370560713</v>
      </c>
      <c r="F39" s="54" t="n">
        <v>0.911149784644847</v>
      </c>
      <c r="G39" s="19" t="n">
        <v>5.878714859</v>
      </c>
      <c r="H39" s="19" t="n">
        <v>3.137162452</v>
      </c>
      <c r="I39" s="19" t="n">
        <v>74.16963366</v>
      </c>
      <c r="J39" s="19" t="n">
        <v>0.3009145709</v>
      </c>
      <c r="K39" s="19" t="n">
        <v>5.878714859</v>
      </c>
      <c r="L39" s="19" t="n">
        <v>3.237063246</v>
      </c>
      <c r="M39" s="19" t="n">
        <v>77.84642739</v>
      </c>
      <c r="N39" s="19" t="n">
        <v>0.2824279581</v>
      </c>
      <c r="O39" s="19" t="n">
        <f aca="false">'Propriedades Mecanicas'!N41</f>
        <v>107.14</v>
      </c>
      <c r="P39" s="19" t="n">
        <f aca="false">'Propriedades Mecanicas'!O41</f>
        <v>138.7</v>
      </c>
      <c r="Q39" s="55" t="n">
        <f aca="false">NOT(ISNUMBER(O39))</f>
        <v>0</v>
      </c>
      <c r="R39" s="55" t="n">
        <f aca="false">NOT(ISNUMBER(P39))</f>
        <v>0</v>
      </c>
    </row>
    <row r="40" customFormat="false" ht="13.8" hidden="false" customHeight="false" outlineLevel="0" collapsed="false">
      <c r="K40" s="19"/>
    </row>
    <row r="41" customFormat="false" ht="15.75" hidden="false" customHeight="false" outlineLevel="0" collapsed="false">
      <c r="K41" s="19"/>
    </row>
    <row r="42" customFormat="false" ht="15.75" hidden="false" customHeight="false" outlineLevel="0" collapsed="false">
      <c r="K42" s="19"/>
    </row>
    <row r="43" customFormat="false" ht="15.75" hidden="false" customHeight="false" outlineLevel="0" collapsed="false">
      <c r="C43" s="19"/>
      <c r="D43" s="19"/>
      <c r="E43" s="56"/>
      <c r="F43" s="56"/>
      <c r="G43" s="19"/>
      <c r="H43" s="19"/>
      <c r="I43" s="56"/>
      <c r="J43" s="56"/>
      <c r="K43" s="19"/>
      <c r="L43" s="19"/>
      <c r="M43" s="56"/>
      <c r="N43" s="56"/>
    </row>
    <row r="44" customFormat="false" ht="15.75" hidden="false" customHeight="false" outlineLevel="0" collapsed="false">
      <c r="C44" s="19"/>
      <c r="D44" s="19"/>
      <c r="E44" s="56"/>
      <c r="F44" s="56"/>
      <c r="G44" s="19"/>
      <c r="H44" s="19"/>
      <c r="I44" s="56"/>
      <c r="J44" s="56"/>
      <c r="K44" s="19"/>
      <c r="L44" s="19"/>
      <c r="M44" s="56"/>
      <c r="N44" s="56"/>
    </row>
    <row r="45" customFormat="false" ht="15.75" hidden="false" customHeight="false" outlineLevel="0" collapsed="false">
      <c r="C45" s="19"/>
      <c r="D45" s="19"/>
      <c r="E45" s="56"/>
      <c r="F45" s="56"/>
      <c r="G45" s="19"/>
      <c r="H45" s="19"/>
      <c r="I45" s="56"/>
      <c r="J45" s="56"/>
      <c r="K45" s="19"/>
      <c r="L45" s="19"/>
      <c r="M45" s="56"/>
      <c r="N45" s="56"/>
    </row>
    <row r="46" customFormat="false" ht="15.75" hidden="false" customHeight="false" outlineLevel="0" collapsed="false">
      <c r="A46" s="4"/>
      <c r="B46" s="19"/>
      <c r="C46" s="19"/>
      <c r="D46" s="19"/>
      <c r="E46" s="19"/>
      <c r="F46" s="19"/>
      <c r="G46" s="19"/>
      <c r="H46" s="19"/>
      <c r="I46" s="4"/>
      <c r="J46" s="19"/>
      <c r="K46" s="19"/>
      <c r="L46" s="19"/>
      <c r="M46" s="56"/>
      <c r="N46" s="19"/>
      <c r="O46" s="19"/>
      <c r="P46" s="19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customFormat="false" ht="15.75" hidden="false" customHeight="false" outlineLevel="0" collapsed="false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customFormat="false" ht="15.75" hidden="false" customHeight="false" outlineLevel="0" collapsed="false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customFormat="false" ht="15.75" hidden="false" customHeight="false" outlineLevel="0" collapsed="false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customFormat="false" ht="15.75" hidden="false" customHeight="false" outlineLevel="0" collapsed="false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customFormat="false" ht="15.75" hidden="false" customHeight="false" outlineLevel="0" collapsed="false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customFormat="false" ht="15.75" hidden="false" customHeight="false" outlineLevel="0" collapsed="false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customFormat="false" ht="15.75" hidden="false" customHeight="false" outlineLevel="0" collapsed="false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  <row r="55" customFormat="false" ht="15.75" hidden="false" customHeight="false" outlineLevel="0" collapsed="false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</row>
    <row r="56" customFormat="false" ht="15.75" hidden="false" customHeight="false" outlineLevel="0" collapsed="false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customFormat="false" ht="15.75" hidden="false" customHeight="false" outlineLevel="0" collapsed="false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  <row r="58" customFormat="false" ht="15.75" hidden="false" customHeight="false" outlineLevel="0" collapsed="false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customFormat="false" ht="15.75" hidden="false" customHeight="false" outlineLevel="0" collapsed="false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customFormat="false" ht="15.75" hidden="false" customHeight="false" outlineLevel="0" collapsed="false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  <row r="61" customFormat="false" ht="15.75" hidden="false" customHeight="false" outlineLevel="0" collapsed="false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customFormat="false" ht="15.75" hidden="false" customHeight="false" outlineLevel="0" collapsed="false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  <row r="63" customFormat="false" ht="15.75" hidden="false" customHeight="false" outlineLevel="0" collapsed="false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  <row r="64" customFormat="false" ht="15.75" hidden="false" customHeight="false" outlineLevel="0" collapsed="false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 customFormat="false" ht="15.75" hidden="false" customHeight="false" outlineLevel="0" collapsed="false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 customFormat="false" ht="15.75" hidden="false" customHeight="false" outlineLevel="0" collapsed="false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  <row r="67" customFormat="false" ht="15.75" hidden="false" customHeight="false" outlineLevel="0" collapsed="false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  <row r="68" customFormat="false" ht="15.75" hidden="false" customHeight="false" outlineLevel="0" collapsed="false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  <row r="69" customFormat="false" ht="15.75" hidden="false" customHeight="false" outlineLevel="0" collapsed="false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</row>
    <row r="70" customFormat="false" ht="15.75" hidden="false" customHeight="false" outlineLevel="0" collapsed="false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</row>
    <row r="71" customFormat="false" ht="15.75" hidden="false" customHeight="false" outlineLevel="0" collapsed="false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</row>
    <row r="72" customFormat="false" ht="15.75" hidden="false" customHeight="false" outlineLevel="0" collapsed="false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</row>
    <row r="73" customFormat="false" ht="15.75" hidden="false" customHeight="false" outlineLevel="0" collapsed="false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</row>
    <row r="74" customFormat="false" ht="15.75" hidden="false" customHeight="false" outlineLevel="0" collapsed="false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</row>
    <row r="75" customFormat="false" ht="15.75" hidden="false" customHeight="false" outlineLevel="0" collapsed="false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</row>
    <row r="76" customFormat="false" ht="15.75" hidden="false" customHeight="false" outlineLevel="0" collapsed="false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</row>
    <row r="77" customFormat="false" ht="15.75" hidden="false" customHeight="false" outlineLevel="0" collapsed="false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</row>
    <row r="78" customFormat="false" ht="15.75" hidden="false" customHeight="false" outlineLevel="0" collapsed="false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</row>
    <row r="79" customFormat="false" ht="15.75" hidden="false" customHeight="false" outlineLevel="0" collapsed="false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</row>
    <row r="80" customFormat="false" ht="15.75" hidden="false" customHeight="false" outlineLevel="0" collapsed="false">
      <c r="K80" s="19"/>
    </row>
    <row r="81" customFormat="false" ht="15.75" hidden="false" customHeight="false" outlineLevel="0" collapsed="false">
      <c r="K81" s="19"/>
    </row>
    <row r="82" customFormat="false" ht="15.75" hidden="false" customHeight="false" outlineLevel="0" collapsed="false">
      <c r="K82" s="19"/>
    </row>
    <row r="83" customFormat="false" ht="15.75" hidden="false" customHeight="false" outlineLevel="0" collapsed="false">
      <c r="K83" s="19"/>
    </row>
    <row r="84" customFormat="false" ht="15.75" hidden="false" customHeight="false" outlineLevel="0" collapsed="false">
      <c r="K84" s="19"/>
    </row>
    <row r="85" customFormat="false" ht="15.75" hidden="false" customHeight="false" outlineLevel="0" collapsed="false">
      <c r="K85" s="19"/>
    </row>
    <row r="86" customFormat="false" ht="15.75" hidden="false" customHeight="false" outlineLevel="0" collapsed="false">
      <c r="K86" s="19"/>
    </row>
    <row r="87" customFormat="false" ht="15.75" hidden="false" customHeight="false" outlineLevel="0" collapsed="false">
      <c r="K87" s="19"/>
    </row>
    <row r="88" customFormat="false" ht="15.75" hidden="false" customHeight="false" outlineLevel="0" collapsed="false">
      <c r="K88" s="19"/>
    </row>
    <row r="89" customFormat="false" ht="15.75" hidden="false" customHeight="false" outlineLevel="0" collapsed="false">
      <c r="K89" s="19"/>
    </row>
    <row r="90" customFormat="false" ht="15.75" hidden="false" customHeight="false" outlineLevel="0" collapsed="false">
      <c r="K90" s="19"/>
    </row>
    <row r="91" customFormat="false" ht="15.75" hidden="false" customHeight="false" outlineLevel="0" collapsed="false">
      <c r="K91" s="19"/>
    </row>
    <row r="92" customFormat="false" ht="15.75" hidden="false" customHeight="false" outlineLevel="0" collapsed="false">
      <c r="K92" s="19"/>
    </row>
    <row r="93" customFormat="false" ht="15.75" hidden="false" customHeight="false" outlineLevel="0" collapsed="false">
      <c r="K93" s="19"/>
    </row>
    <row r="94" customFormat="false" ht="15.75" hidden="false" customHeight="false" outlineLevel="0" collapsed="false">
      <c r="K94" s="19"/>
    </row>
    <row r="95" customFormat="false" ht="15.75" hidden="false" customHeight="false" outlineLevel="0" collapsed="false">
      <c r="K95" s="19"/>
    </row>
    <row r="96" customFormat="false" ht="15.75" hidden="false" customHeight="false" outlineLevel="0" collapsed="false">
      <c r="K96" s="19"/>
    </row>
    <row r="97" customFormat="false" ht="15.75" hidden="false" customHeight="false" outlineLevel="0" collapsed="false">
      <c r="K97" s="19"/>
    </row>
    <row r="98" customFormat="false" ht="15.75" hidden="false" customHeight="false" outlineLevel="0" collapsed="false">
      <c r="K98" s="19"/>
    </row>
    <row r="99" customFormat="false" ht="15.75" hidden="false" customHeight="false" outlineLevel="0" collapsed="false">
      <c r="K99" s="19"/>
    </row>
    <row r="100" customFormat="false" ht="15.75" hidden="false" customHeight="false" outlineLevel="0" collapsed="false">
      <c r="K100" s="19"/>
    </row>
    <row r="101" customFormat="false" ht="15.75" hidden="false" customHeight="false" outlineLevel="0" collapsed="false">
      <c r="K101" s="19"/>
    </row>
    <row r="102" customFormat="false" ht="15.75" hidden="false" customHeight="false" outlineLevel="0" collapsed="false">
      <c r="K102" s="19"/>
    </row>
    <row r="103" customFormat="false" ht="15.75" hidden="false" customHeight="false" outlineLevel="0" collapsed="false">
      <c r="K103" s="19"/>
    </row>
    <row r="104" customFormat="false" ht="15.75" hidden="false" customHeight="false" outlineLevel="0" collapsed="false">
      <c r="K104" s="19"/>
    </row>
    <row r="105" customFormat="false" ht="15.75" hidden="false" customHeight="false" outlineLevel="0" collapsed="false">
      <c r="K105" s="19"/>
    </row>
    <row r="106" customFormat="false" ht="15.75" hidden="false" customHeight="false" outlineLevel="0" collapsed="false">
      <c r="K106" s="19"/>
    </row>
    <row r="107" customFormat="false" ht="15.75" hidden="false" customHeight="false" outlineLevel="0" collapsed="false">
      <c r="K107" s="19"/>
    </row>
    <row r="108" customFormat="false" ht="15.75" hidden="false" customHeight="false" outlineLevel="0" collapsed="false">
      <c r="K108" s="19"/>
    </row>
    <row r="109" customFormat="false" ht="15.75" hidden="false" customHeight="false" outlineLevel="0" collapsed="false">
      <c r="K109" s="19"/>
    </row>
    <row r="110" customFormat="false" ht="15.75" hidden="false" customHeight="false" outlineLevel="0" collapsed="false">
      <c r="K110" s="19"/>
    </row>
    <row r="111" customFormat="false" ht="15.75" hidden="false" customHeight="false" outlineLevel="0" collapsed="false">
      <c r="K111" s="19"/>
    </row>
    <row r="112" customFormat="false" ht="15.75" hidden="false" customHeight="false" outlineLevel="0" collapsed="false">
      <c r="K112" s="19"/>
    </row>
    <row r="113" customFormat="false" ht="15.75" hidden="false" customHeight="false" outlineLevel="0" collapsed="false">
      <c r="K113" s="19"/>
    </row>
    <row r="114" customFormat="false" ht="15.75" hidden="false" customHeight="false" outlineLevel="0" collapsed="false">
      <c r="K114" s="19"/>
    </row>
    <row r="115" customFormat="false" ht="15.75" hidden="false" customHeight="false" outlineLevel="0" collapsed="false">
      <c r="K115" s="19"/>
    </row>
    <row r="116" customFormat="false" ht="15.75" hidden="false" customHeight="false" outlineLevel="0" collapsed="false">
      <c r="K116" s="19"/>
    </row>
    <row r="117" customFormat="false" ht="15.75" hidden="false" customHeight="false" outlineLevel="0" collapsed="false">
      <c r="K117" s="19"/>
    </row>
    <row r="118" customFormat="false" ht="15.75" hidden="false" customHeight="false" outlineLevel="0" collapsed="false">
      <c r="K118" s="19"/>
    </row>
    <row r="119" customFormat="false" ht="15.75" hidden="false" customHeight="false" outlineLevel="0" collapsed="false">
      <c r="K119" s="19"/>
    </row>
    <row r="120" customFormat="false" ht="15.75" hidden="false" customHeight="false" outlineLevel="0" collapsed="false">
      <c r="K120" s="19"/>
    </row>
    <row r="121" customFormat="false" ht="15.75" hidden="false" customHeight="false" outlineLevel="0" collapsed="false">
      <c r="K121" s="19"/>
    </row>
    <row r="122" customFormat="false" ht="15.75" hidden="false" customHeight="false" outlineLevel="0" collapsed="false">
      <c r="K122" s="19"/>
    </row>
    <row r="123" customFormat="false" ht="15.75" hidden="false" customHeight="false" outlineLevel="0" collapsed="false">
      <c r="K123" s="19"/>
    </row>
    <row r="124" customFormat="false" ht="15.75" hidden="false" customHeight="false" outlineLevel="0" collapsed="false">
      <c r="K124" s="19"/>
    </row>
    <row r="125" customFormat="false" ht="15.75" hidden="false" customHeight="false" outlineLevel="0" collapsed="false">
      <c r="K125" s="19"/>
    </row>
    <row r="126" customFormat="false" ht="15.75" hidden="false" customHeight="false" outlineLevel="0" collapsed="false">
      <c r="K126" s="19"/>
    </row>
    <row r="127" customFormat="false" ht="15.75" hidden="false" customHeight="false" outlineLevel="0" collapsed="false">
      <c r="K127" s="19"/>
    </row>
    <row r="128" customFormat="false" ht="15.75" hidden="false" customHeight="false" outlineLevel="0" collapsed="false">
      <c r="K128" s="19"/>
    </row>
    <row r="129" customFormat="false" ht="15.75" hidden="false" customHeight="false" outlineLevel="0" collapsed="false">
      <c r="K129" s="19"/>
    </row>
    <row r="130" customFormat="false" ht="15.75" hidden="false" customHeight="false" outlineLevel="0" collapsed="false">
      <c r="K130" s="19"/>
    </row>
    <row r="131" customFormat="false" ht="15.75" hidden="false" customHeight="false" outlineLevel="0" collapsed="false">
      <c r="K131" s="19"/>
    </row>
    <row r="132" customFormat="false" ht="15.75" hidden="false" customHeight="false" outlineLevel="0" collapsed="false">
      <c r="K132" s="19"/>
    </row>
    <row r="133" customFormat="false" ht="15.75" hidden="false" customHeight="false" outlineLevel="0" collapsed="false">
      <c r="K133" s="19"/>
    </row>
    <row r="134" customFormat="false" ht="15.75" hidden="false" customHeight="false" outlineLevel="0" collapsed="false">
      <c r="K134" s="19"/>
    </row>
    <row r="135" customFormat="false" ht="15.75" hidden="false" customHeight="false" outlineLevel="0" collapsed="false">
      <c r="K135" s="19"/>
    </row>
    <row r="136" customFormat="false" ht="15.75" hidden="false" customHeight="false" outlineLevel="0" collapsed="false">
      <c r="K136" s="19"/>
    </row>
    <row r="137" customFormat="false" ht="15.75" hidden="false" customHeight="false" outlineLevel="0" collapsed="false">
      <c r="K137" s="19"/>
    </row>
    <row r="138" customFormat="false" ht="15.75" hidden="false" customHeight="false" outlineLevel="0" collapsed="false">
      <c r="K138" s="19"/>
    </row>
    <row r="139" customFormat="false" ht="15.75" hidden="false" customHeight="false" outlineLevel="0" collapsed="false">
      <c r="K139" s="19"/>
    </row>
    <row r="140" customFormat="false" ht="15.75" hidden="false" customHeight="false" outlineLevel="0" collapsed="false">
      <c r="K140" s="19"/>
    </row>
    <row r="141" customFormat="false" ht="15.75" hidden="false" customHeight="false" outlineLevel="0" collapsed="false">
      <c r="K141" s="19"/>
    </row>
    <row r="142" customFormat="false" ht="15.75" hidden="false" customHeight="false" outlineLevel="0" collapsed="false">
      <c r="K142" s="19"/>
    </row>
    <row r="143" customFormat="false" ht="15.75" hidden="false" customHeight="false" outlineLevel="0" collapsed="false">
      <c r="K143" s="19"/>
    </row>
    <row r="144" customFormat="false" ht="15.75" hidden="false" customHeight="false" outlineLevel="0" collapsed="false">
      <c r="K144" s="19"/>
    </row>
    <row r="145" customFormat="false" ht="15.75" hidden="false" customHeight="false" outlineLevel="0" collapsed="false">
      <c r="K145" s="19"/>
    </row>
    <row r="146" customFormat="false" ht="15.75" hidden="false" customHeight="false" outlineLevel="0" collapsed="false">
      <c r="K146" s="19"/>
    </row>
    <row r="147" customFormat="false" ht="15.75" hidden="false" customHeight="false" outlineLevel="0" collapsed="false">
      <c r="K147" s="19"/>
    </row>
    <row r="148" customFormat="false" ht="15.75" hidden="false" customHeight="false" outlineLevel="0" collapsed="false">
      <c r="K148" s="19"/>
    </row>
    <row r="149" customFormat="false" ht="15.75" hidden="false" customHeight="false" outlineLevel="0" collapsed="false">
      <c r="K149" s="19"/>
    </row>
    <row r="150" customFormat="false" ht="15.75" hidden="false" customHeight="false" outlineLevel="0" collapsed="false">
      <c r="K150" s="19"/>
    </row>
    <row r="151" customFormat="false" ht="15.75" hidden="false" customHeight="false" outlineLevel="0" collapsed="false">
      <c r="K151" s="19"/>
    </row>
    <row r="152" customFormat="false" ht="15.75" hidden="false" customHeight="false" outlineLevel="0" collapsed="false">
      <c r="K152" s="19"/>
    </row>
    <row r="153" customFormat="false" ht="15.75" hidden="false" customHeight="false" outlineLevel="0" collapsed="false">
      <c r="K153" s="19"/>
    </row>
    <row r="154" customFormat="false" ht="15.75" hidden="false" customHeight="false" outlineLevel="0" collapsed="false">
      <c r="K154" s="19"/>
    </row>
    <row r="155" customFormat="false" ht="15.75" hidden="false" customHeight="false" outlineLevel="0" collapsed="false">
      <c r="K155" s="19"/>
    </row>
    <row r="156" customFormat="false" ht="15.75" hidden="false" customHeight="false" outlineLevel="0" collapsed="false">
      <c r="K156" s="19"/>
    </row>
    <row r="157" customFormat="false" ht="15.75" hidden="false" customHeight="false" outlineLevel="0" collapsed="false">
      <c r="K157" s="19"/>
    </row>
    <row r="158" customFormat="false" ht="15.75" hidden="false" customHeight="false" outlineLevel="0" collapsed="false">
      <c r="K158" s="19"/>
    </row>
    <row r="159" customFormat="false" ht="15.75" hidden="false" customHeight="false" outlineLevel="0" collapsed="false">
      <c r="K159" s="19"/>
    </row>
    <row r="160" customFormat="false" ht="15.75" hidden="false" customHeight="false" outlineLevel="0" collapsed="false">
      <c r="K160" s="19"/>
    </row>
    <row r="161" customFormat="false" ht="15.75" hidden="false" customHeight="false" outlineLevel="0" collapsed="false">
      <c r="K161" s="19"/>
    </row>
    <row r="162" customFormat="false" ht="15.75" hidden="false" customHeight="false" outlineLevel="0" collapsed="false">
      <c r="K162" s="19"/>
    </row>
    <row r="163" customFormat="false" ht="15.75" hidden="false" customHeight="false" outlineLevel="0" collapsed="false">
      <c r="K163" s="19"/>
    </row>
    <row r="164" customFormat="false" ht="15.75" hidden="false" customHeight="false" outlineLevel="0" collapsed="false">
      <c r="K164" s="19"/>
    </row>
    <row r="165" customFormat="false" ht="15.75" hidden="false" customHeight="false" outlineLevel="0" collapsed="false">
      <c r="K165" s="19"/>
    </row>
    <row r="166" customFormat="false" ht="15.75" hidden="false" customHeight="false" outlineLevel="0" collapsed="false">
      <c r="K166" s="19"/>
    </row>
    <row r="167" customFormat="false" ht="15.75" hidden="false" customHeight="false" outlineLevel="0" collapsed="false">
      <c r="K167" s="19"/>
    </row>
    <row r="168" customFormat="false" ht="15.75" hidden="false" customHeight="false" outlineLevel="0" collapsed="false">
      <c r="K168" s="19"/>
    </row>
    <row r="169" customFormat="false" ht="15.75" hidden="false" customHeight="false" outlineLevel="0" collapsed="false">
      <c r="K169" s="19"/>
    </row>
    <row r="170" customFormat="false" ht="15.75" hidden="false" customHeight="false" outlineLevel="0" collapsed="false">
      <c r="K170" s="19"/>
    </row>
    <row r="171" customFormat="false" ht="15.75" hidden="false" customHeight="false" outlineLevel="0" collapsed="false">
      <c r="K171" s="19"/>
    </row>
    <row r="172" customFormat="false" ht="15.75" hidden="false" customHeight="false" outlineLevel="0" collapsed="false">
      <c r="K172" s="19"/>
    </row>
    <row r="173" customFormat="false" ht="15.75" hidden="false" customHeight="false" outlineLevel="0" collapsed="false">
      <c r="K173" s="19"/>
    </row>
    <row r="174" customFormat="false" ht="15.75" hidden="false" customHeight="false" outlineLevel="0" collapsed="false">
      <c r="K174" s="19"/>
    </row>
    <row r="175" customFormat="false" ht="15.75" hidden="false" customHeight="false" outlineLevel="0" collapsed="false">
      <c r="K175" s="19"/>
    </row>
    <row r="176" customFormat="false" ht="15.75" hidden="false" customHeight="false" outlineLevel="0" collapsed="false">
      <c r="K176" s="19"/>
    </row>
    <row r="177" customFormat="false" ht="15.75" hidden="false" customHeight="false" outlineLevel="0" collapsed="false">
      <c r="K177" s="19"/>
    </row>
    <row r="178" customFormat="false" ht="15.75" hidden="false" customHeight="false" outlineLevel="0" collapsed="false">
      <c r="K178" s="19"/>
    </row>
    <row r="179" customFormat="false" ht="15.75" hidden="false" customHeight="false" outlineLevel="0" collapsed="false">
      <c r="K179" s="19"/>
    </row>
    <row r="180" customFormat="false" ht="15.75" hidden="false" customHeight="false" outlineLevel="0" collapsed="false">
      <c r="K180" s="19"/>
    </row>
    <row r="181" customFormat="false" ht="15.75" hidden="false" customHeight="false" outlineLevel="0" collapsed="false">
      <c r="K181" s="19"/>
    </row>
    <row r="182" customFormat="false" ht="15.75" hidden="false" customHeight="false" outlineLevel="0" collapsed="false">
      <c r="K182" s="19"/>
    </row>
    <row r="183" customFormat="false" ht="15.75" hidden="false" customHeight="false" outlineLevel="0" collapsed="false">
      <c r="K183" s="19"/>
    </row>
    <row r="184" customFormat="false" ht="15.75" hidden="false" customHeight="false" outlineLevel="0" collapsed="false">
      <c r="K184" s="19"/>
    </row>
    <row r="185" customFormat="false" ht="15.75" hidden="false" customHeight="false" outlineLevel="0" collapsed="false">
      <c r="K185" s="19"/>
    </row>
    <row r="186" customFormat="false" ht="15.75" hidden="false" customHeight="false" outlineLevel="0" collapsed="false">
      <c r="K186" s="19"/>
    </row>
    <row r="187" customFormat="false" ht="15.75" hidden="false" customHeight="false" outlineLevel="0" collapsed="false">
      <c r="K187" s="19"/>
    </row>
    <row r="188" customFormat="false" ht="15.75" hidden="false" customHeight="false" outlineLevel="0" collapsed="false">
      <c r="K188" s="19"/>
    </row>
    <row r="189" customFormat="false" ht="15.75" hidden="false" customHeight="false" outlineLevel="0" collapsed="false">
      <c r="K189" s="19"/>
    </row>
    <row r="190" customFormat="false" ht="15.75" hidden="false" customHeight="false" outlineLevel="0" collapsed="false">
      <c r="K190" s="19"/>
    </row>
    <row r="191" customFormat="false" ht="15.75" hidden="false" customHeight="false" outlineLevel="0" collapsed="false">
      <c r="K191" s="19"/>
    </row>
    <row r="192" customFormat="false" ht="15.75" hidden="false" customHeight="false" outlineLevel="0" collapsed="false">
      <c r="K192" s="19"/>
    </row>
    <row r="193" customFormat="false" ht="15.75" hidden="false" customHeight="false" outlineLevel="0" collapsed="false">
      <c r="K193" s="19"/>
    </row>
    <row r="194" customFormat="false" ht="15.75" hidden="false" customHeight="false" outlineLevel="0" collapsed="false">
      <c r="K194" s="19"/>
    </row>
    <row r="195" customFormat="false" ht="15.75" hidden="false" customHeight="false" outlineLevel="0" collapsed="false">
      <c r="K195" s="19"/>
    </row>
    <row r="196" customFormat="false" ht="15.75" hidden="false" customHeight="false" outlineLevel="0" collapsed="false">
      <c r="K196" s="19"/>
    </row>
    <row r="197" customFormat="false" ht="15.75" hidden="false" customHeight="false" outlineLevel="0" collapsed="false">
      <c r="K197" s="19"/>
    </row>
    <row r="198" customFormat="false" ht="15.75" hidden="false" customHeight="false" outlineLevel="0" collapsed="false">
      <c r="K198" s="19"/>
    </row>
    <row r="199" customFormat="false" ht="15.75" hidden="false" customHeight="false" outlineLevel="0" collapsed="false">
      <c r="K199" s="19"/>
    </row>
    <row r="200" customFormat="false" ht="15.75" hidden="false" customHeight="false" outlineLevel="0" collapsed="false">
      <c r="K200" s="19"/>
    </row>
    <row r="201" customFormat="false" ht="15.75" hidden="false" customHeight="false" outlineLevel="0" collapsed="false">
      <c r="K201" s="19"/>
    </row>
    <row r="202" customFormat="false" ht="15.75" hidden="false" customHeight="false" outlineLevel="0" collapsed="false">
      <c r="K202" s="19"/>
    </row>
    <row r="203" customFormat="false" ht="15.75" hidden="false" customHeight="false" outlineLevel="0" collapsed="false">
      <c r="K203" s="19"/>
    </row>
    <row r="204" customFormat="false" ht="15.75" hidden="false" customHeight="false" outlineLevel="0" collapsed="false">
      <c r="K204" s="19"/>
    </row>
    <row r="205" customFormat="false" ht="15.75" hidden="false" customHeight="false" outlineLevel="0" collapsed="false">
      <c r="K205" s="19"/>
    </row>
    <row r="206" customFormat="false" ht="15.75" hidden="false" customHeight="false" outlineLevel="0" collapsed="false">
      <c r="K206" s="19"/>
    </row>
    <row r="207" customFormat="false" ht="15.75" hidden="false" customHeight="false" outlineLevel="0" collapsed="false">
      <c r="K207" s="19"/>
    </row>
    <row r="208" customFormat="false" ht="15.75" hidden="false" customHeight="false" outlineLevel="0" collapsed="false">
      <c r="K208" s="19"/>
    </row>
    <row r="209" customFormat="false" ht="15.75" hidden="false" customHeight="false" outlineLevel="0" collapsed="false">
      <c r="K209" s="19"/>
    </row>
    <row r="210" customFormat="false" ht="15.75" hidden="false" customHeight="false" outlineLevel="0" collapsed="false">
      <c r="K210" s="19"/>
    </row>
    <row r="211" customFormat="false" ht="15.75" hidden="false" customHeight="false" outlineLevel="0" collapsed="false">
      <c r="K211" s="19"/>
    </row>
    <row r="212" customFormat="false" ht="15.75" hidden="false" customHeight="false" outlineLevel="0" collapsed="false">
      <c r="K212" s="19"/>
    </row>
    <row r="213" customFormat="false" ht="15.75" hidden="false" customHeight="false" outlineLevel="0" collapsed="false">
      <c r="K213" s="19"/>
    </row>
    <row r="214" customFormat="false" ht="15.75" hidden="false" customHeight="false" outlineLevel="0" collapsed="false">
      <c r="K214" s="19"/>
    </row>
    <row r="215" customFormat="false" ht="15.75" hidden="false" customHeight="false" outlineLevel="0" collapsed="false">
      <c r="K215" s="19"/>
    </row>
    <row r="216" customFormat="false" ht="15.75" hidden="false" customHeight="false" outlineLevel="0" collapsed="false">
      <c r="K216" s="19"/>
    </row>
    <row r="217" customFormat="false" ht="15.75" hidden="false" customHeight="false" outlineLevel="0" collapsed="false">
      <c r="K217" s="19"/>
    </row>
    <row r="218" customFormat="false" ht="15.75" hidden="false" customHeight="false" outlineLevel="0" collapsed="false">
      <c r="K218" s="19"/>
    </row>
    <row r="219" customFormat="false" ht="15.75" hidden="false" customHeight="false" outlineLevel="0" collapsed="false">
      <c r="K219" s="19"/>
    </row>
    <row r="220" customFormat="false" ht="15.75" hidden="false" customHeight="false" outlineLevel="0" collapsed="false">
      <c r="K220" s="19"/>
    </row>
    <row r="221" customFormat="false" ht="15.75" hidden="false" customHeight="false" outlineLevel="0" collapsed="false">
      <c r="K221" s="19"/>
    </row>
    <row r="222" customFormat="false" ht="15.75" hidden="false" customHeight="false" outlineLevel="0" collapsed="false">
      <c r="K222" s="19"/>
    </row>
    <row r="223" customFormat="false" ht="15.75" hidden="false" customHeight="false" outlineLevel="0" collapsed="false">
      <c r="K223" s="19"/>
    </row>
    <row r="224" customFormat="false" ht="15.75" hidden="false" customHeight="false" outlineLevel="0" collapsed="false">
      <c r="K224" s="19"/>
    </row>
    <row r="225" customFormat="false" ht="15.75" hidden="false" customHeight="false" outlineLevel="0" collapsed="false">
      <c r="K225" s="19"/>
    </row>
    <row r="226" customFormat="false" ht="15.75" hidden="false" customHeight="false" outlineLevel="0" collapsed="false">
      <c r="K226" s="19"/>
    </row>
    <row r="227" customFormat="false" ht="15.75" hidden="false" customHeight="false" outlineLevel="0" collapsed="false">
      <c r="K227" s="19"/>
    </row>
    <row r="228" customFormat="false" ht="15.75" hidden="false" customHeight="false" outlineLevel="0" collapsed="false">
      <c r="K228" s="19"/>
    </row>
    <row r="229" customFormat="false" ht="15.75" hidden="false" customHeight="false" outlineLevel="0" collapsed="false">
      <c r="K229" s="19"/>
    </row>
    <row r="230" customFormat="false" ht="15.75" hidden="false" customHeight="false" outlineLevel="0" collapsed="false">
      <c r="K230" s="19"/>
    </row>
    <row r="231" customFormat="false" ht="15.75" hidden="false" customHeight="false" outlineLevel="0" collapsed="false">
      <c r="K231" s="19"/>
    </row>
    <row r="232" customFormat="false" ht="15.75" hidden="false" customHeight="false" outlineLevel="0" collapsed="false">
      <c r="K232" s="19"/>
    </row>
    <row r="233" customFormat="false" ht="15.75" hidden="false" customHeight="false" outlineLevel="0" collapsed="false">
      <c r="K233" s="19"/>
    </row>
    <row r="234" customFormat="false" ht="15.75" hidden="false" customHeight="false" outlineLevel="0" collapsed="false">
      <c r="K234" s="19"/>
    </row>
    <row r="235" customFormat="false" ht="15.75" hidden="false" customHeight="false" outlineLevel="0" collapsed="false">
      <c r="K235" s="19"/>
    </row>
    <row r="236" customFormat="false" ht="15.75" hidden="false" customHeight="false" outlineLevel="0" collapsed="false">
      <c r="K236" s="19"/>
    </row>
    <row r="237" customFormat="false" ht="15.75" hidden="false" customHeight="false" outlineLevel="0" collapsed="false">
      <c r="K237" s="19"/>
    </row>
    <row r="238" customFormat="false" ht="15.75" hidden="false" customHeight="false" outlineLevel="0" collapsed="false">
      <c r="K238" s="19"/>
    </row>
    <row r="239" customFormat="false" ht="15.75" hidden="false" customHeight="false" outlineLevel="0" collapsed="false">
      <c r="K239" s="19"/>
    </row>
    <row r="240" customFormat="false" ht="15.75" hidden="false" customHeight="false" outlineLevel="0" collapsed="false">
      <c r="K240" s="19"/>
    </row>
    <row r="241" customFormat="false" ht="15.75" hidden="false" customHeight="false" outlineLevel="0" collapsed="false">
      <c r="K241" s="19"/>
    </row>
    <row r="242" customFormat="false" ht="15.75" hidden="false" customHeight="false" outlineLevel="0" collapsed="false">
      <c r="K242" s="19"/>
    </row>
    <row r="243" customFormat="false" ht="15.75" hidden="false" customHeight="false" outlineLevel="0" collapsed="false">
      <c r="K243" s="19"/>
    </row>
    <row r="244" customFormat="false" ht="15.75" hidden="false" customHeight="false" outlineLevel="0" collapsed="false">
      <c r="K244" s="19"/>
    </row>
    <row r="245" customFormat="false" ht="15.75" hidden="false" customHeight="false" outlineLevel="0" collapsed="false">
      <c r="K245" s="19"/>
    </row>
    <row r="246" customFormat="false" ht="15.75" hidden="false" customHeight="false" outlineLevel="0" collapsed="false">
      <c r="K246" s="19"/>
    </row>
    <row r="247" customFormat="false" ht="15.75" hidden="false" customHeight="false" outlineLevel="0" collapsed="false">
      <c r="K247" s="19"/>
    </row>
    <row r="248" customFormat="false" ht="15.75" hidden="false" customHeight="false" outlineLevel="0" collapsed="false">
      <c r="K248" s="19"/>
    </row>
    <row r="249" customFormat="false" ht="15.75" hidden="false" customHeight="false" outlineLevel="0" collapsed="false">
      <c r="K249" s="19"/>
    </row>
    <row r="250" customFormat="false" ht="15.75" hidden="false" customHeight="false" outlineLevel="0" collapsed="false">
      <c r="K250" s="19"/>
    </row>
    <row r="251" customFormat="false" ht="15.75" hidden="false" customHeight="false" outlineLevel="0" collapsed="false">
      <c r="K251" s="19"/>
    </row>
    <row r="252" customFormat="false" ht="15.75" hidden="false" customHeight="false" outlineLevel="0" collapsed="false">
      <c r="K252" s="19"/>
    </row>
    <row r="253" customFormat="false" ht="15.75" hidden="false" customHeight="false" outlineLevel="0" collapsed="false">
      <c r="K253" s="19"/>
    </row>
    <row r="254" customFormat="false" ht="15.75" hidden="false" customHeight="false" outlineLevel="0" collapsed="false">
      <c r="K254" s="19"/>
    </row>
    <row r="255" customFormat="false" ht="15.75" hidden="false" customHeight="false" outlineLevel="0" collapsed="false">
      <c r="K255" s="19"/>
    </row>
    <row r="256" customFormat="false" ht="15.75" hidden="false" customHeight="false" outlineLevel="0" collapsed="false">
      <c r="K256" s="19"/>
    </row>
    <row r="257" customFormat="false" ht="15.75" hidden="false" customHeight="false" outlineLevel="0" collapsed="false">
      <c r="K257" s="19"/>
    </row>
    <row r="258" customFormat="false" ht="15.75" hidden="false" customHeight="false" outlineLevel="0" collapsed="false">
      <c r="K258" s="19"/>
    </row>
    <row r="259" customFormat="false" ht="15.75" hidden="false" customHeight="false" outlineLevel="0" collapsed="false">
      <c r="K259" s="19"/>
    </row>
    <row r="260" customFormat="false" ht="15.75" hidden="false" customHeight="false" outlineLevel="0" collapsed="false">
      <c r="K260" s="19"/>
    </row>
    <row r="261" customFormat="false" ht="15.75" hidden="false" customHeight="false" outlineLevel="0" collapsed="false">
      <c r="K261" s="19"/>
    </row>
    <row r="262" customFormat="false" ht="15.75" hidden="false" customHeight="false" outlineLevel="0" collapsed="false">
      <c r="K262" s="19"/>
    </row>
    <row r="263" customFormat="false" ht="15.75" hidden="false" customHeight="false" outlineLevel="0" collapsed="false">
      <c r="K263" s="19"/>
    </row>
    <row r="264" customFormat="false" ht="15.75" hidden="false" customHeight="false" outlineLevel="0" collapsed="false">
      <c r="K264" s="19"/>
    </row>
    <row r="265" customFormat="false" ht="15.75" hidden="false" customHeight="false" outlineLevel="0" collapsed="false">
      <c r="K265" s="19"/>
    </row>
    <row r="266" customFormat="false" ht="15.75" hidden="false" customHeight="false" outlineLevel="0" collapsed="false">
      <c r="K266" s="19"/>
    </row>
    <row r="267" customFormat="false" ht="15.75" hidden="false" customHeight="false" outlineLevel="0" collapsed="false">
      <c r="K267" s="19"/>
    </row>
    <row r="268" customFormat="false" ht="15.75" hidden="false" customHeight="false" outlineLevel="0" collapsed="false">
      <c r="K268" s="19"/>
    </row>
    <row r="269" customFormat="false" ht="15.75" hidden="false" customHeight="false" outlineLevel="0" collapsed="false">
      <c r="K269" s="19"/>
    </row>
    <row r="270" customFormat="false" ht="15.75" hidden="false" customHeight="false" outlineLevel="0" collapsed="false">
      <c r="K270" s="19"/>
    </row>
    <row r="271" customFormat="false" ht="15.75" hidden="false" customHeight="false" outlineLevel="0" collapsed="false">
      <c r="K271" s="19"/>
    </row>
    <row r="272" customFormat="false" ht="15.75" hidden="false" customHeight="false" outlineLevel="0" collapsed="false">
      <c r="K272" s="19"/>
    </row>
    <row r="273" customFormat="false" ht="15.75" hidden="false" customHeight="false" outlineLevel="0" collapsed="false">
      <c r="K273" s="19"/>
    </row>
    <row r="274" customFormat="false" ht="15.75" hidden="false" customHeight="false" outlineLevel="0" collapsed="false">
      <c r="K274" s="19"/>
    </row>
    <row r="275" customFormat="false" ht="15.75" hidden="false" customHeight="false" outlineLevel="0" collapsed="false">
      <c r="K275" s="19"/>
    </row>
    <row r="276" customFormat="false" ht="15.75" hidden="false" customHeight="false" outlineLevel="0" collapsed="false">
      <c r="K276" s="19"/>
    </row>
    <row r="277" customFormat="false" ht="15.75" hidden="false" customHeight="false" outlineLevel="0" collapsed="false">
      <c r="K277" s="19"/>
    </row>
    <row r="278" customFormat="false" ht="15.75" hidden="false" customHeight="false" outlineLevel="0" collapsed="false">
      <c r="K278" s="19"/>
    </row>
    <row r="279" customFormat="false" ht="15.75" hidden="false" customHeight="false" outlineLevel="0" collapsed="false">
      <c r="K279" s="19"/>
    </row>
    <row r="280" customFormat="false" ht="15.75" hidden="false" customHeight="false" outlineLevel="0" collapsed="false">
      <c r="K280" s="19"/>
    </row>
    <row r="281" customFormat="false" ht="15.75" hidden="false" customHeight="false" outlineLevel="0" collapsed="false">
      <c r="K281" s="19"/>
    </row>
    <row r="282" customFormat="false" ht="15.75" hidden="false" customHeight="false" outlineLevel="0" collapsed="false">
      <c r="K282" s="19"/>
    </row>
    <row r="283" customFormat="false" ht="15.75" hidden="false" customHeight="false" outlineLevel="0" collapsed="false">
      <c r="K283" s="19"/>
    </row>
    <row r="284" customFormat="false" ht="15.75" hidden="false" customHeight="false" outlineLevel="0" collapsed="false">
      <c r="K284" s="19"/>
    </row>
    <row r="285" customFormat="false" ht="15.75" hidden="false" customHeight="false" outlineLevel="0" collapsed="false">
      <c r="K285" s="19"/>
    </row>
    <row r="286" customFormat="false" ht="15.75" hidden="false" customHeight="false" outlineLevel="0" collapsed="false">
      <c r="K286" s="19"/>
    </row>
    <row r="287" customFormat="false" ht="15.75" hidden="false" customHeight="false" outlineLevel="0" collapsed="false">
      <c r="K287" s="19"/>
    </row>
    <row r="288" customFormat="false" ht="15.75" hidden="false" customHeight="false" outlineLevel="0" collapsed="false">
      <c r="K288" s="19"/>
    </row>
    <row r="289" customFormat="false" ht="15.75" hidden="false" customHeight="false" outlineLevel="0" collapsed="false">
      <c r="K289" s="19"/>
    </row>
    <row r="290" customFormat="false" ht="15.75" hidden="false" customHeight="false" outlineLevel="0" collapsed="false">
      <c r="K290" s="19"/>
    </row>
    <row r="291" customFormat="false" ht="15.75" hidden="false" customHeight="false" outlineLevel="0" collapsed="false">
      <c r="K291" s="19"/>
    </row>
    <row r="292" customFormat="false" ht="15.75" hidden="false" customHeight="false" outlineLevel="0" collapsed="false">
      <c r="K292" s="19"/>
    </row>
    <row r="293" customFormat="false" ht="15.75" hidden="false" customHeight="false" outlineLevel="0" collapsed="false">
      <c r="K293" s="19"/>
    </row>
    <row r="294" customFormat="false" ht="15.75" hidden="false" customHeight="false" outlineLevel="0" collapsed="false">
      <c r="K294" s="19"/>
    </row>
    <row r="295" customFormat="false" ht="15.75" hidden="false" customHeight="false" outlineLevel="0" collapsed="false">
      <c r="K295" s="19"/>
    </row>
    <row r="296" customFormat="false" ht="15.75" hidden="false" customHeight="false" outlineLevel="0" collapsed="false">
      <c r="K296" s="19"/>
    </row>
    <row r="297" customFormat="false" ht="15.75" hidden="false" customHeight="false" outlineLevel="0" collapsed="false">
      <c r="K297" s="19"/>
    </row>
    <row r="298" customFormat="false" ht="15.75" hidden="false" customHeight="false" outlineLevel="0" collapsed="false">
      <c r="K298" s="19"/>
    </row>
    <row r="299" customFormat="false" ht="15.75" hidden="false" customHeight="false" outlineLevel="0" collapsed="false">
      <c r="K299" s="19"/>
    </row>
    <row r="300" customFormat="false" ht="15.75" hidden="false" customHeight="false" outlineLevel="0" collapsed="false">
      <c r="K300" s="19"/>
    </row>
    <row r="301" customFormat="false" ht="15.75" hidden="false" customHeight="false" outlineLevel="0" collapsed="false">
      <c r="K301" s="19"/>
    </row>
    <row r="302" customFormat="false" ht="15.75" hidden="false" customHeight="false" outlineLevel="0" collapsed="false">
      <c r="K302" s="19"/>
    </row>
    <row r="303" customFormat="false" ht="15.75" hidden="false" customHeight="false" outlineLevel="0" collapsed="false">
      <c r="K303" s="19"/>
    </row>
    <row r="304" customFormat="false" ht="15.75" hidden="false" customHeight="false" outlineLevel="0" collapsed="false">
      <c r="K304" s="19"/>
    </row>
    <row r="305" customFormat="false" ht="15.75" hidden="false" customHeight="false" outlineLevel="0" collapsed="false">
      <c r="K305" s="19"/>
    </row>
    <row r="306" customFormat="false" ht="15.75" hidden="false" customHeight="false" outlineLevel="0" collapsed="false">
      <c r="K306" s="19"/>
    </row>
    <row r="307" customFormat="false" ht="15.75" hidden="false" customHeight="false" outlineLevel="0" collapsed="false">
      <c r="K307" s="19"/>
    </row>
    <row r="308" customFormat="false" ht="15.75" hidden="false" customHeight="false" outlineLevel="0" collapsed="false">
      <c r="K308" s="19"/>
    </row>
    <row r="309" customFormat="false" ht="15.75" hidden="false" customHeight="false" outlineLevel="0" collapsed="false">
      <c r="K309" s="19"/>
    </row>
    <row r="310" customFormat="false" ht="15.75" hidden="false" customHeight="false" outlineLevel="0" collapsed="false">
      <c r="K310" s="19"/>
    </row>
    <row r="311" customFormat="false" ht="15.75" hidden="false" customHeight="false" outlineLevel="0" collapsed="false">
      <c r="K311" s="19"/>
    </row>
    <row r="312" customFormat="false" ht="15.75" hidden="false" customHeight="false" outlineLevel="0" collapsed="false">
      <c r="K312" s="19"/>
    </row>
    <row r="313" customFormat="false" ht="15.75" hidden="false" customHeight="false" outlineLevel="0" collapsed="false">
      <c r="K313" s="19"/>
    </row>
    <row r="314" customFormat="false" ht="15.75" hidden="false" customHeight="false" outlineLevel="0" collapsed="false">
      <c r="K314" s="19"/>
    </row>
    <row r="315" customFormat="false" ht="15.75" hidden="false" customHeight="false" outlineLevel="0" collapsed="false">
      <c r="K315" s="19"/>
    </row>
    <row r="316" customFormat="false" ht="15.75" hidden="false" customHeight="false" outlineLevel="0" collapsed="false">
      <c r="K316" s="19"/>
    </row>
    <row r="317" customFormat="false" ht="15.75" hidden="false" customHeight="false" outlineLevel="0" collapsed="false">
      <c r="K317" s="19"/>
    </row>
    <row r="318" customFormat="false" ht="15.75" hidden="false" customHeight="false" outlineLevel="0" collapsed="false">
      <c r="K318" s="19"/>
    </row>
    <row r="319" customFormat="false" ht="15.75" hidden="false" customHeight="false" outlineLevel="0" collapsed="false">
      <c r="K319" s="19"/>
    </row>
    <row r="320" customFormat="false" ht="15.75" hidden="false" customHeight="false" outlineLevel="0" collapsed="false">
      <c r="K320" s="19"/>
    </row>
    <row r="321" customFormat="false" ht="15.75" hidden="false" customHeight="false" outlineLevel="0" collapsed="false">
      <c r="K321" s="19"/>
    </row>
    <row r="322" customFormat="false" ht="15.75" hidden="false" customHeight="false" outlineLevel="0" collapsed="false">
      <c r="K322" s="19"/>
    </row>
    <row r="323" customFormat="false" ht="15.75" hidden="false" customHeight="false" outlineLevel="0" collapsed="false">
      <c r="K323" s="19"/>
    </row>
    <row r="324" customFormat="false" ht="15.75" hidden="false" customHeight="false" outlineLevel="0" collapsed="false">
      <c r="K324" s="19"/>
    </row>
    <row r="325" customFormat="false" ht="15.75" hidden="false" customHeight="false" outlineLevel="0" collapsed="false">
      <c r="K325" s="19"/>
    </row>
    <row r="326" customFormat="false" ht="15.75" hidden="false" customHeight="false" outlineLevel="0" collapsed="false">
      <c r="K326" s="19"/>
    </row>
    <row r="327" customFormat="false" ht="15.75" hidden="false" customHeight="false" outlineLevel="0" collapsed="false">
      <c r="K327" s="19"/>
    </row>
    <row r="328" customFormat="false" ht="15.75" hidden="false" customHeight="false" outlineLevel="0" collapsed="false">
      <c r="K328" s="19"/>
    </row>
    <row r="329" customFormat="false" ht="15.75" hidden="false" customHeight="false" outlineLevel="0" collapsed="false">
      <c r="K329" s="19"/>
    </row>
    <row r="330" customFormat="false" ht="15.75" hidden="false" customHeight="false" outlineLevel="0" collapsed="false">
      <c r="K330" s="19"/>
    </row>
    <row r="331" customFormat="false" ht="15.75" hidden="false" customHeight="false" outlineLevel="0" collapsed="false">
      <c r="K331" s="19"/>
    </row>
    <row r="332" customFormat="false" ht="15.75" hidden="false" customHeight="false" outlineLevel="0" collapsed="false">
      <c r="K332" s="19"/>
    </row>
    <row r="333" customFormat="false" ht="15.75" hidden="false" customHeight="false" outlineLevel="0" collapsed="false">
      <c r="K333" s="19"/>
    </row>
    <row r="334" customFormat="false" ht="15.75" hidden="false" customHeight="false" outlineLevel="0" collapsed="false">
      <c r="K334" s="19"/>
    </row>
    <row r="335" customFormat="false" ht="15.75" hidden="false" customHeight="false" outlineLevel="0" collapsed="false">
      <c r="K335" s="19"/>
    </row>
    <row r="336" customFormat="false" ht="15.75" hidden="false" customHeight="false" outlineLevel="0" collapsed="false">
      <c r="K336" s="19"/>
    </row>
    <row r="337" customFormat="false" ht="15.75" hidden="false" customHeight="false" outlineLevel="0" collapsed="false">
      <c r="K337" s="19"/>
    </row>
    <row r="338" customFormat="false" ht="15.75" hidden="false" customHeight="false" outlineLevel="0" collapsed="false">
      <c r="K338" s="19"/>
    </row>
    <row r="339" customFormat="false" ht="15.75" hidden="false" customHeight="false" outlineLevel="0" collapsed="false">
      <c r="K339" s="19"/>
    </row>
    <row r="340" customFormat="false" ht="15.75" hidden="false" customHeight="false" outlineLevel="0" collapsed="false">
      <c r="K340" s="19"/>
    </row>
    <row r="341" customFormat="false" ht="15.75" hidden="false" customHeight="false" outlineLevel="0" collapsed="false">
      <c r="K341" s="19"/>
    </row>
    <row r="342" customFormat="false" ht="15.75" hidden="false" customHeight="false" outlineLevel="0" collapsed="false">
      <c r="K342" s="19"/>
    </row>
    <row r="343" customFormat="false" ht="15.75" hidden="false" customHeight="false" outlineLevel="0" collapsed="false">
      <c r="K343" s="19"/>
    </row>
    <row r="344" customFormat="false" ht="15.75" hidden="false" customHeight="false" outlineLevel="0" collapsed="false">
      <c r="K344" s="19"/>
    </row>
    <row r="345" customFormat="false" ht="15.75" hidden="false" customHeight="false" outlineLevel="0" collapsed="false">
      <c r="K345" s="19"/>
    </row>
    <row r="346" customFormat="false" ht="15.75" hidden="false" customHeight="false" outlineLevel="0" collapsed="false">
      <c r="K346" s="19"/>
    </row>
    <row r="347" customFormat="false" ht="15.75" hidden="false" customHeight="false" outlineLevel="0" collapsed="false">
      <c r="K347" s="19"/>
    </row>
    <row r="348" customFormat="false" ht="15.75" hidden="false" customHeight="false" outlineLevel="0" collapsed="false">
      <c r="K348" s="19"/>
    </row>
    <row r="349" customFormat="false" ht="15.75" hidden="false" customHeight="false" outlineLevel="0" collapsed="false">
      <c r="K349" s="19"/>
    </row>
    <row r="350" customFormat="false" ht="15.75" hidden="false" customHeight="false" outlineLevel="0" collapsed="false">
      <c r="K350" s="19"/>
    </row>
    <row r="351" customFormat="false" ht="15.75" hidden="false" customHeight="false" outlineLevel="0" collapsed="false">
      <c r="K351" s="19"/>
    </row>
    <row r="352" customFormat="false" ht="15.75" hidden="false" customHeight="false" outlineLevel="0" collapsed="false">
      <c r="K352" s="19"/>
    </row>
    <row r="353" customFormat="false" ht="15.75" hidden="false" customHeight="false" outlineLevel="0" collapsed="false">
      <c r="K353" s="19"/>
    </row>
    <row r="354" customFormat="false" ht="15.75" hidden="false" customHeight="false" outlineLevel="0" collapsed="false">
      <c r="K354" s="19"/>
    </row>
    <row r="355" customFormat="false" ht="15.75" hidden="false" customHeight="false" outlineLevel="0" collapsed="false">
      <c r="K355" s="19"/>
    </row>
    <row r="356" customFormat="false" ht="15.75" hidden="false" customHeight="false" outlineLevel="0" collapsed="false">
      <c r="K356" s="19"/>
    </row>
    <row r="357" customFormat="false" ht="15.75" hidden="false" customHeight="false" outlineLevel="0" collapsed="false">
      <c r="K357" s="19"/>
    </row>
    <row r="358" customFormat="false" ht="15.75" hidden="false" customHeight="false" outlineLevel="0" collapsed="false">
      <c r="K358" s="19"/>
    </row>
    <row r="359" customFormat="false" ht="15.75" hidden="false" customHeight="false" outlineLevel="0" collapsed="false">
      <c r="K359" s="19"/>
    </row>
    <row r="360" customFormat="false" ht="15.75" hidden="false" customHeight="false" outlineLevel="0" collapsed="false">
      <c r="K360" s="19"/>
    </row>
    <row r="361" customFormat="false" ht="15.75" hidden="false" customHeight="false" outlineLevel="0" collapsed="false">
      <c r="K361" s="19"/>
    </row>
    <row r="362" customFormat="false" ht="15.75" hidden="false" customHeight="false" outlineLevel="0" collapsed="false">
      <c r="K362" s="19"/>
    </row>
    <row r="363" customFormat="false" ht="15.75" hidden="false" customHeight="false" outlineLevel="0" collapsed="false">
      <c r="K363" s="19"/>
    </row>
    <row r="364" customFormat="false" ht="15.75" hidden="false" customHeight="false" outlineLevel="0" collapsed="false">
      <c r="K364" s="19"/>
    </row>
    <row r="365" customFormat="false" ht="15.75" hidden="false" customHeight="false" outlineLevel="0" collapsed="false">
      <c r="K365" s="19"/>
    </row>
    <row r="366" customFormat="false" ht="15.75" hidden="false" customHeight="false" outlineLevel="0" collapsed="false">
      <c r="K366" s="19"/>
    </row>
    <row r="367" customFormat="false" ht="15.75" hidden="false" customHeight="false" outlineLevel="0" collapsed="false">
      <c r="K367" s="19"/>
    </row>
    <row r="368" customFormat="false" ht="15.75" hidden="false" customHeight="false" outlineLevel="0" collapsed="false">
      <c r="K368" s="19"/>
    </row>
    <row r="369" customFormat="false" ht="15.75" hidden="false" customHeight="false" outlineLevel="0" collapsed="false">
      <c r="K369" s="19"/>
    </row>
    <row r="370" customFormat="false" ht="15.75" hidden="false" customHeight="false" outlineLevel="0" collapsed="false">
      <c r="K370" s="19"/>
    </row>
    <row r="371" customFormat="false" ht="15.75" hidden="false" customHeight="false" outlineLevel="0" collapsed="false">
      <c r="K371" s="19"/>
    </row>
    <row r="372" customFormat="false" ht="15.75" hidden="false" customHeight="false" outlineLevel="0" collapsed="false">
      <c r="K372" s="19"/>
    </row>
    <row r="373" customFormat="false" ht="15.75" hidden="false" customHeight="false" outlineLevel="0" collapsed="false">
      <c r="K373" s="19"/>
    </row>
    <row r="374" customFormat="false" ht="15.75" hidden="false" customHeight="false" outlineLevel="0" collapsed="false">
      <c r="K374" s="19"/>
    </row>
    <row r="375" customFormat="false" ht="15.75" hidden="false" customHeight="false" outlineLevel="0" collapsed="false">
      <c r="K375" s="19"/>
    </row>
    <row r="376" customFormat="false" ht="15.75" hidden="false" customHeight="false" outlineLevel="0" collapsed="false">
      <c r="K376" s="19"/>
    </row>
    <row r="377" customFormat="false" ht="15.75" hidden="false" customHeight="false" outlineLevel="0" collapsed="false">
      <c r="K377" s="19"/>
    </row>
    <row r="378" customFormat="false" ht="15.75" hidden="false" customHeight="false" outlineLevel="0" collapsed="false">
      <c r="K378" s="19"/>
    </row>
    <row r="379" customFormat="false" ht="15.75" hidden="false" customHeight="false" outlineLevel="0" collapsed="false">
      <c r="K379" s="19"/>
    </row>
    <row r="380" customFormat="false" ht="15.75" hidden="false" customHeight="false" outlineLevel="0" collapsed="false">
      <c r="K380" s="19"/>
    </row>
    <row r="381" customFormat="false" ht="15.75" hidden="false" customHeight="false" outlineLevel="0" collapsed="false">
      <c r="K381" s="19"/>
    </row>
    <row r="382" customFormat="false" ht="15.75" hidden="false" customHeight="false" outlineLevel="0" collapsed="false">
      <c r="K382" s="19"/>
    </row>
    <row r="383" customFormat="false" ht="15.75" hidden="false" customHeight="false" outlineLevel="0" collapsed="false">
      <c r="K383" s="19"/>
    </row>
    <row r="384" customFormat="false" ht="15.75" hidden="false" customHeight="false" outlineLevel="0" collapsed="false">
      <c r="K384" s="19"/>
    </row>
    <row r="385" customFormat="false" ht="15.75" hidden="false" customHeight="false" outlineLevel="0" collapsed="false">
      <c r="K385" s="19"/>
    </row>
    <row r="386" customFormat="false" ht="15.75" hidden="false" customHeight="false" outlineLevel="0" collapsed="false">
      <c r="K386" s="19"/>
    </row>
    <row r="387" customFormat="false" ht="15.75" hidden="false" customHeight="false" outlineLevel="0" collapsed="false">
      <c r="K387" s="19"/>
    </row>
    <row r="388" customFormat="false" ht="15.75" hidden="false" customHeight="false" outlineLevel="0" collapsed="false">
      <c r="K388" s="19"/>
    </row>
    <row r="389" customFormat="false" ht="15.75" hidden="false" customHeight="false" outlineLevel="0" collapsed="false">
      <c r="K389" s="19"/>
    </row>
    <row r="390" customFormat="false" ht="15.75" hidden="false" customHeight="false" outlineLevel="0" collapsed="false">
      <c r="K390" s="19"/>
    </row>
    <row r="391" customFormat="false" ht="15.75" hidden="false" customHeight="false" outlineLevel="0" collapsed="false">
      <c r="K391" s="19"/>
    </row>
    <row r="392" customFormat="false" ht="15.75" hidden="false" customHeight="false" outlineLevel="0" collapsed="false">
      <c r="K392" s="19"/>
    </row>
    <row r="393" customFormat="false" ht="15.75" hidden="false" customHeight="false" outlineLevel="0" collapsed="false">
      <c r="K393" s="19"/>
    </row>
    <row r="394" customFormat="false" ht="15.75" hidden="false" customHeight="false" outlineLevel="0" collapsed="false">
      <c r="K394" s="19"/>
    </row>
    <row r="395" customFormat="false" ht="15.75" hidden="false" customHeight="false" outlineLevel="0" collapsed="false">
      <c r="K395" s="19"/>
    </row>
    <row r="396" customFormat="false" ht="15.75" hidden="false" customHeight="false" outlineLevel="0" collapsed="false">
      <c r="K396" s="19"/>
    </row>
    <row r="397" customFormat="false" ht="15.75" hidden="false" customHeight="false" outlineLevel="0" collapsed="false">
      <c r="K397" s="19"/>
    </row>
    <row r="398" customFormat="false" ht="15.75" hidden="false" customHeight="false" outlineLevel="0" collapsed="false">
      <c r="K398" s="19"/>
    </row>
    <row r="399" customFormat="false" ht="15.75" hidden="false" customHeight="false" outlineLevel="0" collapsed="false">
      <c r="K399" s="19"/>
    </row>
    <row r="400" customFormat="false" ht="15.75" hidden="false" customHeight="false" outlineLevel="0" collapsed="false">
      <c r="K400" s="19"/>
    </row>
    <row r="401" customFormat="false" ht="15.75" hidden="false" customHeight="false" outlineLevel="0" collapsed="false">
      <c r="K401" s="19"/>
    </row>
    <row r="402" customFormat="false" ht="15.75" hidden="false" customHeight="false" outlineLevel="0" collapsed="false">
      <c r="K402" s="19"/>
    </row>
    <row r="403" customFormat="false" ht="15.75" hidden="false" customHeight="false" outlineLevel="0" collapsed="false">
      <c r="K403" s="19"/>
    </row>
    <row r="404" customFormat="false" ht="15.75" hidden="false" customHeight="false" outlineLevel="0" collapsed="false">
      <c r="K404" s="19"/>
    </row>
    <row r="405" customFormat="false" ht="15.75" hidden="false" customHeight="false" outlineLevel="0" collapsed="false">
      <c r="K405" s="19"/>
    </row>
    <row r="406" customFormat="false" ht="15.75" hidden="false" customHeight="false" outlineLevel="0" collapsed="false">
      <c r="K406" s="19"/>
    </row>
    <row r="407" customFormat="false" ht="15.75" hidden="false" customHeight="false" outlineLevel="0" collapsed="false">
      <c r="K407" s="19"/>
    </row>
    <row r="408" customFormat="false" ht="15.75" hidden="false" customHeight="false" outlineLevel="0" collapsed="false">
      <c r="K408" s="19"/>
    </row>
    <row r="409" customFormat="false" ht="15.75" hidden="false" customHeight="false" outlineLevel="0" collapsed="false">
      <c r="K409" s="19"/>
    </row>
    <row r="410" customFormat="false" ht="15.75" hidden="false" customHeight="false" outlineLevel="0" collapsed="false">
      <c r="K410" s="19"/>
    </row>
    <row r="411" customFormat="false" ht="15.75" hidden="false" customHeight="false" outlineLevel="0" collapsed="false">
      <c r="K411" s="19"/>
    </row>
    <row r="412" customFormat="false" ht="15.75" hidden="false" customHeight="false" outlineLevel="0" collapsed="false">
      <c r="K412" s="19"/>
    </row>
    <row r="413" customFormat="false" ht="15.75" hidden="false" customHeight="false" outlineLevel="0" collapsed="false">
      <c r="K413" s="19"/>
    </row>
    <row r="414" customFormat="false" ht="15.75" hidden="false" customHeight="false" outlineLevel="0" collapsed="false">
      <c r="K414" s="19"/>
    </row>
    <row r="415" customFormat="false" ht="15.75" hidden="false" customHeight="false" outlineLevel="0" collapsed="false">
      <c r="K415" s="19"/>
    </row>
    <row r="416" customFormat="false" ht="15.75" hidden="false" customHeight="false" outlineLevel="0" collapsed="false">
      <c r="K416" s="19"/>
    </row>
    <row r="417" customFormat="false" ht="15.75" hidden="false" customHeight="false" outlineLevel="0" collapsed="false">
      <c r="K417" s="19"/>
    </row>
    <row r="418" customFormat="false" ht="15.75" hidden="false" customHeight="false" outlineLevel="0" collapsed="false">
      <c r="K418" s="19"/>
    </row>
    <row r="419" customFormat="false" ht="15.75" hidden="false" customHeight="false" outlineLevel="0" collapsed="false">
      <c r="K419" s="19"/>
    </row>
    <row r="420" customFormat="false" ht="15.75" hidden="false" customHeight="false" outlineLevel="0" collapsed="false">
      <c r="K420" s="19"/>
    </row>
    <row r="421" customFormat="false" ht="15.75" hidden="false" customHeight="false" outlineLevel="0" collapsed="false">
      <c r="K421" s="19"/>
    </row>
    <row r="422" customFormat="false" ht="15.75" hidden="false" customHeight="false" outlineLevel="0" collapsed="false">
      <c r="K422" s="19"/>
    </row>
    <row r="423" customFormat="false" ht="15.75" hidden="false" customHeight="false" outlineLevel="0" collapsed="false">
      <c r="K423" s="19"/>
    </row>
    <row r="424" customFormat="false" ht="15.75" hidden="false" customHeight="false" outlineLevel="0" collapsed="false">
      <c r="K424" s="19"/>
    </row>
    <row r="425" customFormat="false" ht="15.75" hidden="false" customHeight="false" outlineLevel="0" collapsed="false">
      <c r="K425" s="19"/>
    </row>
    <row r="426" customFormat="false" ht="15.75" hidden="false" customHeight="false" outlineLevel="0" collapsed="false">
      <c r="K426" s="19"/>
    </row>
    <row r="427" customFormat="false" ht="15.75" hidden="false" customHeight="false" outlineLevel="0" collapsed="false">
      <c r="K427" s="19"/>
    </row>
    <row r="428" customFormat="false" ht="15.75" hidden="false" customHeight="false" outlineLevel="0" collapsed="false">
      <c r="K428" s="19"/>
    </row>
    <row r="429" customFormat="false" ht="15.75" hidden="false" customHeight="false" outlineLevel="0" collapsed="false">
      <c r="K429" s="19"/>
    </row>
    <row r="430" customFormat="false" ht="15.75" hidden="false" customHeight="false" outlineLevel="0" collapsed="false">
      <c r="K430" s="19"/>
    </row>
    <row r="431" customFormat="false" ht="15.75" hidden="false" customHeight="false" outlineLevel="0" collapsed="false">
      <c r="K431" s="19"/>
    </row>
    <row r="432" customFormat="false" ht="15.75" hidden="false" customHeight="false" outlineLevel="0" collapsed="false">
      <c r="K432" s="19"/>
    </row>
    <row r="433" customFormat="false" ht="15.75" hidden="false" customHeight="false" outlineLevel="0" collapsed="false">
      <c r="K433" s="19"/>
    </row>
    <row r="434" customFormat="false" ht="15.75" hidden="false" customHeight="false" outlineLevel="0" collapsed="false">
      <c r="K434" s="19"/>
    </row>
    <row r="435" customFormat="false" ht="15.75" hidden="false" customHeight="false" outlineLevel="0" collapsed="false">
      <c r="K435" s="19"/>
    </row>
    <row r="436" customFormat="false" ht="15.75" hidden="false" customHeight="false" outlineLevel="0" collapsed="false">
      <c r="K436" s="19"/>
    </row>
    <row r="437" customFormat="false" ht="15.75" hidden="false" customHeight="false" outlineLevel="0" collapsed="false">
      <c r="K437" s="19"/>
    </row>
    <row r="438" customFormat="false" ht="15.75" hidden="false" customHeight="false" outlineLevel="0" collapsed="false">
      <c r="K438" s="19"/>
    </row>
    <row r="439" customFormat="false" ht="15.75" hidden="false" customHeight="false" outlineLevel="0" collapsed="false">
      <c r="K439" s="19"/>
    </row>
    <row r="440" customFormat="false" ht="15.75" hidden="false" customHeight="false" outlineLevel="0" collapsed="false">
      <c r="K440" s="19"/>
    </row>
    <row r="441" customFormat="false" ht="15.75" hidden="false" customHeight="false" outlineLevel="0" collapsed="false">
      <c r="K441" s="19"/>
    </row>
    <row r="442" customFormat="false" ht="15.75" hidden="false" customHeight="false" outlineLevel="0" collapsed="false">
      <c r="K442" s="19"/>
    </row>
    <row r="443" customFormat="false" ht="15.75" hidden="false" customHeight="false" outlineLevel="0" collapsed="false">
      <c r="K443" s="19"/>
    </row>
    <row r="444" customFormat="false" ht="15.75" hidden="false" customHeight="false" outlineLevel="0" collapsed="false">
      <c r="K444" s="19"/>
    </row>
    <row r="445" customFormat="false" ht="15.75" hidden="false" customHeight="false" outlineLevel="0" collapsed="false">
      <c r="K445" s="19"/>
    </row>
    <row r="446" customFormat="false" ht="15.75" hidden="false" customHeight="false" outlineLevel="0" collapsed="false">
      <c r="K446" s="19"/>
    </row>
    <row r="447" customFormat="false" ht="15.75" hidden="false" customHeight="false" outlineLevel="0" collapsed="false">
      <c r="K447" s="19"/>
    </row>
    <row r="448" customFormat="false" ht="15.75" hidden="false" customHeight="false" outlineLevel="0" collapsed="false">
      <c r="K448" s="19"/>
    </row>
    <row r="449" customFormat="false" ht="15.75" hidden="false" customHeight="false" outlineLevel="0" collapsed="false">
      <c r="K449" s="19"/>
    </row>
    <row r="450" customFormat="false" ht="15.75" hidden="false" customHeight="false" outlineLevel="0" collapsed="false">
      <c r="K450" s="19"/>
    </row>
    <row r="451" customFormat="false" ht="15.75" hidden="false" customHeight="false" outlineLevel="0" collapsed="false">
      <c r="K451" s="19"/>
    </row>
    <row r="452" customFormat="false" ht="15.75" hidden="false" customHeight="false" outlineLevel="0" collapsed="false">
      <c r="K452" s="19"/>
    </row>
    <row r="453" customFormat="false" ht="15.75" hidden="false" customHeight="false" outlineLevel="0" collapsed="false">
      <c r="K453" s="19"/>
    </row>
    <row r="454" customFormat="false" ht="15.75" hidden="false" customHeight="false" outlineLevel="0" collapsed="false">
      <c r="K454" s="19"/>
    </row>
    <row r="455" customFormat="false" ht="15.75" hidden="false" customHeight="false" outlineLevel="0" collapsed="false">
      <c r="K455" s="19"/>
    </row>
    <row r="456" customFormat="false" ht="15.75" hidden="false" customHeight="false" outlineLevel="0" collapsed="false">
      <c r="K456" s="19"/>
    </row>
    <row r="457" customFormat="false" ht="15.75" hidden="false" customHeight="false" outlineLevel="0" collapsed="false">
      <c r="K457" s="19"/>
    </row>
    <row r="458" customFormat="false" ht="15.75" hidden="false" customHeight="false" outlineLevel="0" collapsed="false">
      <c r="K458" s="19"/>
    </row>
    <row r="459" customFormat="false" ht="15.75" hidden="false" customHeight="false" outlineLevel="0" collapsed="false">
      <c r="K459" s="19"/>
    </row>
    <row r="460" customFormat="false" ht="15.75" hidden="false" customHeight="false" outlineLevel="0" collapsed="false">
      <c r="K460" s="19"/>
    </row>
    <row r="461" customFormat="false" ht="15.75" hidden="false" customHeight="false" outlineLevel="0" collapsed="false">
      <c r="K461" s="19"/>
    </row>
    <row r="462" customFormat="false" ht="15.75" hidden="false" customHeight="false" outlineLevel="0" collapsed="false">
      <c r="K462" s="19"/>
    </row>
    <row r="463" customFormat="false" ht="15.75" hidden="false" customHeight="false" outlineLevel="0" collapsed="false">
      <c r="K463" s="19"/>
    </row>
    <row r="464" customFormat="false" ht="15.75" hidden="false" customHeight="false" outlineLevel="0" collapsed="false">
      <c r="K464" s="19"/>
    </row>
    <row r="465" customFormat="false" ht="15.75" hidden="false" customHeight="false" outlineLevel="0" collapsed="false">
      <c r="K465" s="19"/>
    </row>
    <row r="466" customFormat="false" ht="15.75" hidden="false" customHeight="false" outlineLevel="0" collapsed="false">
      <c r="K466" s="19"/>
    </row>
    <row r="467" customFormat="false" ht="15.75" hidden="false" customHeight="false" outlineLevel="0" collapsed="false">
      <c r="K467" s="19"/>
    </row>
    <row r="468" customFormat="false" ht="15.75" hidden="false" customHeight="false" outlineLevel="0" collapsed="false">
      <c r="K468" s="19"/>
    </row>
    <row r="469" customFormat="false" ht="15.75" hidden="false" customHeight="false" outlineLevel="0" collapsed="false">
      <c r="K469" s="19"/>
    </row>
    <row r="470" customFormat="false" ht="15.75" hidden="false" customHeight="false" outlineLevel="0" collapsed="false">
      <c r="K470" s="19"/>
    </row>
    <row r="471" customFormat="false" ht="15.75" hidden="false" customHeight="false" outlineLevel="0" collapsed="false">
      <c r="K471" s="19"/>
    </row>
    <row r="472" customFormat="false" ht="15.75" hidden="false" customHeight="false" outlineLevel="0" collapsed="false">
      <c r="K472" s="19"/>
    </row>
    <row r="473" customFormat="false" ht="15.75" hidden="false" customHeight="false" outlineLevel="0" collapsed="false">
      <c r="K473" s="19"/>
    </row>
    <row r="474" customFormat="false" ht="15.75" hidden="false" customHeight="false" outlineLevel="0" collapsed="false">
      <c r="K474" s="19"/>
    </row>
    <row r="475" customFormat="false" ht="15.75" hidden="false" customHeight="false" outlineLevel="0" collapsed="false">
      <c r="K475" s="19"/>
    </row>
    <row r="476" customFormat="false" ht="15.75" hidden="false" customHeight="false" outlineLevel="0" collapsed="false">
      <c r="K476" s="19"/>
    </row>
    <row r="477" customFormat="false" ht="15.75" hidden="false" customHeight="false" outlineLevel="0" collapsed="false">
      <c r="K477" s="19"/>
    </row>
    <row r="478" customFormat="false" ht="15.75" hidden="false" customHeight="false" outlineLevel="0" collapsed="false">
      <c r="K478" s="19"/>
    </row>
    <row r="479" customFormat="false" ht="15.75" hidden="false" customHeight="false" outlineLevel="0" collapsed="false">
      <c r="K479" s="19"/>
    </row>
    <row r="480" customFormat="false" ht="15.75" hidden="false" customHeight="false" outlineLevel="0" collapsed="false">
      <c r="K480" s="19"/>
    </row>
    <row r="481" customFormat="false" ht="15.75" hidden="false" customHeight="false" outlineLevel="0" collapsed="false">
      <c r="K481" s="19"/>
    </row>
    <row r="482" customFormat="false" ht="15.75" hidden="false" customHeight="false" outlineLevel="0" collapsed="false">
      <c r="K482" s="19"/>
    </row>
    <row r="483" customFormat="false" ht="15.75" hidden="false" customHeight="false" outlineLevel="0" collapsed="false">
      <c r="K483" s="19"/>
    </row>
    <row r="484" customFormat="false" ht="15.75" hidden="false" customHeight="false" outlineLevel="0" collapsed="false">
      <c r="K484" s="19"/>
    </row>
    <row r="485" customFormat="false" ht="15.75" hidden="false" customHeight="false" outlineLevel="0" collapsed="false">
      <c r="K485" s="19"/>
    </row>
    <row r="486" customFormat="false" ht="15.75" hidden="false" customHeight="false" outlineLevel="0" collapsed="false">
      <c r="K486" s="19"/>
    </row>
    <row r="487" customFormat="false" ht="15.75" hidden="false" customHeight="false" outlineLevel="0" collapsed="false">
      <c r="K487" s="19"/>
    </row>
    <row r="488" customFormat="false" ht="15.75" hidden="false" customHeight="false" outlineLevel="0" collapsed="false">
      <c r="K488" s="19"/>
    </row>
    <row r="489" customFormat="false" ht="15.75" hidden="false" customHeight="false" outlineLevel="0" collapsed="false">
      <c r="K489" s="19"/>
    </row>
    <row r="490" customFormat="false" ht="15.75" hidden="false" customHeight="false" outlineLevel="0" collapsed="false">
      <c r="K490" s="19"/>
    </row>
    <row r="491" customFormat="false" ht="15.75" hidden="false" customHeight="false" outlineLevel="0" collapsed="false">
      <c r="K491" s="19"/>
    </row>
    <row r="492" customFormat="false" ht="15.75" hidden="false" customHeight="false" outlineLevel="0" collapsed="false">
      <c r="K492" s="19"/>
    </row>
    <row r="493" customFormat="false" ht="15.75" hidden="false" customHeight="false" outlineLevel="0" collapsed="false">
      <c r="K493" s="19"/>
    </row>
    <row r="494" customFormat="false" ht="15.75" hidden="false" customHeight="false" outlineLevel="0" collapsed="false">
      <c r="K494" s="19"/>
    </row>
    <row r="495" customFormat="false" ht="15.75" hidden="false" customHeight="false" outlineLevel="0" collapsed="false">
      <c r="K495" s="19"/>
    </row>
    <row r="496" customFormat="false" ht="15.75" hidden="false" customHeight="false" outlineLevel="0" collapsed="false">
      <c r="K496" s="19"/>
    </row>
    <row r="497" customFormat="false" ht="15.75" hidden="false" customHeight="false" outlineLevel="0" collapsed="false">
      <c r="K497" s="19"/>
    </row>
    <row r="498" customFormat="false" ht="15.75" hidden="false" customHeight="false" outlineLevel="0" collapsed="false">
      <c r="K498" s="19"/>
    </row>
    <row r="499" customFormat="false" ht="15.75" hidden="false" customHeight="false" outlineLevel="0" collapsed="false">
      <c r="K499" s="19"/>
    </row>
    <row r="500" customFormat="false" ht="15.75" hidden="false" customHeight="false" outlineLevel="0" collapsed="false">
      <c r="K500" s="19"/>
    </row>
    <row r="501" customFormat="false" ht="15.75" hidden="false" customHeight="false" outlineLevel="0" collapsed="false">
      <c r="K501" s="19"/>
    </row>
    <row r="502" customFormat="false" ht="15.75" hidden="false" customHeight="false" outlineLevel="0" collapsed="false">
      <c r="K502" s="19"/>
    </row>
    <row r="503" customFormat="false" ht="15.75" hidden="false" customHeight="false" outlineLevel="0" collapsed="false">
      <c r="K503" s="19"/>
    </row>
    <row r="504" customFormat="false" ht="15.75" hidden="false" customHeight="false" outlineLevel="0" collapsed="false">
      <c r="K504" s="19"/>
    </row>
    <row r="505" customFormat="false" ht="15.75" hidden="false" customHeight="false" outlineLevel="0" collapsed="false">
      <c r="K505" s="19"/>
    </row>
    <row r="506" customFormat="false" ht="15.75" hidden="false" customHeight="false" outlineLevel="0" collapsed="false">
      <c r="K506" s="19"/>
    </row>
    <row r="507" customFormat="false" ht="15.75" hidden="false" customHeight="false" outlineLevel="0" collapsed="false">
      <c r="K507" s="19"/>
    </row>
    <row r="508" customFormat="false" ht="15.75" hidden="false" customHeight="false" outlineLevel="0" collapsed="false">
      <c r="K508" s="19"/>
    </row>
    <row r="509" customFormat="false" ht="15.75" hidden="false" customHeight="false" outlineLevel="0" collapsed="false">
      <c r="K509" s="19"/>
    </row>
    <row r="510" customFormat="false" ht="15.75" hidden="false" customHeight="false" outlineLevel="0" collapsed="false">
      <c r="K510" s="19"/>
    </row>
    <row r="511" customFormat="false" ht="15.75" hidden="false" customHeight="false" outlineLevel="0" collapsed="false">
      <c r="K511" s="19"/>
    </row>
    <row r="512" customFormat="false" ht="15.75" hidden="false" customHeight="false" outlineLevel="0" collapsed="false">
      <c r="K512" s="19"/>
    </row>
    <row r="513" customFormat="false" ht="15.75" hidden="false" customHeight="false" outlineLevel="0" collapsed="false">
      <c r="K513" s="19"/>
    </row>
    <row r="514" customFormat="false" ht="15.75" hidden="false" customHeight="false" outlineLevel="0" collapsed="false">
      <c r="K514" s="19"/>
    </row>
    <row r="515" customFormat="false" ht="15.75" hidden="false" customHeight="false" outlineLevel="0" collapsed="false">
      <c r="K515" s="19"/>
    </row>
    <row r="516" customFormat="false" ht="15.75" hidden="false" customHeight="false" outlineLevel="0" collapsed="false">
      <c r="K516" s="19"/>
    </row>
    <row r="517" customFormat="false" ht="15.75" hidden="false" customHeight="false" outlineLevel="0" collapsed="false">
      <c r="K517" s="19"/>
    </row>
    <row r="518" customFormat="false" ht="15.75" hidden="false" customHeight="false" outlineLevel="0" collapsed="false">
      <c r="K518" s="19"/>
    </row>
    <row r="519" customFormat="false" ht="15.75" hidden="false" customHeight="false" outlineLevel="0" collapsed="false">
      <c r="K519" s="19"/>
    </row>
    <row r="520" customFormat="false" ht="15.75" hidden="false" customHeight="false" outlineLevel="0" collapsed="false">
      <c r="K520" s="19"/>
    </row>
    <row r="521" customFormat="false" ht="15.75" hidden="false" customHeight="false" outlineLevel="0" collapsed="false">
      <c r="K521" s="19"/>
    </row>
    <row r="522" customFormat="false" ht="15.75" hidden="false" customHeight="false" outlineLevel="0" collapsed="false">
      <c r="K522" s="19"/>
    </row>
    <row r="523" customFormat="false" ht="15.75" hidden="false" customHeight="false" outlineLevel="0" collapsed="false">
      <c r="K523" s="19"/>
    </row>
    <row r="524" customFormat="false" ht="15.75" hidden="false" customHeight="false" outlineLevel="0" collapsed="false">
      <c r="K524" s="19"/>
    </row>
    <row r="525" customFormat="false" ht="15.75" hidden="false" customHeight="false" outlineLevel="0" collapsed="false">
      <c r="K525" s="19"/>
    </row>
    <row r="526" customFormat="false" ht="15.75" hidden="false" customHeight="false" outlineLevel="0" collapsed="false">
      <c r="K526" s="19"/>
    </row>
    <row r="527" customFormat="false" ht="15.75" hidden="false" customHeight="false" outlineLevel="0" collapsed="false">
      <c r="K527" s="19"/>
    </row>
    <row r="528" customFormat="false" ht="15.75" hidden="false" customHeight="false" outlineLevel="0" collapsed="false">
      <c r="K528" s="19"/>
    </row>
    <row r="529" customFormat="false" ht="15.75" hidden="false" customHeight="false" outlineLevel="0" collapsed="false">
      <c r="K529" s="19"/>
    </row>
    <row r="530" customFormat="false" ht="15.75" hidden="false" customHeight="false" outlineLevel="0" collapsed="false">
      <c r="K530" s="19"/>
    </row>
    <row r="531" customFormat="false" ht="15.75" hidden="false" customHeight="false" outlineLevel="0" collapsed="false">
      <c r="K531" s="19"/>
    </row>
    <row r="532" customFormat="false" ht="15.75" hidden="false" customHeight="false" outlineLevel="0" collapsed="false">
      <c r="K532" s="19"/>
    </row>
    <row r="533" customFormat="false" ht="15.75" hidden="false" customHeight="false" outlineLevel="0" collapsed="false">
      <c r="K533" s="19"/>
    </row>
    <row r="534" customFormat="false" ht="15.75" hidden="false" customHeight="false" outlineLevel="0" collapsed="false">
      <c r="K534" s="19"/>
    </row>
    <row r="535" customFormat="false" ht="15.75" hidden="false" customHeight="false" outlineLevel="0" collapsed="false">
      <c r="K535" s="19"/>
    </row>
    <row r="536" customFormat="false" ht="15.75" hidden="false" customHeight="false" outlineLevel="0" collapsed="false">
      <c r="K536" s="19"/>
    </row>
    <row r="537" customFormat="false" ht="15.75" hidden="false" customHeight="false" outlineLevel="0" collapsed="false">
      <c r="K537" s="19"/>
    </row>
    <row r="538" customFormat="false" ht="15.75" hidden="false" customHeight="false" outlineLevel="0" collapsed="false">
      <c r="K538" s="19"/>
    </row>
    <row r="539" customFormat="false" ht="15.75" hidden="false" customHeight="false" outlineLevel="0" collapsed="false">
      <c r="K539" s="19"/>
    </row>
    <row r="540" customFormat="false" ht="15.75" hidden="false" customHeight="false" outlineLevel="0" collapsed="false">
      <c r="K540" s="19"/>
    </row>
    <row r="541" customFormat="false" ht="15.75" hidden="false" customHeight="false" outlineLevel="0" collapsed="false">
      <c r="K541" s="19"/>
    </row>
    <row r="542" customFormat="false" ht="15.75" hidden="false" customHeight="false" outlineLevel="0" collapsed="false">
      <c r="K542" s="19"/>
    </row>
    <row r="543" customFormat="false" ht="15.75" hidden="false" customHeight="false" outlineLevel="0" collapsed="false">
      <c r="K543" s="19"/>
    </row>
    <row r="544" customFormat="false" ht="15.75" hidden="false" customHeight="false" outlineLevel="0" collapsed="false">
      <c r="K544" s="19"/>
    </row>
    <row r="545" customFormat="false" ht="15.75" hidden="false" customHeight="false" outlineLevel="0" collapsed="false">
      <c r="K545" s="19"/>
    </row>
    <row r="546" customFormat="false" ht="15.75" hidden="false" customHeight="false" outlineLevel="0" collapsed="false">
      <c r="K546" s="19"/>
    </row>
    <row r="547" customFormat="false" ht="15.75" hidden="false" customHeight="false" outlineLevel="0" collapsed="false">
      <c r="K547" s="19"/>
    </row>
    <row r="548" customFormat="false" ht="15.75" hidden="false" customHeight="false" outlineLevel="0" collapsed="false">
      <c r="K548" s="19"/>
    </row>
    <row r="549" customFormat="false" ht="15.75" hidden="false" customHeight="false" outlineLevel="0" collapsed="false">
      <c r="K549" s="19"/>
    </row>
    <row r="550" customFormat="false" ht="15.75" hidden="false" customHeight="false" outlineLevel="0" collapsed="false">
      <c r="K550" s="19"/>
    </row>
    <row r="551" customFormat="false" ht="15.75" hidden="false" customHeight="false" outlineLevel="0" collapsed="false">
      <c r="K551" s="19"/>
    </row>
    <row r="552" customFormat="false" ht="15.75" hidden="false" customHeight="false" outlineLevel="0" collapsed="false">
      <c r="K552" s="19"/>
    </row>
    <row r="553" customFormat="false" ht="15.75" hidden="false" customHeight="false" outlineLevel="0" collapsed="false">
      <c r="K553" s="19"/>
    </row>
    <row r="554" customFormat="false" ht="15.75" hidden="false" customHeight="false" outlineLevel="0" collapsed="false">
      <c r="K554" s="19"/>
    </row>
    <row r="555" customFormat="false" ht="15.75" hidden="false" customHeight="false" outlineLevel="0" collapsed="false">
      <c r="K555" s="19"/>
    </row>
    <row r="556" customFormat="false" ht="15.75" hidden="false" customHeight="false" outlineLevel="0" collapsed="false">
      <c r="K556" s="19"/>
    </row>
    <row r="557" customFormat="false" ht="15.75" hidden="false" customHeight="false" outlineLevel="0" collapsed="false">
      <c r="K557" s="19"/>
    </row>
    <row r="558" customFormat="false" ht="15.75" hidden="false" customHeight="false" outlineLevel="0" collapsed="false">
      <c r="K558" s="19"/>
    </row>
    <row r="559" customFormat="false" ht="15.75" hidden="false" customHeight="false" outlineLevel="0" collapsed="false">
      <c r="K559" s="19"/>
    </row>
    <row r="560" customFormat="false" ht="15.75" hidden="false" customHeight="false" outlineLevel="0" collapsed="false">
      <c r="K560" s="19"/>
    </row>
    <row r="561" customFormat="false" ht="15.75" hidden="false" customHeight="false" outlineLevel="0" collapsed="false">
      <c r="K561" s="19"/>
    </row>
    <row r="562" customFormat="false" ht="15.75" hidden="false" customHeight="false" outlineLevel="0" collapsed="false">
      <c r="K562" s="19"/>
    </row>
    <row r="563" customFormat="false" ht="15.75" hidden="false" customHeight="false" outlineLevel="0" collapsed="false">
      <c r="K563" s="19"/>
    </row>
    <row r="564" customFormat="false" ht="15.75" hidden="false" customHeight="false" outlineLevel="0" collapsed="false">
      <c r="K564" s="19"/>
    </row>
    <row r="565" customFormat="false" ht="15.75" hidden="false" customHeight="false" outlineLevel="0" collapsed="false">
      <c r="K565" s="19"/>
    </row>
    <row r="566" customFormat="false" ht="15.75" hidden="false" customHeight="false" outlineLevel="0" collapsed="false">
      <c r="K566" s="19"/>
    </row>
    <row r="567" customFormat="false" ht="15.75" hidden="false" customHeight="false" outlineLevel="0" collapsed="false">
      <c r="K567" s="19"/>
    </row>
    <row r="568" customFormat="false" ht="15.75" hidden="false" customHeight="false" outlineLevel="0" collapsed="false">
      <c r="K568" s="19"/>
    </row>
    <row r="569" customFormat="false" ht="15.75" hidden="false" customHeight="false" outlineLevel="0" collapsed="false">
      <c r="K569" s="19"/>
    </row>
    <row r="570" customFormat="false" ht="15.75" hidden="false" customHeight="false" outlineLevel="0" collapsed="false">
      <c r="K570" s="19"/>
    </row>
    <row r="571" customFormat="false" ht="15.75" hidden="false" customHeight="false" outlineLevel="0" collapsed="false">
      <c r="K571" s="19"/>
    </row>
    <row r="572" customFormat="false" ht="15.75" hidden="false" customHeight="false" outlineLevel="0" collapsed="false">
      <c r="K572" s="19"/>
    </row>
    <row r="573" customFormat="false" ht="15.75" hidden="false" customHeight="false" outlineLevel="0" collapsed="false">
      <c r="K573" s="19"/>
    </row>
    <row r="574" customFormat="false" ht="15.75" hidden="false" customHeight="false" outlineLevel="0" collapsed="false">
      <c r="K574" s="19"/>
    </row>
    <row r="575" customFormat="false" ht="15.75" hidden="false" customHeight="false" outlineLevel="0" collapsed="false">
      <c r="K575" s="19"/>
    </row>
    <row r="576" customFormat="false" ht="15.75" hidden="false" customHeight="false" outlineLevel="0" collapsed="false">
      <c r="K576" s="19"/>
    </row>
    <row r="577" customFormat="false" ht="15.75" hidden="false" customHeight="false" outlineLevel="0" collapsed="false">
      <c r="K577" s="19"/>
    </row>
    <row r="578" customFormat="false" ht="15.75" hidden="false" customHeight="false" outlineLevel="0" collapsed="false">
      <c r="K578" s="19"/>
    </row>
    <row r="579" customFormat="false" ht="15.75" hidden="false" customHeight="false" outlineLevel="0" collapsed="false">
      <c r="K579" s="19"/>
    </row>
    <row r="580" customFormat="false" ht="15.75" hidden="false" customHeight="false" outlineLevel="0" collapsed="false">
      <c r="K580" s="19"/>
    </row>
    <row r="581" customFormat="false" ht="15.75" hidden="false" customHeight="false" outlineLevel="0" collapsed="false">
      <c r="K581" s="19"/>
    </row>
    <row r="582" customFormat="false" ht="15.75" hidden="false" customHeight="false" outlineLevel="0" collapsed="false">
      <c r="K582" s="19"/>
    </row>
    <row r="583" customFormat="false" ht="15.75" hidden="false" customHeight="false" outlineLevel="0" collapsed="false">
      <c r="K583" s="19"/>
    </row>
    <row r="584" customFormat="false" ht="15.75" hidden="false" customHeight="false" outlineLevel="0" collapsed="false">
      <c r="K584" s="19"/>
    </row>
    <row r="585" customFormat="false" ht="15.75" hidden="false" customHeight="false" outlineLevel="0" collapsed="false">
      <c r="K585" s="19"/>
    </row>
    <row r="586" customFormat="false" ht="15.75" hidden="false" customHeight="false" outlineLevel="0" collapsed="false">
      <c r="K586" s="19"/>
    </row>
    <row r="587" customFormat="false" ht="15.75" hidden="false" customHeight="false" outlineLevel="0" collapsed="false">
      <c r="K587" s="19"/>
    </row>
    <row r="588" customFormat="false" ht="15.75" hidden="false" customHeight="false" outlineLevel="0" collapsed="false">
      <c r="K588" s="19"/>
    </row>
    <row r="589" customFormat="false" ht="15.75" hidden="false" customHeight="false" outlineLevel="0" collapsed="false">
      <c r="K589" s="19"/>
    </row>
    <row r="590" customFormat="false" ht="15.75" hidden="false" customHeight="false" outlineLevel="0" collapsed="false">
      <c r="K590" s="19"/>
    </row>
    <row r="591" customFormat="false" ht="15.75" hidden="false" customHeight="false" outlineLevel="0" collapsed="false">
      <c r="K591" s="19"/>
    </row>
    <row r="592" customFormat="false" ht="15.75" hidden="false" customHeight="false" outlineLevel="0" collapsed="false">
      <c r="K592" s="19"/>
    </row>
    <row r="593" customFormat="false" ht="15.75" hidden="false" customHeight="false" outlineLevel="0" collapsed="false">
      <c r="K593" s="19"/>
    </row>
    <row r="594" customFormat="false" ht="15.75" hidden="false" customHeight="false" outlineLevel="0" collapsed="false">
      <c r="K594" s="19"/>
    </row>
    <row r="595" customFormat="false" ht="15.75" hidden="false" customHeight="false" outlineLevel="0" collapsed="false">
      <c r="K595" s="19"/>
    </row>
    <row r="596" customFormat="false" ht="15.75" hidden="false" customHeight="false" outlineLevel="0" collapsed="false">
      <c r="K596" s="19"/>
    </row>
    <row r="597" customFormat="false" ht="15.75" hidden="false" customHeight="false" outlineLevel="0" collapsed="false">
      <c r="K597" s="19"/>
    </row>
    <row r="598" customFormat="false" ht="15.75" hidden="false" customHeight="false" outlineLevel="0" collapsed="false">
      <c r="K598" s="19"/>
    </row>
    <row r="599" customFormat="false" ht="15.75" hidden="false" customHeight="false" outlineLevel="0" collapsed="false">
      <c r="K599" s="19"/>
    </row>
    <row r="600" customFormat="false" ht="15.75" hidden="false" customHeight="false" outlineLevel="0" collapsed="false">
      <c r="K600" s="19"/>
    </row>
    <row r="601" customFormat="false" ht="15.75" hidden="false" customHeight="false" outlineLevel="0" collapsed="false">
      <c r="K601" s="19"/>
    </row>
    <row r="602" customFormat="false" ht="15.75" hidden="false" customHeight="false" outlineLevel="0" collapsed="false">
      <c r="K602" s="19"/>
    </row>
    <row r="603" customFormat="false" ht="15.75" hidden="false" customHeight="false" outlineLevel="0" collapsed="false">
      <c r="K603" s="19"/>
    </row>
    <row r="604" customFormat="false" ht="15.75" hidden="false" customHeight="false" outlineLevel="0" collapsed="false">
      <c r="K604" s="19"/>
    </row>
    <row r="605" customFormat="false" ht="15.75" hidden="false" customHeight="false" outlineLevel="0" collapsed="false">
      <c r="K605" s="19"/>
    </row>
    <row r="606" customFormat="false" ht="15.75" hidden="false" customHeight="false" outlineLevel="0" collapsed="false">
      <c r="K606" s="19"/>
    </row>
    <row r="607" customFormat="false" ht="15.75" hidden="false" customHeight="false" outlineLevel="0" collapsed="false">
      <c r="K607" s="19"/>
    </row>
    <row r="608" customFormat="false" ht="15.75" hidden="false" customHeight="false" outlineLevel="0" collapsed="false">
      <c r="K608" s="19"/>
    </row>
    <row r="609" customFormat="false" ht="15.75" hidden="false" customHeight="false" outlineLevel="0" collapsed="false">
      <c r="K609" s="19"/>
    </row>
    <row r="610" customFormat="false" ht="15.75" hidden="false" customHeight="false" outlineLevel="0" collapsed="false">
      <c r="K610" s="19"/>
    </row>
    <row r="611" customFormat="false" ht="15.75" hidden="false" customHeight="false" outlineLevel="0" collapsed="false">
      <c r="K611" s="19"/>
    </row>
    <row r="612" customFormat="false" ht="15.75" hidden="false" customHeight="false" outlineLevel="0" collapsed="false">
      <c r="K612" s="19"/>
    </row>
    <row r="613" customFormat="false" ht="15.75" hidden="false" customHeight="false" outlineLevel="0" collapsed="false">
      <c r="K613" s="19"/>
    </row>
    <row r="614" customFormat="false" ht="15.75" hidden="false" customHeight="false" outlineLevel="0" collapsed="false">
      <c r="K614" s="19"/>
    </row>
    <row r="615" customFormat="false" ht="15.75" hidden="false" customHeight="false" outlineLevel="0" collapsed="false">
      <c r="K615" s="19"/>
    </row>
    <row r="616" customFormat="false" ht="15.75" hidden="false" customHeight="false" outlineLevel="0" collapsed="false">
      <c r="K616" s="19"/>
    </row>
    <row r="617" customFormat="false" ht="15.75" hidden="false" customHeight="false" outlineLevel="0" collapsed="false">
      <c r="K617" s="19"/>
    </row>
    <row r="618" customFormat="false" ht="15.75" hidden="false" customHeight="false" outlineLevel="0" collapsed="false">
      <c r="K618" s="19"/>
    </row>
    <row r="619" customFormat="false" ht="15.75" hidden="false" customHeight="false" outlineLevel="0" collapsed="false">
      <c r="K619" s="19"/>
    </row>
    <row r="620" customFormat="false" ht="15.75" hidden="false" customHeight="false" outlineLevel="0" collapsed="false">
      <c r="K620" s="19"/>
    </row>
    <row r="621" customFormat="false" ht="15.75" hidden="false" customHeight="false" outlineLevel="0" collapsed="false">
      <c r="K621" s="19"/>
    </row>
    <row r="622" customFormat="false" ht="15.75" hidden="false" customHeight="false" outlineLevel="0" collapsed="false">
      <c r="K622" s="19"/>
    </row>
    <row r="623" customFormat="false" ht="15.75" hidden="false" customHeight="false" outlineLevel="0" collapsed="false">
      <c r="K623" s="19"/>
    </row>
    <row r="624" customFormat="false" ht="15.75" hidden="false" customHeight="false" outlineLevel="0" collapsed="false">
      <c r="K624" s="19"/>
    </row>
    <row r="625" customFormat="false" ht="15.75" hidden="false" customHeight="false" outlineLevel="0" collapsed="false">
      <c r="K625" s="19"/>
    </row>
    <row r="626" customFormat="false" ht="15.75" hidden="false" customHeight="false" outlineLevel="0" collapsed="false">
      <c r="K626" s="19"/>
    </row>
    <row r="627" customFormat="false" ht="15.75" hidden="false" customHeight="false" outlineLevel="0" collapsed="false">
      <c r="K627" s="19"/>
    </row>
    <row r="628" customFormat="false" ht="15.75" hidden="false" customHeight="false" outlineLevel="0" collapsed="false">
      <c r="K628" s="19"/>
    </row>
    <row r="629" customFormat="false" ht="15.75" hidden="false" customHeight="false" outlineLevel="0" collapsed="false">
      <c r="K629" s="19"/>
    </row>
    <row r="630" customFormat="false" ht="15.75" hidden="false" customHeight="false" outlineLevel="0" collapsed="false">
      <c r="K630" s="19"/>
    </row>
    <row r="631" customFormat="false" ht="15.75" hidden="false" customHeight="false" outlineLevel="0" collapsed="false">
      <c r="K631" s="19"/>
    </row>
    <row r="632" customFormat="false" ht="15.75" hidden="false" customHeight="false" outlineLevel="0" collapsed="false">
      <c r="K632" s="19"/>
    </row>
    <row r="633" customFormat="false" ht="15.75" hidden="false" customHeight="false" outlineLevel="0" collapsed="false">
      <c r="K633" s="19"/>
    </row>
    <row r="634" customFormat="false" ht="15.75" hidden="false" customHeight="false" outlineLevel="0" collapsed="false">
      <c r="K634" s="19"/>
    </row>
    <row r="635" customFormat="false" ht="15.75" hidden="false" customHeight="false" outlineLevel="0" collapsed="false">
      <c r="K635" s="19"/>
    </row>
    <row r="636" customFormat="false" ht="15.75" hidden="false" customHeight="false" outlineLevel="0" collapsed="false">
      <c r="K636" s="19"/>
    </row>
    <row r="637" customFormat="false" ht="15.75" hidden="false" customHeight="false" outlineLevel="0" collapsed="false">
      <c r="K637" s="19"/>
    </row>
    <row r="638" customFormat="false" ht="15.75" hidden="false" customHeight="false" outlineLevel="0" collapsed="false">
      <c r="K638" s="19"/>
    </row>
    <row r="639" customFormat="false" ht="15.75" hidden="false" customHeight="false" outlineLevel="0" collapsed="false">
      <c r="K639" s="19"/>
    </row>
    <row r="640" customFormat="false" ht="15.75" hidden="false" customHeight="false" outlineLevel="0" collapsed="false">
      <c r="K640" s="19"/>
    </row>
    <row r="641" customFormat="false" ht="15.75" hidden="false" customHeight="false" outlineLevel="0" collapsed="false">
      <c r="K641" s="19"/>
    </row>
    <row r="642" customFormat="false" ht="15.75" hidden="false" customHeight="false" outlineLevel="0" collapsed="false">
      <c r="K642" s="19"/>
    </row>
    <row r="643" customFormat="false" ht="15.75" hidden="false" customHeight="false" outlineLevel="0" collapsed="false">
      <c r="K643" s="19"/>
    </row>
    <row r="644" customFormat="false" ht="15.75" hidden="false" customHeight="false" outlineLevel="0" collapsed="false">
      <c r="K644" s="19"/>
    </row>
    <row r="645" customFormat="false" ht="15.75" hidden="false" customHeight="false" outlineLevel="0" collapsed="false">
      <c r="K645" s="19"/>
    </row>
    <row r="646" customFormat="false" ht="15.75" hidden="false" customHeight="false" outlineLevel="0" collapsed="false">
      <c r="K646" s="19"/>
    </row>
    <row r="647" customFormat="false" ht="15.75" hidden="false" customHeight="false" outlineLevel="0" collapsed="false">
      <c r="K647" s="19"/>
    </row>
    <row r="648" customFormat="false" ht="15.75" hidden="false" customHeight="false" outlineLevel="0" collapsed="false">
      <c r="K648" s="19"/>
    </row>
    <row r="649" customFormat="false" ht="15.75" hidden="false" customHeight="false" outlineLevel="0" collapsed="false">
      <c r="K649" s="19"/>
    </row>
    <row r="650" customFormat="false" ht="15.75" hidden="false" customHeight="false" outlineLevel="0" collapsed="false">
      <c r="K650" s="19"/>
    </row>
    <row r="651" customFormat="false" ht="15.75" hidden="false" customHeight="false" outlineLevel="0" collapsed="false">
      <c r="K651" s="19"/>
    </row>
    <row r="652" customFormat="false" ht="15.75" hidden="false" customHeight="false" outlineLevel="0" collapsed="false">
      <c r="K652" s="19"/>
    </row>
    <row r="653" customFormat="false" ht="15.75" hidden="false" customHeight="false" outlineLevel="0" collapsed="false">
      <c r="K653" s="19"/>
    </row>
    <row r="654" customFormat="false" ht="15.75" hidden="false" customHeight="false" outlineLevel="0" collapsed="false">
      <c r="K654" s="19"/>
    </row>
    <row r="655" customFormat="false" ht="15.75" hidden="false" customHeight="false" outlineLevel="0" collapsed="false">
      <c r="K655" s="19"/>
    </row>
    <row r="656" customFormat="false" ht="15.75" hidden="false" customHeight="false" outlineLevel="0" collapsed="false">
      <c r="K656" s="19"/>
    </row>
    <row r="657" customFormat="false" ht="15.75" hidden="false" customHeight="false" outlineLevel="0" collapsed="false">
      <c r="K657" s="19"/>
    </row>
    <row r="658" customFormat="false" ht="15.75" hidden="false" customHeight="false" outlineLevel="0" collapsed="false">
      <c r="K658" s="19"/>
    </row>
    <row r="659" customFormat="false" ht="15.75" hidden="false" customHeight="false" outlineLevel="0" collapsed="false">
      <c r="K659" s="19"/>
    </row>
    <row r="660" customFormat="false" ht="15.75" hidden="false" customHeight="false" outlineLevel="0" collapsed="false">
      <c r="K660" s="19"/>
    </row>
    <row r="661" customFormat="false" ht="15.75" hidden="false" customHeight="false" outlineLevel="0" collapsed="false">
      <c r="K661" s="19"/>
    </row>
    <row r="662" customFormat="false" ht="15.75" hidden="false" customHeight="false" outlineLevel="0" collapsed="false">
      <c r="K662" s="19"/>
    </row>
    <row r="663" customFormat="false" ht="15.75" hidden="false" customHeight="false" outlineLevel="0" collapsed="false">
      <c r="K663" s="19"/>
    </row>
    <row r="664" customFormat="false" ht="15.75" hidden="false" customHeight="false" outlineLevel="0" collapsed="false">
      <c r="K664" s="19"/>
    </row>
    <row r="665" customFormat="false" ht="15.75" hidden="false" customHeight="false" outlineLevel="0" collapsed="false">
      <c r="K665" s="19"/>
    </row>
    <row r="666" customFormat="false" ht="15.75" hidden="false" customHeight="false" outlineLevel="0" collapsed="false">
      <c r="K666" s="19"/>
    </row>
    <row r="667" customFormat="false" ht="15.75" hidden="false" customHeight="false" outlineLevel="0" collapsed="false">
      <c r="K667" s="19"/>
    </row>
    <row r="668" customFormat="false" ht="15.75" hidden="false" customHeight="false" outlineLevel="0" collapsed="false">
      <c r="K668" s="19"/>
    </row>
    <row r="669" customFormat="false" ht="15.75" hidden="false" customHeight="false" outlineLevel="0" collapsed="false">
      <c r="K669" s="19"/>
    </row>
    <row r="670" customFormat="false" ht="15.75" hidden="false" customHeight="false" outlineLevel="0" collapsed="false">
      <c r="K670" s="19"/>
    </row>
    <row r="671" customFormat="false" ht="15.75" hidden="false" customHeight="false" outlineLevel="0" collapsed="false">
      <c r="K671" s="19"/>
    </row>
    <row r="672" customFormat="false" ht="15.75" hidden="false" customHeight="false" outlineLevel="0" collapsed="false">
      <c r="K672" s="19"/>
    </row>
    <row r="673" customFormat="false" ht="15.75" hidden="false" customHeight="false" outlineLevel="0" collapsed="false">
      <c r="K673" s="19"/>
    </row>
    <row r="674" customFormat="false" ht="15.75" hidden="false" customHeight="false" outlineLevel="0" collapsed="false">
      <c r="K674" s="19"/>
    </row>
    <row r="675" customFormat="false" ht="15.75" hidden="false" customHeight="false" outlineLevel="0" collapsed="false">
      <c r="K675" s="19"/>
    </row>
    <row r="676" customFormat="false" ht="15.75" hidden="false" customHeight="false" outlineLevel="0" collapsed="false">
      <c r="K676" s="19"/>
    </row>
    <row r="677" customFormat="false" ht="15.75" hidden="false" customHeight="false" outlineLevel="0" collapsed="false">
      <c r="K677" s="19"/>
    </row>
    <row r="678" customFormat="false" ht="15.75" hidden="false" customHeight="false" outlineLevel="0" collapsed="false">
      <c r="K678" s="19"/>
    </row>
    <row r="679" customFormat="false" ht="15.75" hidden="false" customHeight="false" outlineLevel="0" collapsed="false">
      <c r="K679" s="19"/>
    </row>
    <row r="680" customFormat="false" ht="15.75" hidden="false" customHeight="false" outlineLevel="0" collapsed="false">
      <c r="K680" s="19"/>
    </row>
    <row r="681" customFormat="false" ht="15.75" hidden="false" customHeight="false" outlineLevel="0" collapsed="false">
      <c r="K681" s="19"/>
    </row>
    <row r="682" customFormat="false" ht="15.75" hidden="false" customHeight="false" outlineLevel="0" collapsed="false">
      <c r="K682" s="19"/>
    </row>
    <row r="683" customFormat="false" ht="15.75" hidden="false" customHeight="false" outlineLevel="0" collapsed="false">
      <c r="K683" s="19"/>
    </row>
    <row r="684" customFormat="false" ht="15.75" hidden="false" customHeight="false" outlineLevel="0" collapsed="false">
      <c r="K684" s="19"/>
    </row>
    <row r="685" customFormat="false" ht="15.75" hidden="false" customHeight="false" outlineLevel="0" collapsed="false">
      <c r="K685" s="19"/>
    </row>
    <row r="686" customFormat="false" ht="15.75" hidden="false" customHeight="false" outlineLevel="0" collapsed="false">
      <c r="K686" s="19"/>
    </row>
    <row r="687" customFormat="false" ht="15.75" hidden="false" customHeight="false" outlineLevel="0" collapsed="false">
      <c r="K687" s="19"/>
    </row>
    <row r="688" customFormat="false" ht="15.75" hidden="false" customHeight="false" outlineLevel="0" collapsed="false">
      <c r="K688" s="19"/>
    </row>
    <row r="689" customFormat="false" ht="15.75" hidden="false" customHeight="false" outlineLevel="0" collapsed="false">
      <c r="K689" s="19"/>
    </row>
    <row r="690" customFormat="false" ht="15.75" hidden="false" customHeight="false" outlineLevel="0" collapsed="false">
      <c r="K690" s="19"/>
    </row>
    <row r="691" customFormat="false" ht="15.75" hidden="false" customHeight="false" outlineLevel="0" collapsed="false">
      <c r="K691" s="19"/>
    </row>
    <row r="692" customFormat="false" ht="15.75" hidden="false" customHeight="false" outlineLevel="0" collapsed="false">
      <c r="K692" s="19"/>
    </row>
    <row r="693" customFormat="false" ht="15.75" hidden="false" customHeight="false" outlineLevel="0" collapsed="false">
      <c r="K693" s="19"/>
    </row>
    <row r="694" customFormat="false" ht="15.75" hidden="false" customHeight="false" outlineLevel="0" collapsed="false">
      <c r="K694" s="19"/>
    </row>
    <row r="695" customFormat="false" ht="15.75" hidden="false" customHeight="false" outlineLevel="0" collapsed="false">
      <c r="K695" s="19"/>
    </row>
    <row r="696" customFormat="false" ht="15.75" hidden="false" customHeight="false" outlineLevel="0" collapsed="false">
      <c r="K696" s="19"/>
    </row>
    <row r="697" customFormat="false" ht="15.75" hidden="false" customHeight="false" outlineLevel="0" collapsed="false">
      <c r="K697" s="19"/>
    </row>
    <row r="698" customFormat="false" ht="15.75" hidden="false" customHeight="false" outlineLevel="0" collapsed="false">
      <c r="K698" s="19"/>
    </row>
    <row r="699" customFormat="false" ht="15.75" hidden="false" customHeight="false" outlineLevel="0" collapsed="false">
      <c r="K699" s="19"/>
    </row>
    <row r="700" customFormat="false" ht="15.75" hidden="false" customHeight="false" outlineLevel="0" collapsed="false">
      <c r="K700" s="19"/>
    </row>
    <row r="701" customFormat="false" ht="15.75" hidden="false" customHeight="false" outlineLevel="0" collapsed="false">
      <c r="K701" s="19"/>
    </row>
    <row r="702" customFormat="false" ht="15.75" hidden="false" customHeight="false" outlineLevel="0" collapsed="false">
      <c r="K702" s="19"/>
    </row>
    <row r="703" customFormat="false" ht="15.75" hidden="false" customHeight="false" outlineLevel="0" collapsed="false">
      <c r="K703" s="19"/>
    </row>
    <row r="704" customFormat="false" ht="15.75" hidden="false" customHeight="false" outlineLevel="0" collapsed="false">
      <c r="K704" s="19"/>
    </row>
    <row r="705" customFormat="false" ht="15.75" hidden="false" customHeight="false" outlineLevel="0" collapsed="false">
      <c r="K705" s="19"/>
    </row>
    <row r="706" customFormat="false" ht="15.75" hidden="false" customHeight="false" outlineLevel="0" collapsed="false">
      <c r="K706" s="19"/>
    </row>
    <row r="707" customFormat="false" ht="15.75" hidden="false" customHeight="false" outlineLevel="0" collapsed="false">
      <c r="K707" s="19"/>
    </row>
    <row r="708" customFormat="false" ht="15.75" hidden="false" customHeight="false" outlineLevel="0" collapsed="false">
      <c r="K708" s="19"/>
    </row>
    <row r="709" customFormat="false" ht="15.75" hidden="false" customHeight="false" outlineLevel="0" collapsed="false">
      <c r="K709" s="19"/>
    </row>
    <row r="710" customFormat="false" ht="15.75" hidden="false" customHeight="false" outlineLevel="0" collapsed="false">
      <c r="K710" s="19"/>
    </row>
    <row r="711" customFormat="false" ht="15.75" hidden="false" customHeight="false" outlineLevel="0" collapsed="false">
      <c r="K711" s="19"/>
    </row>
    <row r="712" customFormat="false" ht="15.75" hidden="false" customHeight="false" outlineLevel="0" collapsed="false">
      <c r="K712" s="19"/>
    </row>
    <row r="713" customFormat="false" ht="15.75" hidden="false" customHeight="false" outlineLevel="0" collapsed="false">
      <c r="K713" s="19"/>
    </row>
    <row r="714" customFormat="false" ht="15.75" hidden="false" customHeight="false" outlineLevel="0" collapsed="false">
      <c r="K714" s="19"/>
    </row>
    <row r="715" customFormat="false" ht="15.75" hidden="false" customHeight="false" outlineLevel="0" collapsed="false">
      <c r="K715" s="19"/>
    </row>
    <row r="716" customFormat="false" ht="15.75" hidden="false" customHeight="false" outlineLevel="0" collapsed="false">
      <c r="K716" s="19"/>
    </row>
    <row r="717" customFormat="false" ht="15.75" hidden="false" customHeight="false" outlineLevel="0" collapsed="false">
      <c r="K717" s="19"/>
    </row>
    <row r="718" customFormat="false" ht="15.75" hidden="false" customHeight="false" outlineLevel="0" collapsed="false">
      <c r="K718" s="19"/>
    </row>
    <row r="719" customFormat="false" ht="15.75" hidden="false" customHeight="false" outlineLevel="0" collapsed="false">
      <c r="K719" s="19"/>
    </row>
    <row r="720" customFormat="false" ht="15.75" hidden="false" customHeight="false" outlineLevel="0" collapsed="false">
      <c r="K720" s="19"/>
    </row>
    <row r="721" customFormat="false" ht="15.75" hidden="false" customHeight="false" outlineLevel="0" collapsed="false">
      <c r="K721" s="19"/>
    </row>
    <row r="722" customFormat="false" ht="15.75" hidden="false" customHeight="false" outlineLevel="0" collapsed="false">
      <c r="K722" s="19"/>
    </row>
    <row r="723" customFormat="false" ht="15.75" hidden="false" customHeight="false" outlineLevel="0" collapsed="false">
      <c r="K723" s="19"/>
    </row>
    <row r="724" customFormat="false" ht="15.75" hidden="false" customHeight="false" outlineLevel="0" collapsed="false">
      <c r="K724" s="19"/>
    </row>
    <row r="725" customFormat="false" ht="15.75" hidden="false" customHeight="false" outlineLevel="0" collapsed="false">
      <c r="K725" s="19"/>
    </row>
    <row r="726" customFormat="false" ht="15.75" hidden="false" customHeight="false" outlineLevel="0" collapsed="false">
      <c r="K726" s="19"/>
    </row>
    <row r="727" customFormat="false" ht="15.75" hidden="false" customHeight="false" outlineLevel="0" collapsed="false">
      <c r="K727" s="19"/>
    </row>
    <row r="728" customFormat="false" ht="15.75" hidden="false" customHeight="false" outlineLevel="0" collapsed="false">
      <c r="K728" s="19"/>
    </row>
    <row r="729" customFormat="false" ht="15.75" hidden="false" customHeight="false" outlineLevel="0" collapsed="false">
      <c r="K729" s="19"/>
    </row>
    <row r="730" customFormat="false" ht="15.75" hidden="false" customHeight="false" outlineLevel="0" collapsed="false">
      <c r="K730" s="19"/>
    </row>
    <row r="731" customFormat="false" ht="15.75" hidden="false" customHeight="false" outlineLevel="0" collapsed="false">
      <c r="K731" s="19"/>
    </row>
    <row r="732" customFormat="false" ht="15.75" hidden="false" customHeight="false" outlineLevel="0" collapsed="false">
      <c r="K732" s="19"/>
    </row>
    <row r="733" customFormat="false" ht="15.75" hidden="false" customHeight="false" outlineLevel="0" collapsed="false">
      <c r="K733" s="19"/>
    </row>
    <row r="734" customFormat="false" ht="15.75" hidden="false" customHeight="false" outlineLevel="0" collapsed="false">
      <c r="K734" s="19"/>
    </row>
    <row r="735" customFormat="false" ht="15.75" hidden="false" customHeight="false" outlineLevel="0" collapsed="false">
      <c r="K735" s="19"/>
    </row>
    <row r="736" customFormat="false" ht="15.75" hidden="false" customHeight="false" outlineLevel="0" collapsed="false">
      <c r="K736" s="19"/>
    </row>
    <row r="737" customFormat="false" ht="15.75" hidden="false" customHeight="false" outlineLevel="0" collapsed="false">
      <c r="K737" s="19"/>
    </row>
    <row r="738" customFormat="false" ht="15.75" hidden="false" customHeight="false" outlineLevel="0" collapsed="false">
      <c r="K738" s="19"/>
    </row>
    <row r="739" customFormat="false" ht="15.75" hidden="false" customHeight="false" outlineLevel="0" collapsed="false">
      <c r="K739" s="19"/>
    </row>
    <row r="740" customFormat="false" ht="15.75" hidden="false" customHeight="false" outlineLevel="0" collapsed="false">
      <c r="K740" s="19"/>
    </row>
    <row r="741" customFormat="false" ht="15.75" hidden="false" customHeight="false" outlineLevel="0" collapsed="false">
      <c r="K741" s="19"/>
    </row>
    <row r="742" customFormat="false" ht="15.75" hidden="false" customHeight="false" outlineLevel="0" collapsed="false">
      <c r="K742" s="19"/>
    </row>
    <row r="743" customFormat="false" ht="15.75" hidden="false" customHeight="false" outlineLevel="0" collapsed="false">
      <c r="K743" s="19"/>
    </row>
    <row r="744" customFormat="false" ht="15.75" hidden="false" customHeight="false" outlineLevel="0" collapsed="false">
      <c r="K744" s="19"/>
    </row>
    <row r="745" customFormat="false" ht="15.75" hidden="false" customHeight="false" outlineLevel="0" collapsed="false">
      <c r="K745" s="19"/>
    </row>
    <row r="746" customFormat="false" ht="15.75" hidden="false" customHeight="false" outlineLevel="0" collapsed="false">
      <c r="K746" s="19"/>
    </row>
    <row r="747" customFormat="false" ht="15.75" hidden="false" customHeight="false" outlineLevel="0" collapsed="false">
      <c r="K747" s="19"/>
    </row>
    <row r="748" customFormat="false" ht="15.75" hidden="false" customHeight="false" outlineLevel="0" collapsed="false">
      <c r="K748" s="19"/>
    </row>
    <row r="749" customFormat="false" ht="15.75" hidden="false" customHeight="false" outlineLevel="0" collapsed="false">
      <c r="K749" s="19"/>
    </row>
    <row r="750" customFormat="false" ht="15.75" hidden="false" customHeight="false" outlineLevel="0" collapsed="false">
      <c r="K750" s="19"/>
    </row>
    <row r="751" customFormat="false" ht="15.75" hidden="false" customHeight="false" outlineLevel="0" collapsed="false">
      <c r="K751" s="19"/>
    </row>
    <row r="752" customFormat="false" ht="15.75" hidden="false" customHeight="false" outlineLevel="0" collapsed="false">
      <c r="K752" s="19"/>
    </row>
    <row r="753" customFormat="false" ht="15.75" hidden="false" customHeight="false" outlineLevel="0" collapsed="false">
      <c r="K753" s="19"/>
    </row>
    <row r="754" customFormat="false" ht="15.75" hidden="false" customHeight="false" outlineLevel="0" collapsed="false">
      <c r="K754" s="19"/>
    </row>
    <row r="755" customFormat="false" ht="15.75" hidden="false" customHeight="false" outlineLevel="0" collapsed="false">
      <c r="K755" s="19"/>
    </row>
    <row r="756" customFormat="false" ht="15.75" hidden="false" customHeight="false" outlineLevel="0" collapsed="false">
      <c r="K756" s="19"/>
    </row>
    <row r="757" customFormat="false" ht="15.75" hidden="false" customHeight="false" outlineLevel="0" collapsed="false">
      <c r="K757" s="19"/>
    </row>
    <row r="758" customFormat="false" ht="15.75" hidden="false" customHeight="false" outlineLevel="0" collapsed="false">
      <c r="K758" s="19"/>
    </row>
    <row r="759" customFormat="false" ht="15.75" hidden="false" customHeight="false" outlineLevel="0" collapsed="false">
      <c r="K759" s="19"/>
    </row>
    <row r="760" customFormat="false" ht="15.75" hidden="false" customHeight="false" outlineLevel="0" collapsed="false">
      <c r="K760" s="19"/>
    </row>
    <row r="761" customFormat="false" ht="15.75" hidden="false" customHeight="false" outlineLevel="0" collapsed="false">
      <c r="K761" s="19"/>
    </row>
    <row r="762" customFormat="false" ht="15.75" hidden="false" customHeight="false" outlineLevel="0" collapsed="false">
      <c r="K762" s="19"/>
    </row>
    <row r="763" customFormat="false" ht="15.75" hidden="false" customHeight="false" outlineLevel="0" collapsed="false">
      <c r="K763" s="19"/>
    </row>
    <row r="764" customFormat="false" ht="15.75" hidden="false" customHeight="false" outlineLevel="0" collapsed="false">
      <c r="K764" s="19"/>
    </row>
    <row r="765" customFormat="false" ht="15.75" hidden="false" customHeight="false" outlineLevel="0" collapsed="false">
      <c r="K765" s="19"/>
    </row>
    <row r="766" customFormat="false" ht="15.75" hidden="false" customHeight="false" outlineLevel="0" collapsed="false">
      <c r="K766" s="19"/>
    </row>
    <row r="767" customFormat="false" ht="15.75" hidden="false" customHeight="false" outlineLevel="0" collapsed="false">
      <c r="K767" s="19"/>
    </row>
    <row r="768" customFormat="false" ht="15.75" hidden="false" customHeight="false" outlineLevel="0" collapsed="false">
      <c r="K768" s="19"/>
    </row>
    <row r="769" customFormat="false" ht="15.75" hidden="false" customHeight="false" outlineLevel="0" collapsed="false">
      <c r="K769" s="19"/>
    </row>
    <row r="770" customFormat="false" ht="15.75" hidden="false" customHeight="false" outlineLevel="0" collapsed="false">
      <c r="K770" s="19"/>
    </row>
    <row r="771" customFormat="false" ht="15.75" hidden="false" customHeight="false" outlineLevel="0" collapsed="false">
      <c r="K771" s="19"/>
    </row>
    <row r="772" customFormat="false" ht="15.75" hidden="false" customHeight="false" outlineLevel="0" collapsed="false">
      <c r="K772" s="19"/>
    </row>
    <row r="773" customFormat="false" ht="15.75" hidden="false" customHeight="false" outlineLevel="0" collapsed="false">
      <c r="K773" s="19"/>
    </row>
    <row r="774" customFormat="false" ht="15.75" hidden="false" customHeight="false" outlineLevel="0" collapsed="false">
      <c r="K774" s="19"/>
    </row>
    <row r="775" customFormat="false" ht="15.75" hidden="false" customHeight="false" outlineLevel="0" collapsed="false">
      <c r="K775" s="19"/>
    </row>
    <row r="776" customFormat="false" ht="15.75" hidden="false" customHeight="false" outlineLevel="0" collapsed="false">
      <c r="K776" s="19"/>
    </row>
    <row r="777" customFormat="false" ht="15.75" hidden="false" customHeight="false" outlineLevel="0" collapsed="false">
      <c r="K777" s="19"/>
    </row>
    <row r="778" customFormat="false" ht="15.75" hidden="false" customHeight="false" outlineLevel="0" collapsed="false">
      <c r="K778" s="19"/>
    </row>
    <row r="779" customFormat="false" ht="15.75" hidden="false" customHeight="false" outlineLevel="0" collapsed="false">
      <c r="K779" s="19"/>
    </row>
    <row r="780" customFormat="false" ht="15.75" hidden="false" customHeight="false" outlineLevel="0" collapsed="false">
      <c r="K780" s="19"/>
    </row>
    <row r="781" customFormat="false" ht="15.75" hidden="false" customHeight="false" outlineLevel="0" collapsed="false">
      <c r="K781" s="19"/>
    </row>
    <row r="782" customFormat="false" ht="15.75" hidden="false" customHeight="false" outlineLevel="0" collapsed="false">
      <c r="K782" s="19"/>
    </row>
    <row r="783" customFormat="false" ht="15.75" hidden="false" customHeight="false" outlineLevel="0" collapsed="false">
      <c r="K783" s="19"/>
    </row>
    <row r="784" customFormat="false" ht="15.75" hidden="false" customHeight="false" outlineLevel="0" collapsed="false">
      <c r="K784" s="19"/>
    </row>
    <row r="785" customFormat="false" ht="15.75" hidden="false" customHeight="false" outlineLevel="0" collapsed="false">
      <c r="K785" s="19"/>
    </row>
    <row r="786" customFormat="false" ht="15.75" hidden="false" customHeight="false" outlineLevel="0" collapsed="false">
      <c r="K786" s="19"/>
    </row>
    <row r="787" customFormat="false" ht="15.75" hidden="false" customHeight="false" outlineLevel="0" collapsed="false">
      <c r="K787" s="19"/>
    </row>
    <row r="788" customFormat="false" ht="15.75" hidden="false" customHeight="false" outlineLevel="0" collapsed="false">
      <c r="K788" s="19"/>
    </row>
    <row r="789" customFormat="false" ht="15.75" hidden="false" customHeight="false" outlineLevel="0" collapsed="false">
      <c r="K789" s="19"/>
    </row>
    <row r="790" customFormat="false" ht="15.75" hidden="false" customHeight="false" outlineLevel="0" collapsed="false">
      <c r="K790" s="19"/>
    </row>
    <row r="791" customFormat="false" ht="15.75" hidden="false" customHeight="false" outlineLevel="0" collapsed="false">
      <c r="K791" s="19"/>
    </row>
    <row r="792" customFormat="false" ht="15.75" hidden="false" customHeight="false" outlineLevel="0" collapsed="false">
      <c r="K792" s="19"/>
    </row>
    <row r="793" customFormat="false" ht="15.75" hidden="false" customHeight="false" outlineLevel="0" collapsed="false">
      <c r="K793" s="19"/>
    </row>
    <row r="794" customFormat="false" ht="15.75" hidden="false" customHeight="false" outlineLevel="0" collapsed="false">
      <c r="K794" s="19"/>
    </row>
    <row r="795" customFormat="false" ht="15.75" hidden="false" customHeight="false" outlineLevel="0" collapsed="false">
      <c r="K795" s="19"/>
    </row>
    <row r="796" customFormat="false" ht="15.75" hidden="false" customHeight="false" outlineLevel="0" collapsed="false">
      <c r="K796" s="19"/>
    </row>
    <row r="797" customFormat="false" ht="15.75" hidden="false" customHeight="false" outlineLevel="0" collapsed="false">
      <c r="K797" s="19"/>
    </row>
    <row r="798" customFormat="false" ht="15.75" hidden="false" customHeight="false" outlineLevel="0" collapsed="false">
      <c r="K798" s="19"/>
    </row>
    <row r="799" customFormat="false" ht="15.75" hidden="false" customHeight="false" outlineLevel="0" collapsed="false">
      <c r="K799" s="19"/>
    </row>
    <row r="800" customFormat="false" ht="15.75" hidden="false" customHeight="false" outlineLevel="0" collapsed="false">
      <c r="K800" s="19"/>
    </row>
    <row r="801" customFormat="false" ht="15.75" hidden="false" customHeight="false" outlineLevel="0" collapsed="false">
      <c r="K801" s="19"/>
    </row>
    <row r="802" customFormat="false" ht="15.75" hidden="false" customHeight="false" outlineLevel="0" collapsed="false">
      <c r="K802" s="19"/>
    </row>
    <row r="803" customFormat="false" ht="15.75" hidden="false" customHeight="false" outlineLevel="0" collapsed="false">
      <c r="K803" s="19"/>
    </row>
    <row r="804" customFormat="false" ht="15.75" hidden="false" customHeight="false" outlineLevel="0" collapsed="false">
      <c r="K804" s="19"/>
    </row>
    <row r="805" customFormat="false" ht="15.75" hidden="false" customHeight="false" outlineLevel="0" collapsed="false">
      <c r="K805" s="19"/>
    </row>
    <row r="806" customFormat="false" ht="15.75" hidden="false" customHeight="false" outlineLevel="0" collapsed="false">
      <c r="K806" s="19"/>
    </row>
    <row r="807" customFormat="false" ht="15.75" hidden="false" customHeight="false" outlineLevel="0" collapsed="false">
      <c r="K807" s="19"/>
    </row>
    <row r="808" customFormat="false" ht="15.75" hidden="false" customHeight="false" outlineLevel="0" collapsed="false">
      <c r="K808" s="19"/>
    </row>
    <row r="809" customFormat="false" ht="15.75" hidden="false" customHeight="false" outlineLevel="0" collapsed="false">
      <c r="K809" s="19"/>
    </row>
    <row r="810" customFormat="false" ht="15.75" hidden="false" customHeight="false" outlineLevel="0" collapsed="false">
      <c r="K810" s="19"/>
    </row>
    <row r="811" customFormat="false" ht="15.75" hidden="false" customHeight="false" outlineLevel="0" collapsed="false">
      <c r="K811" s="19"/>
    </row>
    <row r="812" customFormat="false" ht="15.75" hidden="false" customHeight="false" outlineLevel="0" collapsed="false">
      <c r="K812" s="19"/>
    </row>
    <row r="813" customFormat="false" ht="15.75" hidden="false" customHeight="false" outlineLevel="0" collapsed="false">
      <c r="K813" s="19"/>
    </row>
    <row r="814" customFormat="false" ht="15.75" hidden="false" customHeight="false" outlineLevel="0" collapsed="false">
      <c r="K814" s="19"/>
    </row>
    <row r="815" customFormat="false" ht="15.75" hidden="false" customHeight="false" outlineLevel="0" collapsed="false">
      <c r="K815" s="19"/>
    </row>
    <row r="816" customFormat="false" ht="15.75" hidden="false" customHeight="false" outlineLevel="0" collapsed="false">
      <c r="K816" s="19"/>
    </row>
    <row r="817" customFormat="false" ht="15.75" hidden="false" customHeight="false" outlineLevel="0" collapsed="false">
      <c r="K817" s="19"/>
    </row>
    <row r="818" customFormat="false" ht="15.75" hidden="false" customHeight="false" outlineLevel="0" collapsed="false">
      <c r="K818" s="19"/>
    </row>
    <row r="819" customFormat="false" ht="15.75" hidden="false" customHeight="false" outlineLevel="0" collapsed="false">
      <c r="K819" s="19"/>
    </row>
    <row r="820" customFormat="false" ht="15.75" hidden="false" customHeight="false" outlineLevel="0" collapsed="false">
      <c r="K820" s="19"/>
    </row>
    <row r="821" customFormat="false" ht="15.75" hidden="false" customHeight="false" outlineLevel="0" collapsed="false">
      <c r="K821" s="19"/>
    </row>
    <row r="822" customFormat="false" ht="15.75" hidden="false" customHeight="false" outlineLevel="0" collapsed="false">
      <c r="K822" s="19"/>
    </row>
    <row r="823" customFormat="false" ht="15.75" hidden="false" customHeight="false" outlineLevel="0" collapsed="false">
      <c r="K823" s="19"/>
    </row>
    <row r="824" customFormat="false" ht="15.75" hidden="false" customHeight="false" outlineLevel="0" collapsed="false">
      <c r="K824" s="19"/>
    </row>
    <row r="825" customFormat="false" ht="15.75" hidden="false" customHeight="false" outlineLevel="0" collapsed="false">
      <c r="K825" s="19"/>
    </row>
    <row r="826" customFormat="false" ht="15.75" hidden="false" customHeight="false" outlineLevel="0" collapsed="false">
      <c r="K826" s="19"/>
    </row>
    <row r="827" customFormat="false" ht="15.75" hidden="false" customHeight="false" outlineLevel="0" collapsed="false">
      <c r="K827" s="19"/>
    </row>
    <row r="828" customFormat="false" ht="15.75" hidden="false" customHeight="false" outlineLevel="0" collapsed="false">
      <c r="K828" s="19"/>
    </row>
    <row r="829" customFormat="false" ht="15.75" hidden="false" customHeight="false" outlineLevel="0" collapsed="false">
      <c r="K829" s="19"/>
    </row>
    <row r="830" customFormat="false" ht="15.75" hidden="false" customHeight="false" outlineLevel="0" collapsed="false">
      <c r="K830" s="19"/>
    </row>
    <row r="831" customFormat="false" ht="15.75" hidden="false" customHeight="false" outlineLevel="0" collapsed="false">
      <c r="K831" s="19"/>
    </row>
    <row r="832" customFormat="false" ht="15.75" hidden="false" customHeight="false" outlineLevel="0" collapsed="false">
      <c r="K832" s="19"/>
    </row>
    <row r="833" customFormat="false" ht="15.75" hidden="false" customHeight="false" outlineLevel="0" collapsed="false">
      <c r="K833" s="19"/>
    </row>
    <row r="834" customFormat="false" ht="15.75" hidden="false" customHeight="false" outlineLevel="0" collapsed="false">
      <c r="K834" s="19"/>
    </row>
    <row r="835" customFormat="false" ht="15.75" hidden="false" customHeight="false" outlineLevel="0" collapsed="false">
      <c r="K835" s="19"/>
    </row>
    <row r="836" customFormat="false" ht="15.75" hidden="false" customHeight="false" outlineLevel="0" collapsed="false">
      <c r="K836" s="19"/>
    </row>
    <row r="837" customFormat="false" ht="15.75" hidden="false" customHeight="false" outlineLevel="0" collapsed="false">
      <c r="K837" s="19"/>
    </row>
    <row r="838" customFormat="false" ht="15.75" hidden="false" customHeight="false" outlineLevel="0" collapsed="false">
      <c r="K838" s="19"/>
    </row>
    <row r="839" customFormat="false" ht="15.75" hidden="false" customHeight="false" outlineLevel="0" collapsed="false">
      <c r="K839" s="19"/>
    </row>
    <row r="840" customFormat="false" ht="15.75" hidden="false" customHeight="false" outlineLevel="0" collapsed="false">
      <c r="K840" s="19"/>
    </row>
    <row r="841" customFormat="false" ht="15.75" hidden="false" customHeight="false" outlineLevel="0" collapsed="false">
      <c r="K841" s="19"/>
    </row>
    <row r="842" customFormat="false" ht="15.75" hidden="false" customHeight="false" outlineLevel="0" collapsed="false">
      <c r="K842" s="19"/>
    </row>
    <row r="843" customFormat="false" ht="15.75" hidden="false" customHeight="false" outlineLevel="0" collapsed="false">
      <c r="K843" s="19"/>
    </row>
    <row r="844" customFormat="false" ht="15.75" hidden="false" customHeight="false" outlineLevel="0" collapsed="false">
      <c r="K844" s="19"/>
    </row>
    <row r="845" customFormat="false" ht="15.75" hidden="false" customHeight="false" outlineLevel="0" collapsed="false">
      <c r="K845" s="19"/>
    </row>
    <row r="846" customFormat="false" ht="15.75" hidden="false" customHeight="false" outlineLevel="0" collapsed="false">
      <c r="K846" s="19"/>
    </row>
    <row r="847" customFormat="false" ht="15.75" hidden="false" customHeight="false" outlineLevel="0" collapsed="false">
      <c r="K847" s="19"/>
    </row>
    <row r="848" customFormat="false" ht="15.75" hidden="false" customHeight="false" outlineLevel="0" collapsed="false">
      <c r="K848" s="19"/>
    </row>
    <row r="849" customFormat="false" ht="15.75" hidden="false" customHeight="false" outlineLevel="0" collapsed="false">
      <c r="K849" s="19"/>
    </row>
    <row r="850" customFormat="false" ht="15.75" hidden="false" customHeight="false" outlineLevel="0" collapsed="false">
      <c r="K850" s="19"/>
    </row>
    <row r="851" customFormat="false" ht="15.75" hidden="false" customHeight="false" outlineLevel="0" collapsed="false">
      <c r="K851" s="19"/>
    </row>
    <row r="852" customFormat="false" ht="15.75" hidden="false" customHeight="false" outlineLevel="0" collapsed="false">
      <c r="K852" s="19"/>
    </row>
    <row r="853" customFormat="false" ht="15.75" hidden="false" customHeight="false" outlineLevel="0" collapsed="false">
      <c r="K853" s="19"/>
    </row>
    <row r="854" customFormat="false" ht="15.75" hidden="false" customHeight="false" outlineLevel="0" collapsed="false">
      <c r="K854" s="19"/>
    </row>
    <row r="855" customFormat="false" ht="15.75" hidden="false" customHeight="false" outlineLevel="0" collapsed="false">
      <c r="K855" s="19"/>
    </row>
    <row r="856" customFormat="false" ht="15.75" hidden="false" customHeight="false" outlineLevel="0" collapsed="false">
      <c r="K856" s="19"/>
    </row>
    <row r="857" customFormat="false" ht="15.75" hidden="false" customHeight="false" outlineLevel="0" collapsed="false">
      <c r="K857" s="19"/>
    </row>
    <row r="858" customFormat="false" ht="15.75" hidden="false" customHeight="false" outlineLevel="0" collapsed="false">
      <c r="K858" s="19"/>
    </row>
    <row r="859" customFormat="false" ht="15.75" hidden="false" customHeight="false" outlineLevel="0" collapsed="false">
      <c r="K859" s="19"/>
    </row>
    <row r="860" customFormat="false" ht="15.75" hidden="false" customHeight="false" outlineLevel="0" collapsed="false">
      <c r="K860" s="19"/>
    </row>
    <row r="861" customFormat="false" ht="15.75" hidden="false" customHeight="false" outlineLevel="0" collapsed="false">
      <c r="K861" s="19"/>
    </row>
    <row r="862" customFormat="false" ht="15.75" hidden="false" customHeight="false" outlineLevel="0" collapsed="false">
      <c r="K862" s="19"/>
    </row>
    <row r="863" customFormat="false" ht="15.75" hidden="false" customHeight="false" outlineLevel="0" collapsed="false">
      <c r="K863" s="19"/>
    </row>
    <row r="864" customFormat="false" ht="15.75" hidden="false" customHeight="false" outlineLevel="0" collapsed="false">
      <c r="K864" s="19"/>
    </row>
    <row r="865" customFormat="false" ht="15.75" hidden="false" customHeight="false" outlineLevel="0" collapsed="false">
      <c r="K865" s="19"/>
    </row>
    <row r="866" customFormat="false" ht="15.75" hidden="false" customHeight="false" outlineLevel="0" collapsed="false">
      <c r="K866" s="19"/>
    </row>
    <row r="867" customFormat="false" ht="15.75" hidden="false" customHeight="false" outlineLevel="0" collapsed="false">
      <c r="K867" s="19"/>
    </row>
    <row r="868" customFormat="false" ht="15.75" hidden="false" customHeight="false" outlineLevel="0" collapsed="false">
      <c r="K868" s="19"/>
    </row>
    <row r="869" customFormat="false" ht="15.75" hidden="false" customHeight="false" outlineLevel="0" collapsed="false">
      <c r="K869" s="19"/>
    </row>
    <row r="870" customFormat="false" ht="15.75" hidden="false" customHeight="false" outlineLevel="0" collapsed="false">
      <c r="K870" s="19"/>
    </row>
    <row r="871" customFormat="false" ht="15.75" hidden="false" customHeight="false" outlineLevel="0" collapsed="false">
      <c r="K871" s="19"/>
    </row>
    <row r="872" customFormat="false" ht="15.75" hidden="false" customHeight="false" outlineLevel="0" collapsed="false">
      <c r="K872" s="19"/>
    </row>
    <row r="873" customFormat="false" ht="15.75" hidden="false" customHeight="false" outlineLevel="0" collapsed="false">
      <c r="K873" s="19"/>
    </row>
    <row r="874" customFormat="false" ht="15.75" hidden="false" customHeight="false" outlineLevel="0" collapsed="false">
      <c r="K874" s="19"/>
    </row>
    <row r="875" customFormat="false" ht="15.75" hidden="false" customHeight="false" outlineLevel="0" collapsed="false">
      <c r="K875" s="19"/>
    </row>
    <row r="876" customFormat="false" ht="15.75" hidden="false" customHeight="false" outlineLevel="0" collapsed="false">
      <c r="K876" s="19"/>
    </row>
    <row r="877" customFormat="false" ht="15.75" hidden="false" customHeight="false" outlineLevel="0" collapsed="false">
      <c r="K877" s="19"/>
    </row>
    <row r="878" customFormat="false" ht="15.75" hidden="false" customHeight="false" outlineLevel="0" collapsed="false">
      <c r="K878" s="19"/>
    </row>
    <row r="879" customFormat="false" ht="15.75" hidden="false" customHeight="false" outlineLevel="0" collapsed="false">
      <c r="K879" s="19"/>
    </row>
    <row r="880" customFormat="false" ht="15.75" hidden="false" customHeight="false" outlineLevel="0" collapsed="false">
      <c r="K880" s="19"/>
    </row>
    <row r="881" customFormat="false" ht="15.75" hidden="false" customHeight="false" outlineLevel="0" collapsed="false">
      <c r="K881" s="19"/>
    </row>
    <row r="882" customFormat="false" ht="15.75" hidden="false" customHeight="false" outlineLevel="0" collapsed="false">
      <c r="K882" s="19"/>
    </row>
    <row r="883" customFormat="false" ht="15.75" hidden="false" customHeight="false" outlineLevel="0" collapsed="false">
      <c r="K883" s="19"/>
    </row>
    <row r="884" customFormat="false" ht="15.75" hidden="false" customHeight="false" outlineLevel="0" collapsed="false">
      <c r="K884" s="19"/>
    </row>
    <row r="885" customFormat="false" ht="15.75" hidden="false" customHeight="false" outlineLevel="0" collapsed="false">
      <c r="K885" s="19"/>
    </row>
    <row r="886" customFormat="false" ht="15.75" hidden="false" customHeight="false" outlineLevel="0" collapsed="false">
      <c r="K886" s="19"/>
    </row>
    <row r="887" customFormat="false" ht="15.75" hidden="false" customHeight="false" outlineLevel="0" collapsed="false">
      <c r="K887" s="19"/>
    </row>
    <row r="888" customFormat="false" ht="15.75" hidden="false" customHeight="false" outlineLevel="0" collapsed="false">
      <c r="K888" s="19"/>
    </row>
    <row r="889" customFormat="false" ht="15.75" hidden="false" customHeight="false" outlineLevel="0" collapsed="false">
      <c r="K889" s="19"/>
    </row>
    <row r="890" customFormat="false" ht="15.75" hidden="false" customHeight="false" outlineLevel="0" collapsed="false">
      <c r="K890" s="19"/>
    </row>
    <row r="891" customFormat="false" ht="15.75" hidden="false" customHeight="false" outlineLevel="0" collapsed="false">
      <c r="K891" s="19"/>
    </row>
    <row r="892" customFormat="false" ht="15.75" hidden="false" customHeight="false" outlineLevel="0" collapsed="false">
      <c r="K892" s="19"/>
    </row>
    <row r="893" customFormat="false" ht="15.75" hidden="false" customHeight="false" outlineLevel="0" collapsed="false">
      <c r="K893" s="19"/>
    </row>
    <row r="894" customFormat="false" ht="15.75" hidden="false" customHeight="false" outlineLevel="0" collapsed="false">
      <c r="K894" s="19"/>
    </row>
    <row r="895" customFormat="false" ht="15.75" hidden="false" customHeight="false" outlineLevel="0" collapsed="false">
      <c r="K895" s="19"/>
    </row>
    <row r="896" customFormat="false" ht="15.75" hidden="false" customHeight="false" outlineLevel="0" collapsed="false">
      <c r="K896" s="19"/>
    </row>
    <row r="897" customFormat="false" ht="15.75" hidden="false" customHeight="false" outlineLevel="0" collapsed="false">
      <c r="K897" s="19"/>
    </row>
    <row r="898" customFormat="false" ht="15.75" hidden="false" customHeight="false" outlineLevel="0" collapsed="false">
      <c r="K898" s="19"/>
    </row>
    <row r="899" customFormat="false" ht="15.75" hidden="false" customHeight="false" outlineLevel="0" collapsed="false">
      <c r="K899" s="19"/>
    </row>
    <row r="900" customFormat="false" ht="15.75" hidden="false" customHeight="false" outlineLevel="0" collapsed="false">
      <c r="K900" s="19"/>
    </row>
    <row r="901" customFormat="false" ht="15.75" hidden="false" customHeight="false" outlineLevel="0" collapsed="false">
      <c r="K901" s="19"/>
    </row>
    <row r="902" customFormat="false" ht="15.75" hidden="false" customHeight="false" outlineLevel="0" collapsed="false">
      <c r="K902" s="19"/>
    </row>
    <row r="903" customFormat="false" ht="15.75" hidden="false" customHeight="false" outlineLevel="0" collapsed="false">
      <c r="K903" s="19"/>
    </row>
    <row r="904" customFormat="false" ht="15.75" hidden="false" customHeight="false" outlineLevel="0" collapsed="false">
      <c r="K904" s="19"/>
    </row>
    <row r="905" customFormat="false" ht="15.75" hidden="false" customHeight="false" outlineLevel="0" collapsed="false">
      <c r="K905" s="19"/>
    </row>
    <row r="906" customFormat="false" ht="15.75" hidden="false" customHeight="false" outlineLevel="0" collapsed="false">
      <c r="K906" s="19"/>
    </row>
    <row r="907" customFormat="false" ht="15.75" hidden="false" customHeight="false" outlineLevel="0" collapsed="false">
      <c r="K907" s="19"/>
    </row>
    <row r="908" customFormat="false" ht="15.75" hidden="false" customHeight="false" outlineLevel="0" collapsed="false">
      <c r="K908" s="19"/>
    </row>
    <row r="909" customFormat="false" ht="15.75" hidden="false" customHeight="false" outlineLevel="0" collapsed="false">
      <c r="K909" s="19"/>
    </row>
    <row r="910" customFormat="false" ht="15.75" hidden="false" customHeight="false" outlineLevel="0" collapsed="false">
      <c r="K910" s="19"/>
    </row>
    <row r="911" customFormat="false" ht="15.75" hidden="false" customHeight="false" outlineLevel="0" collapsed="false">
      <c r="K911" s="19"/>
    </row>
    <row r="912" customFormat="false" ht="15.75" hidden="false" customHeight="false" outlineLevel="0" collapsed="false">
      <c r="K912" s="19"/>
    </row>
    <row r="913" customFormat="false" ht="15.75" hidden="false" customHeight="false" outlineLevel="0" collapsed="false">
      <c r="K913" s="19"/>
    </row>
    <row r="914" customFormat="false" ht="15.75" hidden="false" customHeight="false" outlineLevel="0" collapsed="false">
      <c r="K914" s="19"/>
    </row>
    <row r="915" customFormat="false" ht="15.75" hidden="false" customHeight="false" outlineLevel="0" collapsed="false">
      <c r="K915" s="19"/>
    </row>
    <row r="916" customFormat="false" ht="15.75" hidden="false" customHeight="false" outlineLevel="0" collapsed="false">
      <c r="K916" s="19"/>
    </row>
    <row r="917" customFormat="false" ht="15.75" hidden="false" customHeight="false" outlineLevel="0" collapsed="false">
      <c r="K917" s="19"/>
    </row>
    <row r="918" customFormat="false" ht="15.75" hidden="false" customHeight="false" outlineLevel="0" collapsed="false">
      <c r="K918" s="19"/>
    </row>
    <row r="919" customFormat="false" ht="15.75" hidden="false" customHeight="false" outlineLevel="0" collapsed="false">
      <c r="K919" s="19"/>
    </row>
    <row r="920" customFormat="false" ht="15.75" hidden="false" customHeight="false" outlineLevel="0" collapsed="false">
      <c r="K920" s="19"/>
    </row>
    <row r="921" customFormat="false" ht="15.75" hidden="false" customHeight="false" outlineLevel="0" collapsed="false">
      <c r="K921" s="19"/>
    </row>
    <row r="922" customFormat="false" ht="15.75" hidden="false" customHeight="false" outlineLevel="0" collapsed="false">
      <c r="K922" s="19"/>
    </row>
    <row r="923" customFormat="false" ht="15.75" hidden="false" customHeight="false" outlineLevel="0" collapsed="false">
      <c r="K923" s="19"/>
    </row>
    <row r="924" customFormat="false" ht="15.75" hidden="false" customHeight="false" outlineLevel="0" collapsed="false">
      <c r="K924" s="19"/>
    </row>
    <row r="925" customFormat="false" ht="15.75" hidden="false" customHeight="false" outlineLevel="0" collapsed="false">
      <c r="K925" s="19"/>
    </row>
    <row r="926" customFormat="false" ht="15.75" hidden="false" customHeight="false" outlineLevel="0" collapsed="false">
      <c r="K926" s="19"/>
    </row>
    <row r="927" customFormat="false" ht="15.75" hidden="false" customHeight="false" outlineLevel="0" collapsed="false">
      <c r="K927" s="19"/>
    </row>
    <row r="928" customFormat="false" ht="15.75" hidden="false" customHeight="false" outlineLevel="0" collapsed="false">
      <c r="K928" s="19"/>
    </row>
    <row r="929" customFormat="false" ht="15.75" hidden="false" customHeight="false" outlineLevel="0" collapsed="false">
      <c r="K929" s="19"/>
    </row>
    <row r="930" customFormat="false" ht="15.75" hidden="false" customHeight="false" outlineLevel="0" collapsed="false">
      <c r="K930" s="19"/>
    </row>
    <row r="931" customFormat="false" ht="15.75" hidden="false" customHeight="false" outlineLevel="0" collapsed="false">
      <c r="K931" s="19"/>
    </row>
    <row r="932" customFormat="false" ht="15.75" hidden="false" customHeight="false" outlineLevel="0" collapsed="false">
      <c r="K932" s="19"/>
    </row>
    <row r="933" customFormat="false" ht="15.75" hidden="false" customHeight="false" outlineLevel="0" collapsed="false">
      <c r="K933" s="19"/>
    </row>
    <row r="934" customFormat="false" ht="15.75" hidden="false" customHeight="false" outlineLevel="0" collapsed="false">
      <c r="K934" s="19"/>
    </row>
    <row r="935" customFormat="false" ht="15.75" hidden="false" customHeight="false" outlineLevel="0" collapsed="false">
      <c r="K935" s="19"/>
    </row>
    <row r="936" customFormat="false" ht="15.75" hidden="false" customHeight="false" outlineLevel="0" collapsed="false">
      <c r="K936" s="19"/>
    </row>
    <row r="937" customFormat="false" ht="15.75" hidden="false" customHeight="false" outlineLevel="0" collapsed="false">
      <c r="K937" s="19"/>
    </row>
    <row r="938" customFormat="false" ht="15.75" hidden="false" customHeight="false" outlineLevel="0" collapsed="false">
      <c r="K938" s="19"/>
    </row>
    <row r="939" customFormat="false" ht="15.75" hidden="false" customHeight="false" outlineLevel="0" collapsed="false">
      <c r="K939" s="19"/>
    </row>
    <row r="940" customFormat="false" ht="15.75" hidden="false" customHeight="false" outlineLevel="0" collapsed="false">
      <c r="K940" s="19"/>
    </row>
    <row r="941" customFormat="false" ht="15.75" hidden="false" customHeight="false" outlineLevel="0" collapsed="false">
      <c r="K941" s="19"/>
    </row>
    <row r="942" customFormat="false" ht="15.75" hidden="false" customHeight="false" outlineLevel="0" collapsed="false">
      <c r="K942" s="19"/>
    </row>
    <row r="943" customFormat="false" ht="15.75" hidden="false" customHeight="false" outlineLevel="0" collapsed="false">
      <c r="K943" s="19"/>
    </row>
    <row r="944" customFormat="false" ht="15.75" hidden="false" customHeight="false" outlineLevel="0" collapsed="false">
      <c r="K944" s="19"/>
    </row>
    <row r="945" customFormat="false" ht="15.75" hidden="false" customHeight="false" outlineLevel="0" collapsed="false">
      <c r="K945" s="19"/>
    </row>
    <row r="946" customFormat="false" ht="15.75" hidden="false" customHeight="false" outlineLevel="0" collapsed="false">
      <c r="K946" s="19"/>
    </row>
    <row r="947" customFormat="false" ht="15.75" hidden="false" customHeight="false" outlineLevel="0" collapsed="false">
      <c r="K947" s="19"/>
    </row>
    <row r="948" customFormat="false" ht="15.75" hidden="false" customHeight="false" outlineLevel="0" collapsed="false">
      <c r="K948" s="19"/>
    </row>
    <row r="949" customFormat="false" ht="15.75" hidden="false" customHeight="false" outlineLevel="0" collapsed="false">
      <c r="K949" s="19"/>
    </row>
    <row r="950" customFormat="false" ht="15.75" hidden="false" customHeight="false" outlineLevel="0" collapsed="false">
      <c r="K950" s="19"/>
    </row>
    <row r="951" customFormat="false" ht="15.75" hidden="false" customHeight="false" outlineLevel="0" collapsed="false">
      <c r="K951" s="19"/>
    </row>
    <row r="952" customFormat="false" ht="15.75" hidden="false" customHeight="false" outlineLevel="0" collapsed="false">
      <c r="K952" s="19"/>
    </row>
    <row r="953" customFormat="false" ht="15.75" hidden="false" customHeight="false" outlineLevel="0" collapsed="false">
      <c r="K953" s="19"/>
    </row>
    <row r="954" customFormat="false" ht="15.75" hidden="false" customHeight="false" outlineLevel="0" collapsed="false">
      <c r="K954" s="19"/>
    </row>
    <row r="955" customFormat="false" ht="15.75" hidden="false" customHeight="false" outlineLevel="0" collapsed="false">
      <c r="K955" s="19"/>
    </row>
    <row r="956" customFormat="false" ht="15.75" hidden="false" customHeight="false" outlineLevel="0" collapsed="false">
      <c r="K956" s="19"/>
    </row>
    <row r="957" customFormat="false" ht="15.75" hidden="false" customHeight="false" outlineLevel="0" collapsed="false">
      <c r="K957" s="19"/>
    </row>
    <row r="958" customFormat="false" ht="15.75" hidden="false" customHeight="false" outlineLevel="0" collapsed="false">
      <c r="K958" s="19"/>
    </row>
    <row r="959" customFormat="false" ht="15.75" hidden="false" customHeight="false" outlineLevel="0" collapsed="false">
      <c r="K959" s="19"/>
    </row>
    <row r="960" customFormat="false" ht="15.75" hidden="false" customHeight="false" outlineLevel="0" collapsed="false">
      <c r="K960" s="19"/>
    </row>
    <row r="961" customFormat="false" ht="15.75" hidden="false" customHeight="false" outlineLevel="0" collapsed="false">
      <c r="K961" s="19"/>
    </row>
    <row r="962" customFormat="false" ht="15.75" hidden="false" customHeight="false" outlineLevel="0" collapsed="false">
      <c r="K962" s="19"/>
    </row>
    <row r="963" customFormat="false" ht="15.75" hidden="false" customHeight="false" outlineLevel="0" collapsed="false">
      <c r="K963" s="19"/>
    </row>
    <row r="964" customFormat="false" ht="15.75" hidden="false" customHeight="false" outlineLevel="0" collapsed="false">
      <c r="K964" s="19"/>
    </row>
    <row r="965" customFormat="false" ht="15.75" hidden="false" customHeight="false" outlineLevel="0" collapsed="false">
      <c r="K965" s="19"/>
    </row>
    <row r="966" customFormat="false" ht="15.75" hidden="false" customHeight="false" outlineLevel="0" collapsed="false">
      <c r="K966" s="19"/>
    </row>
    <row r="967" customFormat="false" ht="15.75" hidden="false" customHeight="false" outlineLevel="0" collapsed="false">
      <c r="K967" s="19"/>
    </row>
    <row r="968" customFormat="false" ht="15.75" hidden="false" customHeight="false" outlineLevel="0" collapsed="false">
      <c r="K968" s="19"/>
    </row>
    <row r="969" customFormat="false" ht="15.75" hidden="false" customHeight="false" outlineLevel="0" collapsed="false">
      <c r="K969" s="19"/>
    </row>
    <row r="970" customFormat="false" ht="15.75" hidden="false" customHeight="false" outlineLevel="0" collapsed="false">
      <c r="K970" s="19"/>
    </row>
    <row r="971" customFormat="false" ht="15.75" hidden="false" customHeight="false" outlineLevel="0" collapsed="false">
      <c r="K971" s="19"/>
    </row>
    <row r="972" customFormat="false" ht="15.75" hidden="false" customHeight="false" outlineLevel="0" collapsed="false">
      <c r="K972" s="19"/>
    </row>
    <row r="973" customFormat="false" ht="15.75" hidden="false" customHeight="false" outlineLevel="0" collapsed="false">
      <c r="K973" s="19"/>
    </row>
    <row r="974" customFormat="false" ht="15.75" hidden="false" customHeight="false" outlineLevel="0" collapsed="false">
      <c r="K974" s="19"/>
    </row>
    <row r="975" customFormat="false" ht="15.75" hidden="false" customHeight="false" outlineLevel="0" collapsed="false">
      <c r="K975" s="19"/>
    </row>
    <row r="976" customFormat="false" ht="15.75" hidden="false" customHeight="false" outlineLevel="0" collapsed="false">
      <c r="K976" s="19"/>
    </row>
    <row r="977" customFormat="false" ht="15.75" hidden="false" customHeight="false" outlineLevel="0" collapsed="false">
      <c r="K977" s="19"/>
    </row>
    <row r="978" customFormat="false" ht="15.75" hidden="false" customHeight="false" outlineLevel="0" collapsed="false">
      <c r="K978" s="19"/>
    </row>
    <row r="979" customFormat="false" ht="15.75" hidden="false" customHeight="false" outlineLevel="0" collapsed="false">
      <c r="K979" s="19"/>
    </row>
    <row r="980" customFormat="false" ht="15.75" hidden="false" customHeight="false" outlineLevel="0" collapsed="false">
      <c r="K980" s="19"/>
    </row>
    <row r="981" customFormat="false" ht="15.75" hidden="false" customHeight="false" outlineLevel="0" collapsed="false">
      <c r="K981" s="19"/>
    </row>
    <row r="982" customFormat="false" ht="15.75" hidden="false" customHeight="false" outlineLevel="0" collapsed="false">
      <c r="K982" s="1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7"/>
    <col collapsed="false" customWidth="true" hidden="false" outlineLevel="0" max="3" min="3" style="0" width="23.29"/>
    <col collapsed="false" customWidth="true" hidden="false" outlineLevel="0" max="4" min="4" style="0" width="24.71"/>
    <col collapsed="false" customWidth="true" hidden="false" outlineLevel="0" max="5" min="5" style="0" width="20.14"/>
    <col collapsed="false" customWidth="true" hidden="false" outlineLevel="0" max="7" min="6" style="0" width="20.57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57" t="s">
        <v>161</v>
      </c>
      <c r="B1" s="57" t="s">
        <v>176</v>
      </c>
      <c r="C1" s="57" t="s">
        <v>177</v>
      </c>
      <c r="D1" s="57" t="s">
        <v>178</v>
      </c>
      <c r="E1" s="58" t="s">
        <v>179</v>
      </c>
      <c r="F1" s="57" t="s">
        <v>180</v>
      </c>
      <c r="G1" s="57" t="s">
        <v>181</v>
      </c>
      <c r="H1" s="59" t="s">
        <v>182</v>
      </c>
      <c r="I1" s="60" t="s">
        <v>183</v>
      </c>
      <c r="J1" s="59" t="s">
        <v>184</v>
      </c>
      <c r="K1" s="60" t="s">
        <v>185</v>
      </c>
      <c r="L1" s="59" t="s">
        <v>186</v>
      </c>
      <c r="M1" s="61" t="s">
        <v>187</v>
      </c>
      <c r="N1" s="59" t="s">
        <v>188</v>
      </c>
      <c r="O1" s="60" t="s">
        <v>189</v>
      </c>
      <c r="P1" s="59" t="s">
        <v>190</v>
      </c>
      <c r="Q1" s="60" t="s">
        <v>191</v>
      </c>
      <c r="R1" s="59" t="s">
        <v>192</v>
      </c>
      <c r="S1" s="60" t="s">
        <v>193</v>
      </c>
      <c r="T1" s="59" t="s">
        <v>194</v>
      </c>
      <c r="U1" s="60" t="s">
        <v>195</v>
      </c>
    </row>
    <row r="2" customFormat="false" ht="15.75" hidden="false" customHeight="false" outlineLevel="0" collapsed="false">
      <c r="A2" s="2" t="str">
        <f aca="false">'Dados Gerais'!A4</f>
        <v>MA01-01</v>
      </c>
      <c r="B2" s="62" t="n">
        <f aca="false">Dimensoes!O4</f>
        <v>0.004476965881</v>
      </c>
      <c r="C2" s="3" t="n">
        <v>100</v>
      </c>
      <c r="D2" s="3" t="n">
        <v>40</v>
      </c>
      <c r="E2" s="4" t="n">
        <v>4</v>
      </c>
      <c r="F2" s="63" t="n">
        <v>12</v>
      </c>
      <c r="G2" s="64" t="n">
        <f aca="false">F2-0.5</f>
        <v>11.5</v>
      </c>
      <c r="H2" s="65"/>
      <c r="I2" s="66"/>
      <c r="J2" s="65"/>
      <c r="K2" s="66"/>
      <c r="L2" s="65"/>
      <c r="N2" s="65"/>
      <c r="O2" s="66"/>
      <c r="P2" s="65"/>
      <c r="Q2" s="66"/>
      <c r="R2" s="65"/>
      <c r="S2" s="66"/>
      <c r="T2" s="65"/>
      <c r="U2" s="66"/>
    </row>
    <row r="3" customFormat="false" ht="15.75" hidden="false" customHeight="false" outlineLevel="0" collapsed="false">
      <c r="A3" s="2" t="str">
        <f aca="false">'Dados Gerais'!A5</f>
        <v>MA01-02</v>
      </c>
      <c r="B3" s="62" t="n">
        <f aca="false">Dimensoes!O5</f>
        <v>0.002350841295</v>
      </c>
      <c r="C3" s="3" t="n">
        <v>50</v>
      </c>
      <c r="D3" s="3" t="n">
        <v>33</v>
      </c>
      <c r="E3" s="4" t="n">
        <v>0.75</v>
      </c>
      <c r="F3" s="63" t="n">
        <v>9.9</v>
      </c>
      <c r="G3" s="64" t="n">
        <f aca="false">F3-0.5</f>
        <v>9.4</v>
      </c>
      <c r="H3" s="65"/>
      <c r="I3" s="66"/>
      <c r="J3" s="65"/>
      <c r="K3" s="66"/>
      <c r="L3" s="65"/>
      <c r="N3" s="65"/>
      <c r="O3" s="66"/>
      <c r="P3" s="65"/>
      <c r="Q3" s="66"/>
      <c r="R3" s="65"/>
      <c r="S3" s="66"/>
      <c r="T3" s="65"/>
      <c r="U3" s="66"/>
    </row>
    <row r="4" customFormat="false" ht="15.75" hidden="false" customHeight="false" outlineLevel="0" collapsed="false">
      <c r="A4" s="2" t="str">
        <f aca="false">'Dados Gerais'!A6</f>
        <v>MA01-03</v>
      </c>
      <c r="B4" s="62" t="n">
        <f aca="false">Dimensoes!O6</f>
        <v>0.002359873472</v>
      </c>
      <c r="C4" s="3" t="n">
        <v>50</v>
      </c>
      <c r="D4" s="3" t="n">
        <v>30</v>
      </c>
      <c r="E4" s="4" t="n">
        <v>0.75</v>
      </c>
      <c r="F4" s="64" t="n">
        <f aca="false">D4*0.3</f>
        <v>9</v>
      </c>
      <c r="G4" s="64" t="n">
        <f aca="false">F4-0.5</f>
        <v>8.5</v>
      </c>
      <c r="H4" s="65"/>
      <c r="I4" s="66"/>
      <c r="J4" s="65"/>
      <c r="K4" s="66"/>
      <c r="L4" s="65"/>
      <c r="N4" s="65"/>
      <c r="O4" s="66"/>
      <c r="P4" s="65"/>
      <c r="Q4" s="66"/>
      <c r="R4" s="65"/>
      <c r="S4" s="66"/>
      <c r="T4" s="65"/>
      <c r="U4" s="66"/>
    </row>
    <row r="5" customFormat="false" ht="15.75" hidden="false" customHeight="false" outlineLevel="0" collapsed="false">
      <c r="A5" s="2" t="str">
        <f aca="false">'Dados Gerais'!A7</f>
        <v>MA01-04</v>
      </c>
      <c r="B5" s="62" t="n">
        <f aca="false">Dimensoes!O7</f>
        <v>0.002354280082</v>
      </c>
      <c r="C5" s="3" t="n">
        <v>50</v>
      </c>
      <c r="D5" s="3" t="n">
        <v>30</v>
      </c>
      <c r="E5" s="4" t="n">
        <v>0.75</v>
      </c>
      <c r="F5" s="64" t="n">
        <f aca="false">D5*0.3</f>
        <v>9</v>
      </c>
      <c r="G5" s="64" t="n">
        <f aca="false">F5-0.5</f>
        <v>8.5</v>
      </c>
      <c r="H5" s="65"/>
      <c r="I5" s="66"/>
      <c r="J5" s="67" t="n">
        <v>0</v>
      </c>
      <c r="K5" s="68" t="n">
        <v>33</v>
      </c>
      <c r="L5" s="65"/>
      <c r="N5" s="67" t="n">
        <v>0</v>
      </c>
      <c r="O5" s="68" t="n">
        <v>35</v>
      </c>
      <c r="P5" s="65"/>
      <c r="Q5" s="66"/>
      <c r="R5" s="67" t="n">
        <v>0</v>
      </c>
      <c r="S5" s="68" t="n">
        <v>29</v>
      </c>
      <c r="T5" s="65"/>
      <c r="U5" s="66"/>
    </row>
    <row r="6" customFormat="false" ht="15.75" hidden="false" customHeight="false" outlineLevel="0" collapsed="false">
      <c r="A6" s="2" t="str">
        <f aca="false">'Dados Gerais'!A8</f>
        <v>MA01-05</v>
      </c>
      <c r="B6" s="62" t="n">
        <f aca="false">Dimensoes!O8</f>
        <v>0.002355140172</v>
      </c>
      <c r="C6" s="3" t="n">
        <v>50</v>
      </c>
      <c r="D6" s="3" t="n">
        <v>30</v>
      </c>
      <c r="E6" s="4" t="n">
        <v>0.75</v>
      </c>
      <c r="F6" s="64" t="n">
        <f aca="false">D6*0.3</f>
        <v>9</v>
      </c>
      <c r="G6" s="64" t="n">
        <f aca="false">F6-0.5</f>
        <v>8.5</v>
      </c>
      <c r="H6" s="65"/>
      <c r="I6" s="66"/>
      <c r="J6" s="67" t="n">
        <v>0</v>
      </c>
      <c r="K6" s="68" t="n">
        <v>36</v>
      </c>
      <c r="L6" s="65"/>
      <c r="N6" s="67" t="n">
        <v>0</v>
      </c>
      <c r="O6" s="68" t="n">
        <v>37</v>
      </c>
      <c r="P6" s="65"/>
      <c r="Q6" s="66"/>
      <c r="R6" s="67" t="n">
        <v>0</v>
      </c>
      <c r="S6" s="68" t="n">
        <v>34</v>
      </c>
      <c r="T6" s="65"/>
      <c r="U6" s="66"/>
    </row>
    <row r="7" customFormat="false" ht="15.75" hidden="false" customHeight="false" outlineLevel="0" collapsed="false">
      <c r="A7" s="2" t="str">
        <f aca="false">'Dados Gerais'!A9</f>
        <v>MA01-06</v>
      </c>
      <c r="B7" s="62" t="n">
        <f aca="false">Dimensoes!O9</f>
        <v>0.002356000418</v>
      </c>
      <c r="C7" s="3" t="n">
        <v>50</v>
      </c>
      <c r="D7" s="3" t="n">
        <v>30</v>
      </c>
      <c r="E7" s="4" t="n">
        <v>0.75</v>
      </c>
      <c r="F7" s="64" t="n">
        <f aca="false">D7*0.3</f>
        <v>9</v>
      </c>
      <c r="G7" s="64" t="n">
        <f aca="false">F7-0.5</f>
        <v>8.5</v>
      </c>
      <c r="H7" s="65"/>
      <c r="I7" s="66"/>
      <c r="J7" s="65"/>
      <c r="K7" s="66"/>
      <c r="L7" s="65"/>
      <c r="N7" s="65"/>
      <c r="O7" s="66"/>
      <c r="P7" s="65"/>
      <c r="Q7" s="66"/>
      <c r="R7" s="65"/>
      <c r="S7" s="66"/>
      <c r="T7" s="65"/>
      <c r="U7" s="66"/>
    </row>
    <row r="8" customFormat="false" ht="15.75" hidden="false" customHeight="false" outlineLevel="0" collapsed="false">
      <c r="A8" s="2" t="str">
        <f aca="false">'Dados Gerais'!A10</f>
        <v>MA02-02</v>
      </c>
      <c r="B8" s="62" t="n">
        <f aca="false">Dimensoes!O10</f>
        <v>0.002365473498</v>
      </c>
      <c r="C8" s="3" t="n">
        <v>50</v>
      </c>
      <c r="D8" s="3" t="n">
        <v>30</v>
      </c>
      <c r="E8" s="4" t="n">
        <v>0.85</v>
      </c>
      <c r="F8" s="64" t="n">
        <f aca="false">D8*0.3</f>
        <v>9</v>
      </c>
      <c r="G8" s="64" t="n">
        <f aca="false">F8-0.5</f>
        <v>8.5</v>
      </c>
      <c r="H8" s="65"/>
      <c r="I8" s="66"/>
      <c r="J8" s="65"/>
      <c r="K8" s="66"/>
      <c r="L8" s="65"/>
      <c r="N8" s="65"/>
      <c r="O8" s="66"/>
      <c r="P8" s="67" t="n">
        <v>4</v>
      </c>
      <c r="Q8" s="68" t="n">
        <v>37</v>
      </c>
      <c r="R8" s="67" t="n">
        <v>0</v>
      </c>
      <c r="S8" s="68" t="n">
        <v>28</v>
      </c>
      <c r="T8" s="65"/>
      <c r="U8" s="66"/>
    </row>
    <row r="9" customFormat="false" ht="15.75" hidden="false" customHeight="false" outlineLevel="0" collapsed="false">
      <c r="A9" s="2" t="str">
        <f aca="false">'Dados Gerais'!A11</f>
        <v>MA02-03</v>
      </c>
      <c r="B9" s="62" t="n">
        <f aca="false">Dimensoes!O11</f>
        <v>0.002336254487</v>
      </c>
      <c r="C9" s="3" t="n">
        <v>50</v>
      </c>
      <c r="D9" s="3" t="n">
        <v>33</v>
      </c>
      <c r="E9" s="4" t="n">
        <v>0.75</v>
      </c>
      <c r="F9" s="64" t="n">
        <f aca="false">D9*0.3</f>
        <v>9.9</v>
      </c>
      <c r="G9" s="64" t="n">
        <f aca="false">F9-0.5</f>
        <v>9.4</v>
      </c>
      <c r="H9" s="65"/>
      <c r="I9" s="66"/>
      <c r="J9" s="65"/>
      <c r="K9" s="66"/>
      <c r="L9" s="65"/>
      <c r="N9" s="65"/>
      <c r="O9" s="66"/>
      <c r="P9" s="67" t="n">
        <v>4</v>
      </c>
      <c r="Q9" s="68" t="n">
        <v>40</v>
      </c>
      <c r="R9" s="65"/>
      <c r="S9" s="66"/>
      <c r="T9" s="65"/>
      <c r="U9" s="66"/>
    </row>
    <row r="10" customFormat="false" ht="15.75" hidden="false" customHeight="false" outlineLevel="0" collapsed="false">
      <c r="A10" s="2" t="str">
        <f aca="false">'Dados Gerais'!A12</f>
        <v>MA02-04</v>
      </c>
      <c r="B10" s="62" t="n">
        <f aca="false">Dimensoes!O12</f>
        <v>0.002348693329</v>
      </c>
      <c r="C10" s="3" t="n">
        <v>50</v>
      </c>
      <c r="D10" s="3" t="n">
        <v>33</v>
      </c>
      <c r="E10" s="4" t="n">
        <v>0.75</v>
      </c>
      <c r="F10" s="64" t="n">
        <f aca="false">D10*0.3</f>
        <v>9.9</v>
      </c>
      <c r="G10" s="64" t="n">
        <f aca="false">F10-0.5</f>
        <v>9.4</v>
      </c>
      <c r="H10" s="65"/>
      <c r="I10" s="66"/>
      <c r="J10" s="65"/>
      <c r="K10" s="66"/>
      <c r="L10" s="65"/>
      <c r="N10" s="65"/>
      <c r="O10" s="66"/>
      <c r="P10" s="67" t="n">
        <v>12</v>
      </c>
      <c r="Q10" s="68" t="n">
        <v>40</v>
      </c>
      <c r="R10" s="65"/>
      <c r="S10" s="66"/>
      <c r="T10" s="65"/>
      <c r="U10" s="66"/>
    </row>
    <row r="11" customFormat="false" ht="15.75" hidden="false" customHeight="false" outlineLevel="0" collapsed="false">
      <c r="A11" s="2" t="str">
        <f aca="false">'Dados Gerais'!A13</f>
        <v>MA02-05</v>
      </c>
      <c r="B11" s="62" t="n">
        <f aca="false">Dimensoes!O13</f>
        <v>0.002349552398</v>
      </c>
      <c r="C11" s="3" t="n">
        <v>50</v>
      </c>
      <c r="D11" s="3" t="n">
        <v>33</v>
      </c>
      <c r="E11" s="4" t="n">
        <v>0.75</v>
      </c>
      <c r="F11" s="64" t="n">
        <f aca="false">D11*0.3</f>
        <v>9.9</v>
      </c>
      <c r="G11" s="64" t="n">
        <f aca="false">F11-0.5</f>
        <v>9.4</v>
      </c>
      <c r="H11" s="65"/>
      <c r="I11" s="66"/>
      <c r="J11" s="65"/>
      <c r="K11" s="66"/>
      <c r="L11" s="67" t="n">
        <v>12</v>
      </c>
      <c r="M11" s="3" t="n">
        <v>40</v>
      </c>
      <c r="N11" s="67" t="n">
        <v>2</v>
      </c>
      <c r="O11" s="68" t="n">
        <v>42</v>
      </c>
      <c r="P11" s="65"/>
      <c r="Q11" s="66"/>
      <c r="R11" s="65"/>
      <c r="S11" s="66"/>
      <c r="T11" s="65"/>
      <c r="U11" s="66"/>
    </row>
    <row r="12" customFormat="false" ht="15.75" hidden="false" customHeight="false" outlineLevel="0" collapsed="false">
      <c r="A12" s="2" t="str">
        <f aca="false">'Dados Gerais'!A14</f>
        <v>MA02-06</v>
      </c>
      <c r="B12" s="62" t="n">
        <f aca="false">Dimensoes!O14</f>
        <v>0.002336254487</v>
      </c>
      <c r="C12" s="3" t="n">
        <v>50</v>
      </c>
      <c r="D12" s="3" t="n">
        <v>33</v>
      </c>
      <c r="E12" s="4" t="n">
        <v>0.75</v>
      </c>
      <c r="F12" s="64" t="n">
        <f aca="false">D12*0.3</f>
        <v>9.9</v>
      </c>
      <c r="G12" s="64" t="n">
        <f aca="false">F12-0.5</f>
        <v>9.4</v>
      </c>
      <c r="H12" s="65"/>
      <c r="I12" s="66"/>
      <c r="J12" s="65"/>
      <c r="K12" s="66"/>
      <c r="L12" s="65"/>
      <c r="N12" s="65"/>
      <c r="O12" s="66"/>
      <c r="P12" s="65"/>
      <c r="Q12" s="66"/>
      <c r="R12" s="65"/>
      <c r="S12" s="66"/>
      <c r="T12" s="65"/>
      <c r="U12" s="66"/>
    </row>
    <row r="13" customFormat="false" ht="15.75" hidden="false" customHeight="false" outlineLevel="0" collapsed="false">
      <c r="A13" s="2" t="str">
        <f aca="false">'Dados Gerais'!A15</f>
        <v>MA02-07</v>
      </c>
      <c r="B13" s="62" t="n">
        <f aca="false">Dimensoes!O15</f>
        <v>0.002344829465</v>
      </c>
      <c r="C13" s="3" t="n">
        <v>50</v>
      </c>
      <c r="D13" s="3" t="n">
        <v>33</v>
      </c>
      <c r="E13" s="4" t="n">
        <v>0.75</v>
      </c>
      <c r="F13" s="64" t="n">
        <f aca="false">D13*0.3</f>
        <v>9.9</v>
      </c>
      <c r="G13" s="64" t="n">
        <f aca="false">F13-0.5</f>
        <v>9.4</v>
      </c>
      <c r="H13" s="65"/>
      <c r="I13" s="66"/>
      <c r="J13" s="65"/>
      <c r="K13" s="66"/>
      <c r="L13" s="65"/>
      <c r="N13" s="65"/>
      <c r="O13" s="66"/>
      <c r="P13" s="65"/>
      <c r="Q13" s="66"/>
      <c r="R13" s="65"/>
      <c r="S13" s="66"/>
      <c r="T13" s="65"/>
      <c r="U13" s="66"/>
    </row>
    <row r="14" customFormat="false" ht="15.75" hidden="false" customHeight="false" outlineLevel="0" collapsed="false">
      <c r="A14" s="2" t="str">
        <f aca="false">'Dados Gerais'!A16</f>
        <v>MA02-08</v>
      </c>
      <c r="B14" s="62" t="n">
        <f aca="false">Dimensoes!O16</f>
        <v>0.002337968226</v>
      </c>
      <c r="C14" s="3" t="n">
        <v>50</v>
      </c>
      <c r="D14" s="3" t="n">
        <v>30</v>
      </c>
      <c r="E14" s="4" t="n">
        <v>0.75</v>
      </c>
      <c r="F14" s="64" t="n">
        <f aca="false">D14*0.3</f>
        <v>9</v>
      </c>
      <c r="G14" s="64" t="n">
        <f aca="false">F14-0.5</f>
        <v>8.5</v>
      </c>
      <c r="H14" s="65"/>
      <c r="I14" s="66"/>
      <c r="J14" s="65"/>
      <c r="K14" s="66"/>
      <c r="L14" s="65"/>
      <c r="N14" s="65"/>
      <c r="O14" s="66"/>
      <c r="P14" s="65"/>
      <c r="Q14" s="66"/>
      <c r="R14" s="65"/>
      <c r="S14" s="66"/>
      <c r="T14" s="65"/>
      <c r="U14" s="66"/>
    </row>
    <row r="15" customFormat="false" ht="15.75" hidden="false" customHeight="false" outlineLevel="0" collapsed="false">
      <c r="A15" s="2" t="str">
        <f aca="false">'Dados Gerais'!A17</f>
        <v>MA03-01</v>
      </c>
      <c r="B15" s="62" t="n">
        <f aca="false">Dimensoes!O17</f>
        <v>0.004491802543</v>
      </c>
      <c r="C15" s="3" t="n">
        <v>100</v>
      </c>
      <c r="D15" s="3" t="n">
        <v>40</v>
      </c>
      <c r="E15" s="4" t="n">
        <v>0.75</v>
      </c>
      <c r="F15" s="64" t="n">
        <f aca="false">D15*0.3</f>
        <v>12</v>
      </c>
      <c r="G15" s="64" t="n">
        <f aca="false">F15-0.5</f>
        <v>11.5</v>
      </c>
      <c r="H15" s="65"/>
      <c r="I15" s="66"/>
      <c r="J15" s="67" t="n">
        <v>0</v>
      </c>
      <c r="K15" s="68" t="n">
        <v>75</v>
      </c>
      <c r="L15" s="65"/>
      <c r="N15" s="67" t="n">
        <v>0</v>
      </c>
      <c r="O15" s="68" t="n">
        <v>70</v>
      </c>
      <c r="P15" s="65"/>
      <c r="Q15" s="66"/>
      <c r="R15" s="67" t="n">
        <v>0</v>
      </c>
      <c r="S15" s="68" t="n">
        <v>72</v>
      </c>
      <c r="T15" s="65"/>
      <c r="U15" s="66"/>
    </row>
    <row r="16" customFormat="false" ht="15.75" hidden="false" customHeight="false" outlineLevel="0" collapsed="false">
      <c r="A16" s="2" t="str">
        <f aca="false">'Dados Gerais'!A18</f>
        <v>MA03-02</v>
      </c>
      <c r="B16" s="62" t="n">
        <f aca="false">Dimensoes!O18</f>
        <v>0.002360734582</v>
      </c>
      <c r="C16" s="3" t="n">
        <v>50</v>
      </c>
      <c r="D16" s="3" t="n">
        <v>100</v>
      </c>
      <c r="E16" s="4" t="n">
        <v>0.75</v>
      </c>
      <c r="F16" s="64" t="n">
        <f aca="false">D16*0.3</f>
        <v>30</v>
      </c>
      <c r="G16" s="64" t="n">
        <f aca="false">F16-0.5</f>
        <v>29.5</v>
      </c>
      <c r="H16" s="67" t="n">
        <v>0</v>
      </c>
      <c r="I16" s="68" t="n">
        <v>76</v>
      </c>
      <c r="J16" s="65"/>
      <c r="K16" s="66"/>
      <c r="L16" s="65"/>
      <c r="N16" s="65"/>
      <c r="O16" s="66"/>
      <c r="P16" s="65"/>
      <c r="Q16" s="66"/>
      <c r="R16" s="65"/>
      <c r="S16" s="66"/>
      <c r="T16" s="65"/>
      <c r="U16" s="66"/>
    </row>
    <row r="17" customFormat="false" ht="15.75" hidden="false" customHeight="false" outlineLevel="0" collapsed="false">
      <c r="A17" s="2" t="str">
        <f aca="false">'Dados Gerais'!A19</f>
        <v>MA03-03</v>
      </c>
      <c r="B17" s="62" t="n">
        <f aca="false">Dimensoes!O19</f>
        <v>0.002351271006</v>
      </c>
      <c r="C17" s="3" t="n">
        <v>50</v>
      </c>
      <c r="D17" s="3" t="n">
        <v>30</v>
      </c>
      <c r="E17" s="4" t="n">
        <v>0.75</v>
      </c>
      <c r="F17" s="64" t="n">
        <f aca="false">D17*0.3</f>
        <v>9</v>
      </c>
      <c r="G17" s="64" t="n">
        <f aca="false">F17-0.5</f>
        <v>8.5</v>
      </c>
      <c r="H17" s="67" t="n">
        <v>11</v>
      </c>
      <c r="I17" s="68" t="n">
        <v>33</v>
      </c>
      <c r="J17" s="67" t="n">
        <v>0</v>
      </c>
      <c r="K17" s="68" t="n">
        <v>38</v>
      </c>
      <c r="L17" s="67" t="n">
        <v>9</v>
      </c>
      <c r="M17" s="3" t="n">
        <v>49</v>
      </c>
      <c r="N17" s="67" t="n">
        <v>0</v>
      </c>
      <c r="O17" s="68" t="n">
        <v>37</v>
      </c>
      <c r="P17" s="67" t="n">
        <v>11</v>
      </c>
      <c r="Q17" s="68" t="n">
        <v>50</v>
      </c>
      <c r="R17" s="67" t="n">
        <v>0</v>
      </c>
      <c r="S17" s="68" t="n">
        <v>48</v>
      </c>
      <c r="T17" s="67" t="n">
        <v>13</v>
      </c>
      <c r="U17" s="68" t="n">
        <v>47</v>
      </c>
    </row>
    <row r="18" customFormat="false" ht="15.75" hidden="false" customHeight="false" outlineLevel="0" collapsed="false">
      <c r="A18" s="2" t="str">
        <f aca="false">'Dados Gerais'!A20</f>
        <v>MA03-04</v>
      </c>
      <c r="B18" s="62" t="n">
        <f aca="false">Dimensoes!O20</f>
        <v>0.002360304008</v>
      </c>
      <c r="C18" s="3" t="n">
        <v>50</v>
      </c>
      <c r="D18" s="3" t="n">
        <v>30</v>
      </c>
      <c r="E18" s="4" t="n">
        <v>0.75</v>
      </c>
      <c r="F18" s="64" t="n">
        <f aca="false">D18*0.3</f>
        <v>9</v>
      </c>
      <c r="G18" s="64" t="n">
        <f aca="false">F18-0.5</f>
        <v>8.5</v>
      </c>
      <c r="H18" s="65"/>
      <c r="I18" s="66"/>
      <c r="J18" s="65"/>
      <c r="K18" s="66"/>
      <c r="L18" s="65"/>
      <c r="N18" s="65"/>
      <c r="O18" s="66"/>
      <c r="P18" s="65"/>
      <c r="Q18" s="66"/>
      <c r="R18" s="65"/>
      <c r="S18" s="66"/>
      <c r="T18" s="65"/>
      <c r="U18" s="66"/>
    </row>
    <row r="19" customFormat="false" ht="15.75" hidden="false" customHeight="false" outlineLevel="0" collapsed="false">
      <c r="A19" s="2" t="str">
        <f aca="false">'Dados Gerais'!A21</f>
        <v>MA03-05</v>
      </c>
      <c r="B19" s="62" t="n">
        <f aca="false">Dimensoes!O21</f>
        <v>0.002351700756</v>
      </c>
      <c r="C19" s="3" t="n">
        <v>50</v>
      </c>
      <c r="D19" s="3" t="n">
        <v>33</v>
      </c>
      <c r="E19" s="4" t="n">
        <v>0.75</v>
      </c>
      <c r="F19" s="64" t="n">
        <f aca="false">D19*0.3</f>
        <v>9.9</v>
      </c>
      <c r="G19" s="64" t="n">
        <f aca="false">F19-0.5</f>
        <v>9.4</v>
      </c>
      <c r="H19" s="65"/>
      <c r="I19" s="66"/>
      <c r="J19" s="67" t="n">
        <v>0</v>
      </c>
      <c r="K19" s="68" t="n">
        <v>42</v>
      </c>
      <c r="L19" s="65"/>
      <c r="N19" s="67" t="n">
        <v>0</v>
      </c>
      <c r="O19" s="68" t="n">
        <v>40</v>
      </c>
      <c r="P19" s="65"/>
      <c r="Q19" s="66"/>
      <c r="R19" s="67" t="n">
        <v>0</v>
      </c>
      <c r="S19" s="68" t="n">
        <v>42</v>
      </c>
      <c r="T19" s="65"/>
      <c r="U19" s="66"/>
    </row>
    <row r="20" customFormat="false" ht="15.75" hidden="false" customHeight="false" outlineLevel="0" collapsed="false">
      <c r="A20" s="2" t="str">
        <f aca="false">'Dados Gerais'!A22</f>
        <v>MA03-06</v>
      </c>
      <c r="B20" s="62" t="n">
        <f aca="false">Dimensoes!O22</f>
        <v>0.002359442976</v>
      </c>
      <c r="C20" s="3" t="n">
        <v>50</v>
      </c>
      <c r="D20" s="3" t="n">
        <v>33</v>
      </c>
      <c r="E20" s="4" t="n">
        <v>0.75</v>
      </c>
      <c r="F20" s="64" t="n">
        <f aca="false">D20*0.3</f>
        <v>9.9</v>
      </c>
      <c r="G20" s="64" t="n">
        <f aca="false">F20-0.5</f>
        <v>9.4</v>
      </c>
      <c r="H20" s="65"/>
      <c r="I20" s="66"/>
      <c r="J20" s="65"/>
      <c r="K20" s="66"/>
      <c r="L20" s="65"/>
      <c r="N20" s="65"/>
      <c r="O20" s="66"/>
      <c r="P20" s="65"/>
      <c r="Q20" s="66"/>
      <c r="R20" s="65"/>
      <c r="S20" s="66"/>
      <c r="T20" s="65"/>
      <c r="U20" s="66"/>
    </row>
    <row r="21" customFormat="false" ht="15.75" hidden="false" customHeight="false" outlineLevel="0" collapsed="false">
      <c r="A21" s="2" t="str">
        <f aca="false">'Dados Gerais'!A23</f>
        <v>MA03-07</v>
      </c>
      <c r="B21" s="62" t="n">
        <f aca="false">Dimensoes!O23</f>
        <v>0.002365473498</v>
      </c>
      <c r="C21" s="3" t="n">
        <v>50</v>
      </c>
      <c r="D21" s="3" t="n">
        <v>33</v>
      </c>
      <c r="E21" s="4" t="n">
        <v>0.75</v>
      </c>
      <c r="F21" s="64" t="n">
        <f aca="false">D21*0.3</f>
        <v>9.9</v>
      </c>
      <c r="G21" s="64" t="n">
        <f aca="false">F21-0.5</f>
        <v>9.4</v>
      </c>
      <c r="H21" s="65"/>
      <c r="I21" s="66"/>
      <c r="J21" s="65"/>
      <c r="K21" s="66"/>
      <c r="L21" s="65"/>
      <c r="N21" s="65"/>
      <c r="O21" s="66"/>
      <c r="P21" s="65"/>
      <c r="Q21" s="66"/>
      <c r="R21" s="65"/>
      <c r="S21" s="66"/>
      <c r="T21" s="65"/>
      <c r="U21" s="66"/>
    </row>
    <row r="22" customFormat="false" ht="15.75" hidden="false" customHeight="false" outlineLevel="0" collapsed="false">
      <c r="A22" s="2" t="str">
        <f aca="false">'Dados Gerais'!A24</f>
        <v>MA04-01</v>
      </c>
      <c r="B22" s="62" t="n">
        <f aca="false">Dimensoes!O24</f>
        <v>0.002369785727</v>
      </c>
      <c r="C22" s="3" t="n">
        <v>50</v>
      </c>
      <c r="D22" s="3" t="n">
        <v>33</v>
      </c>
      <c r="E22" s="4" t="n">
        <v>0.75</v>
      </c>
      <c r="F22" s="64" t="n">
        <f aca="false">D22*0.3</f>
        <v>9.9</v>
      </c>
      <c r="G22" s="64" t="n">
        <f aca="false">F22-0.5</f>
        <v>9.4</v>
      </c>
      <c r="H22" s="65"/>
      <c r="I22" s="66"/>
      <c r="J22" s="65"/>
      <c r="K22" s="66"/>
      <c r="L22" s="67" t="n">
        <v>0</v>
      </c>
      <c r="M22" s="3" t="n">
        <v>39</v>
      </c>
      <c r="N22" s="65"/>
      <c r="O22" s="66"/>
      <c r="P22" s="65"/>
      <c r="Q22" s="66"/>
      <c r="R22" s="65"/>
      <c r="S22" s="66"/>
      <c r="T22" s="65"/>
      <c r="U22" s="66"/>
    </row>
    <row r="23" customFormat="false" ht="15.75" hidden="false" customHeight="false" outlineLevel="0" collapsed="false">
      <c r="A23" s="2" t="str">
        <f aca="false">'Dados Gerais'!A25</f>
        <v>MA04-02</v>
      </c>
      <c r="B23" s="62" t="n">
        <f aca="false">Dimensoes!O25</f>
        <v>0.002373238337</v>
      </c>
      <c r="C23" s="3" t="n">
        <v>50</v>
      </c>
      <c r="D23" s="3" t="n">
        <v>33</v>
      </c>
      <c r="E23" s="4" t="n">
        <v>0.75</v>
      </c>
      <c r="F23" s="64" t="n">
        <f aca="false">D23*0.3</f>
        <v>9.9</v>
      </c>
      <c r="G23" s="64" t="n">
        <f aca="false">F23-0.5</f>
        <v>9.4</v>
      </c>
      <c r="H23" s="65"/>
      <c r="I23" s="66"/>
      <c r="J23" s="65"/>
      <c r="K23" s="66"/>
      <c r="L23" s="65"/>
      <c r="N23" s="65"/>
      <c r="O23" s="66"/>
      <c r="P23" s="65"/>
      <c r="Q23" s="66"/>
      <c r="R23" s="65"/>
      <c r="S23" s="66"/>
      <c r="T23" s="65"/>
      <c r="U23" s="66"/>
    </row>
    <row r="24" customFormat="false" ht="15.75" hidden="false" customHeight="false" outlineLevel="0" collapsed="false">
      <c r="A24" s="2" t="str">
        <f aca="false">'Dados Gerais'!A26</f>
        <v>MA04-03</v>
      </c>
      <c r="B24" s="62" t="n">
        <f aca="false">Dimensoes!O26</f>
        <v>0.002351700756</v>
      </c>
      <c r="C24" s="3" t="n">
        <v>50</v>
      </c>
      <c r="D24" s="3" t="n">
        <v>30</v>
      </c>
      <c r="E24" s="4" t="n">
        <v>0.75</v>
      </c>
      <c r="F24" s="64" t="n">
        <f aca="false">D24*0.3</f>
        <v>9</v>
      </c>
      <c r="G24" s="64" t="n">
        <f aca="false">F24-0.5</f>
        <v>8.5</v>
      </c>
      <c r="H24" s="65"/>
      <c r="I24" s="66"/>
      <c r="J24" s="65"/>
      <c r="K24" s="66"/>
      <c r="L24" s="65"/>
      <c r="N24" s="65"/>
      <c r="O24" s="66"/>
      <c r="P24" s="65"/>
      <c r="Q24" s="66"/>
      <c r="R24" s="65"/>
      <c r="S24" s="66"/>
      <c r="T24" s="65"/>
      <c r="U24" s="66"/>
    </row>
    <row r="25" customFormat="false" ht="15.75" hidden="false" customHeight="false" outlineLevel="0" collapsed="false">
      <c r="A25" s="2" t="str">
        <f aca="false">'Dados Gerais'!A27</f>
        <v>MA04-05</v>
      </c>
      <c r="B25" s="62" t="n">
        <f aca="false">Dimensoes!O27</f>
        <v>0.002345687826</v>
      </c>
      <c r="C25" s="3" t="n">
        <v>50</v>
      </c>
      <c r="D25" s="3" t="n">
        <v>30</v>
      </c>
      <c r="E25" s="4" t="n">
        <v>0.75</v>
      </c>
      <c r="F25" s="64" t="n">
        <f aca="false">D25*0.3</f>
        <v>9</v>
      </c>
      <c r="G25" s="64" t="n">
        <f aca="false">F25-0.5</f>
        <v>8.5</v>
      </c>
      <c r="H25" s="65"/>
      <c r="I25" s="66"/>
      <c r="J25" s="65"/>
      <c r="K25" s="66"/>
      <c r="L25" s="65"/>
      <c r="N25" s="65"/>
      <c r="O25" s="66"/>
      <c r="P25" s="65"/>
      <c r="Q25" s="66"/>
      <c r="R25" s="65"/>
      <c r="S25" s="66"/>
      <c r="T25" s="65"/>
      <c r="U25" s="66"/>
    </row>
    <row r="26" customFormat="false" ht="15.75" hidden="false" customHeight="false" outlineLevel="0" collapsed="false">
      <c r="A26" s="2" t="str">
        <f aca="false">'Dados Gerais'!A28</f>
        <v>MA04-06</v>
      </c>
      <c r="B26" s="62" t="n">
        <f aca="false">Dimensoes!O28</f>
        <v>0.002333256956</v>
      </c>
      <c r="C26" s="3" t="n">
        <v>50</v>
      </c>
      <c r="D26" s="3" t="n">
        <v>30</v>
      </c>
      <c r="E26" s="4" t="n">
        <v>0.75</v>
      </c>
      <c r="F26" s="64" t="n">
        <f aca="false">D26*0.3</f>
        <v>9</v>
      </c>
      <c r="G26" s="64" t="n">
        <f aca="false">F26-0.5</f>
        <v>8.5</v>
      </c>
      <c r="H26" s="65"/>
      <c r="I26" s="66"/>
      <c r="J26" s="65"/>
      <c r="K26" s="66"/>
      <c r="L26" s="65"/>
      <c r="N26" s="65"/>
      <c r="O26" s="66"/>
      <c r="P26" s="65"/>
      <c r="Q26" s="66"/>
      <c r="R26" s="65"/>
      <c r="S26" s="66"/>
      <c r="T26" s="65"/>
      <c r="U26" s="66"/>
    </row>
    <row r="27" customFormat="false" ht="15.75" hidden="false" customHeight="false" outlineLevel="0" collapsed="false">
      <c r="A27" s="2" t="str">
        <f aca="false">'Dados Gerais'!A29</f>
        <v>QD03-01</v>
      </c>
      <c r="B27" s="62" t="n">
        <f aca="false">Dimensoes!O29</f>
        <v>0.002333685057</v>
      </c>
      <c r="C27" s="3" t="n">
        <v>50</v>
      </c>
      <c r="D27" s="3" t="n">
        <v>30</v>
      </c>
      <c r="E27" s="4" t="n">
        <v>0.75</v>
      </c>
      <c r="F27" s="64" t="n">
        <f aca="false">D27*0.3</f>
        <v>9</v>
      </c>
      <c r="G27" s="64" t="n">
        <f aca="false">F27-0.5</f>
        <v>8.5</v>
      </c>
      <c r="H27" s="65"/>
      <c r="I27" s="66"/>
      <c r="J27" s="65"/>
      <c r="K27" s="66"/>
      <c r="L27" s="67" t="n">
        <v>1</v>
      </c>
      <c r="M27" s="3" t="n">
        <v>34</v>
      </c>
      <c r="N27" s="65"/>
      <c r="O27" s="66"/>
      <c r="P27" s="65"/>
      <c r="Q27" s="66"/>
      <c r="R27" s="65"/>
      <c r="S27" s="66"/>
      <c r="T27" s="65"/>
      <c r="U27" s="66"/>
    </row>
    <row r="28" customFormat="false" ht="15.75" hidden="false" customHeight="false" outlineLevel="0" collapsed="false">
      <c r="A28" s="2" t="str">
        <f aca="false">'Dados Gerais'!A30</f>
        <v>QD03-02</v>
      </c>
      <c r="B28" s="62" t="n">
        <f aca="false">Dimensoes!O30</f>
        <v>0.002291069353</v>
      </c>
      <c r="C28" s="3" t="n">
        <v>50</v>
      </c>
      <c r="D28" s="3" t="n">
        <v>33</v>
      </c>
      <c r="E28" s="4" t="n">
        <v>0.75</v>
      </c>
      <c r="F28" s="64" t="n">
        <f aca="false">D28*0.3</f>
        <v>9.9</v>
      </c>
      <c r="G28" s="64" t="n">
        <f aca="false">F28-0.5</f>
        <v>9.4</v>
      </c>
      <c r="H28" s="67" t="n">
        <v>0</v>
      </c>
      <c r="I28" s="68" t="n">
        <v>26</v>
      </c>
      <c r="J28" s="67" t="n">
        <v>3</v>
      </c>
      <c r="K28" s="68" t="n">
        <v>42</v>
      </c>
      <c r="L28" s="65"/>
      <c r="N28" s="67" t="n">
        <v>6</v>
      </c>
      <c r="O28" s="68" t="n">
        <v>42</v>
      </c>
      <c r="P28" s="65"/>
      <c r="Q28" s="66"/>
      <c r="R28" s="67" t="n">
        <v>2</v>
      </c>
      <c r="S28" s="68" t="n">
        <v>41</v>
      </c>
      <c r="T28" s="65"/>
      <c r="U28" s="66"/>
    </row>
    <row r="29" customFormat="false" ht="15.75" hidden="false" customHeight="false" outlineLevel="0" collapsed="false">
      <c r="A29" s="2" t="str">
        <f aca="false">'Dados Gerais'!A31</f>
        <v>QD05-01</v>
      </c>
      <c r="B29" s="62" t="n">
        <f aca="false">Dimensoes!O31</f>
        <v>0.002231229788</v>
      </c>
      <c r="C29" s="3" t="n">
        <v>50</v>
      </c>
      <c r="D29" s="3" t="n">
        <v>30</v>
      </c>
      <c r="E29" s="4" t="n">
        <v>0.75</v>
      </c>
      <c r="F29" s="64" t="n">
        <f aca="false">D29*0.3</f>
        <v>9</v>
      </c>
      <c r="G29" s="64" t="n">
        <f aca="false">F29-0.5</f>
        <v>8.5</v>
      </c>
      <c r="H29" s="65"/>
      <c r="I29" s="66"/>
      <c r="J29" s="65"/>
      <c r="K29" s="66"/>
      <c r="L29" s="67"/>
      <c r="N29" s="65"/>
      <c r="O29" s="66"/>
      <c r="P29" s="65"/>
      <c r="Q29" s="66"/>
      <c r="R29" s="65"/>
      <c r="S29" s="66"/>
      <c r="T29" s="65"/>
      <c r="U29" s="66"/>
    </row>
    <row r="30" customFormat="false" ht="15.75" hidden="false" customHeight="false" outlineLevel="0" collapsed="false">
      <c r="A30" s="2" t="str">
        <f aca="false">'Dados Gerais'!A32</f>
        <v>QD05-02</v>
      </c>
      <c r="B30" s="62" t="n">
        <f aca="false">Dimensoes!O32</f>
        <v>0.002325130501</v>
      </c>
      <c r="C30" s="3" t="n">
        <v>50</v>
      </c>
      <c r="D30" s="3" t="n">
        <v>33</v>
      </c>
      <c r="E30" s="4" t="n">
        <v>0.75</v>
      </c>
      <c r="F30" s="64" t="n">
        <f aca="false">D30*0.3</f>
        <v>9.9</v>
      </c>
      <c r="G30" s="64" t="n">
        <f aca="false">F30-0.5</f>
        <v>9.4</v>
      </c>
      <c r="H30" s="65"/>
      <c r="I30" s="66"/>
      <c r="J30" s="65"/>
      <c r="K30" s="66"/>
      <c r="L30" s="65"/>
      <c r="N30" s="65"/>
      <c r="O30" s="66"/>
      <c r="P30" s="65"/>
      <c r="Q30" s="66"/>
      <c r="R30" s="65"/>
      <c r="S30" s="66"/>
      <c r="T30" s="65"/>
      <c r="U30" s="66"/>
    </row>
    <row r="31" customFormat="false" ht="15.75" hidden="false" customHeight="false" outlineLevel="0" collapsed="false">
      <c r="A31" s="2" t="str">
        <f aca="false">'Dados Gerais'!A33</f>
        <v>EU05-01</v>
      </c>
      <c r="B31" s="62" t="n">
        <f aca="false">Dimensoes!O33</f>
        <v>0.002346975663</v>
      </c>
      <c r="C31" s="3" t="n">
        <v>50</v>
      </c>
      <c r="D31" s="3" t="n">
        <v>33</v>
      </c>
      <c r="E31" s="4" t="n">
        <v>0.75</v>
      </c>
      <c r="F31" s="64" t="n">
        <f aca="false">D31*0.3</f>
        <v>9.9</v>
      </c>
      <c r="G31" s="64" t="n">
        <f aca="false">F31-0.5</f>
        <v>9.4</v>
      </c>
      <c r="H31" s="65"/>
      <c r="I31" s="66"/>
      <c r="J31" s="65"/>
      <c r="K31" s="66"/>
      <c r="L31" s="65"/>
      <c r="N31" s="65"/>
      <c r="O31" s="66"/>
      <c r="P31" s="65"/>
      <c r="Q31" s="66"/>
      <c r="R31" s="65"/>
      <c r="S31" s="66"/>
      <c r="T31" s="65"/>
      <c r="U31" s="66"/>
    </row>
    <row r="32" customFormat="false" ht="15.75" hidden="false" customHeight="false" outlineLevel="0" collapsed="false">
      <c r="A32" s="2" t="str">
        <f aca="false">'Dados Gerais'!A34</f>
        <v>EU05-02</v>
      </c>
      <c r="B32" s="62" t="n">
        <f aca="false">Dimensoes!O34</f>
        <v>0.002351700756</v>
      </c>
      <c r="C32" s="3" t="n">
        <v>50</v>
      </c>
      <c r="D32" s="3" t="n">
        <v>30</v>
      </c>
      <c r="E32" s="4" t="n">
        <v>0.75</v>
      </c>
      <c r="F32" s="64" t="n">
        <f aca="false">D32*0.3</f>
        <v>9</v>
      </c>
      <c r="G32" s="64" t="n">
        <f aca="false">F32-0.5</f>
        <v>8.5</v>
      </c>
      <c r="H32" s="65"/>
      <c r="I32" s="66"/>
      <c r="J32" s="65"/>
      <c r="K32" s="66"/>
      <c r="L32" s="65"/>
      <c r="N32" s="65"/>
      <c r="O32" s="66"/>
      <c r="P32" s="65"/>
      <c r="Q32" s="66"/>
      <c r="R32" s="65"/>
      <c r="S32" s="66"/>
      <c r="T32" s="65"/>
      <c r="U32" s="66"/>
    </row>
    <row r="33" customFormat="false" ht="15.75" hidden="false" customHeight="false" outlineLevel="0" collapsed="false">
      <c r="A33" s="2" t="str">
        <f aca="false">'Dados Gerais'!A35</f>
        <v>GB02-01</v>
      </c>
      <c r="B33" s="62" t="n">
        <f aca="false">Dimensoes!O35</f>
        <v>0.002327267667</v>
      </c>
      <c r="C33" s="3" t="n">
        <v>50</v>
      </c>
      <c r="D33" s="3" t="n">
        <v>30</v>
      </c>
      <c r="E33" s="4" t="n">
        <v>0.75</v>
      </c>
      <c r="F33" s="64" t="n">
        <f aca="false">D33*0.3</f>
        <v>9</v>
      </c>
      <c r="G33" s="64" t="n">
        <f aca="false">F33-0.5</f>
        <v>8.5</v>
      </c>
      <c r="H33" s="65"/>
      <c r="I33" s="66"/>
      <c r="J33" s="65"/>
      <c r="K33" s="66"/>
      <c r="L33" s="65"/>
      <c r="N33" s="65"/>
      <c r="O33" s="66"/>
      <c r="P33" s="65"/>
      <c r="Q33" s="66"/>
      <c r="R33" s="65"/>
      <c r="S33" s="66"/>
      <c r="T33" s="65"/>
      <c r="U33" s="66"/>
    </row>
    <row r="34" customFormat="false" ht="15.75" hidden="false" customHeight="false" outlineLevel="0" collapsed="false">
      <c r="A34" s="2" t="str">
        <f aca="false">'Dados Gerais'!A36</f>
        <v>GB02-02</v>
      </c>
      <c r="B34" s="62" t="n">
        <f aca="false">Dimensoes!O36</f>
        <v>0.002303812831</v>
      </c>
      <c r="C34" s="3" t="n">
        <v>50</v>
      </c>
      <c r="D34" s="3" t="n">
        <v>30</v>
      </c>
      <c r="E34" s="4" t="n">
        <v>0.75</v>
      </c>
      <c r="F34" s="64" t="n">
        <f aca="false">D34*0.3</f>
        <v>9</v>
      </c>
      <c r="G34" s="64" t="n">
        <f aca="false">F34-0.5</f>
        <v>8.5</v>
      </c>
      <c r="H34" s="65"/>
      <c r="I34" s="66"/>
      <c r="J34" s="65"/>
      <c r="K34" s="66"/>
      <c r="L34" s="65"/>
      <c r="N34" s="65"/>
      <c r="O34" s="66"/>
      <c r="P34" s="65"/>
      <c r="Q34" s="66"/>
      <c r="R34" s="65"/>
      <c r="S34" s="66"/>
      <c r="T34" s="65"/>
      <c r="U34" s="66"/>
    </row>
    <row r="35" customFormat="false" ht="15.75" hidden="false" customHeight="false" outlineLevel="0" collapsed="false">
      <c r="A35" s="2" t="str">
        <f aca="false">'Dados Gerais'!A37</f>
        <v>GB02-03</v>
      </c>
      <c r="B35" s="62" t="n">
        <f aca="false">Dimensoes!O37</f>
        <v>0.002301261308</v>
      </c>
      <c r="C35" s="3" t="n">
        <v>50</v>
      </c>
      <c r="D35" s="3" t="n">
        <v>20</v>
      </c>
      <c r="E35" s="4" t="n">
        <v>0.75</v>
      </c>
      <c r="F35" s="64" t="n">
        <f aca="false">D35*0.3</f>
        <v>6</v>
      </c>
      <c r="G35" s="64" t="n">
        <f aca="false">F35-0.5</f>
        <v>5.5</v>
      </c>
      <c r="H35" s="65"/>
      <c r="I35" s="66"/>
      <c r="J35" s="65"/>
      <c r="K35" s="66"/>
      <c r="L35" s="65"/>
      <c r="N35" s="65"/>
      <c r="O35" s="66"/>
      <c r="P35" s="65"/>
      <c r="Q35" s="66"/>
      <c r="R35" s="65"/>
      <c r="S35" s="66"/>
      <c r="T35" s="65"/>
      <c r="U35" s="66"/>
    </row>
    <row r="36" customFormat="false" ht="15.75" hidden="false" customHeight="false" outlineLevel="0" collapsed="false">
      <c r="A36" s="2" t="str">
        <f aca="false">'Dados Gerais'!A38</f>
        <v>GB02-04</v>
      </c>
      <c r="B36" s="62" t="n">
        <f aca="false">Dimensoes!O38</f>
        <v>0.002302962166</v>
      </c>
      <c r="C36" s="3" t="n">
        <v>50</v>
      </c>
      <c r="D36" s="3" t="n">
        <v>20</v>
      </c>
      <c r="E36" s="4" t="n">
        <v>0.75</v>
      </c>
      <c r="F36" s="64" t="n">
        <f aca="false">D36*0.3</f>
        <v>6</v>
      </c>
      <c r="G36" s="64" t="n">
        <f aca="false">F36-0.5</f>
        <v>5.5</v>
      </c>
      <c r="H36" s="65"/>
      <c r="I36" s="66"/>
      <c r="J36" s="65"/>
      <c r="K36" s="66"/>
      <c r="L36" s="65"/>
      <c r="N36" s="65"/>
      <c r="O36" s="66"/>
      <c r="P36" s="65"/>
      <c r="Q36" s="66"/>
      <c r="R36" s="65"/>
      <c r="S36" s="66"/>
      <c r="T36" s="65"/>
      <c r="U36" s="66"/>
    </row>
    <row r="37" customFormat="false" ht="15.75" hidden="false" customHeight="false" outlineLevel="0" collapsed="false">
      <c r="A37" s="2" t="str">
        <f aca="false">'Dados Gerais'!A39</f>
        <v>GB02-05</v>
      </c>
      <c r="B37" s="62" t="n">
        <f aca="false">Dimensoes!O39</f>
        <v>0.002297011911</v>
      </c>
      <c r="C37" s="3" t="n">
        <v>50</v>
      </c>
      <c r="D37" s="3" t="n">
        <v>30</v>
      </c>
      <c r="E37" s="4" t="n">
        <v>0.75</v>
      </c>
      <c r="F37" s="64" t="n">
        <f aca="false">D37*0.3</f>
        <v>9</v>
      </c>
      <c r="G37" s="64" t="n">
        <f aca="false">F37-0.5</f>
        <v>8.5</v>
      </c>
      <c r="H37" s="65"/>
      <c r="I37" s="66"/>
      <c r="J37" s="67" t="n">
        <v>0</v>
      </c>
      <c r="K37" s="68" t="n">
        <v>40</v>
      </c>
      <c r="N37" s="67" t="n">
        <v>0</v>
      </c>
      <c r="O37" s="3" t="n">
        <v>40</v>
      </c>
      <c r="P37" s="65"/>
      <c r="R37" s="67" t="n">
        <v>0</v>
      </c>
      <c r="S37" s="3" t="n">
        <v>40</v>
      </c>
      <c r="T37" s="67" t="n">
        <v>0</v>
      </c>
      <c r="U37" s="68" t="n">
        <v>42</v>
      </c>
    </row>
    <row r="38" customFormat="false" ht="15.75" hidden="false" customHeight="false" outlineLevel="0" collapsed="false">
      <c r="A38" s="2" t="str">
        <f aca="false">'Dados Gerais'!A40</f>
        <v>CB05-01</v>
      </c>
      <c r="B38" s="62" t="n">
        <f aca="false">Dimensoes!O40</f>
        <v>0.004373796469</v>
      </c>
      <c r="C38" s="3" t="n">
        <v>100</v>
      </c>
      <c r="D38" s="3" t="n">
        <v>25</v>
      </c>
      <c r="E38" s="4" t="n">
        <v>0.75</v>
      </c>
      <c r="F38" s="64" t="n">
        <f aca="false">D38*0.3</f>
        <v>7.5</v>
      </c>
      <c r="G38" s="64" t="n">
        <f aca="false">F38-0.5</f>
        <v>7</v>
      </c>
      <c r="H38" s="65"/>
      <c r="I38" s="66"/>
      <c r="J38" s="65"/>
      <c r="K38" s="66"/>
      <c r="L38" s="65"/>
      <c r="N38" s="65"/>
      <c r="O38" s="66"/>
      <c r="P38" s="65"/>
      <c r="Q38" s="66"/>
      <c r="R38" s="65"/>
      <c r="S38" s="66"/>
      <c r="T38" s="65"/>
      <c r="U38" s="66"/>
    </row>
    <row r="39" customFormat="false" ht="15.75" hidden="false" customHeight="false" outlineLevel="0" collapsed="false">
      <c r="A39" s="2" t="str">
        <f aca="false">'Dados Gerais'!A41</f>
        <v>CB05-02</v>
      </c>
      <c r="B39" s="62" t="n">
        <f aca="false">Dimensoes!O41</f>
        <v>0.002354280082</v>
      </c>
      <c r="C39" s="3" t="n">
        <v>50</v>
      </c>
      <c r="D39" s="3" t="n">
        <v>33</v>
      </c>
      <c r="E39" s="4" t="n">
        <v>0.75</v>
      </c>
      <c r="F39" s="64" t="n">
        <f aca="false">D39*0.3</f>
        <v>9.9</v>
      </c>
      <c r="G39" s="64" t="n">
        <f aca="false">F39-0.5</f>
        <v>9.4</v>
      </c>
      <c r="H39" s="69"/>
      <c r="I39" s="70"/>
      <c r="J39" s="69"/>
      <c r="K39" s="70"/>
      <c r="L39" s="69"/>
      <c r="M39" s="71"/>
      <c r="N39" s="69"/>
      <c r="O39" s="70"/>
      <c r="P39" s="69"/>
      <c r="Q39" s="70"/>
      <c r="R39" s="72" t="n">
        <v>3</v>
      </c>
      <c r="S39" s="73" t="n">
        <v>48</v>
      </c>
      <c r="T39" s="69"/>
      <c r="U39" s="7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2.43"/>
    <col collapsed="false" customWidth="true" hidden="false" outlineLevel="0" max="4" min="2" style="0" width="14.43"/>
    <col collapsed="false" customWidth="true" hidden="false" outlineLevel="0" max="6" min="5" style="0" width="8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3" t="s">
        <v>196</v>
      </c>
      <c r="B1" s="3" t="n">
        <v>9.80665</v>
      </c>
      <c r="C1" s="3" t="s">
        <v>197</v>
      </c>
    </row>
    <row r="2" customFormat="false" ht="15.75" hidden="false" customHeight="false" outlineLevel="0" collapsed="false">
      <c r="A2" s="3" t="s">
        <v>198</v>
      </c>
      <c r="B2" s="3" t="n">
        <v>1</v>
      </c>
      <c r="C2" s="3" t="s">
        <v>199</v>
      </c>
    </row>
    <row r="4" customFormat="false" ht="15.75" hidden="false" customHeight="false" outlineLevel="0" collapsed="false">
      <c r="A4" s="3" t="s">
        <v>200</v>
      </c>
      <c r="B4" s="3" t="n">
        <v>0.00981</v>
      </c>
      <c r="C4" s="3" t="s">
        <v>201</v>
      </c>
    </row>
    <row r="10" customFormat="false" ht="15.75" hidden="false" customHeight="false" outlineLevel="0" collapsed="false">
      <c r="C10" s="19"/>
      <c r="D10" s="19"/>
    </row>
    <row r="11" customFormat="false" ht="15.75" hidden="false" customHeight="false" outlineLevel="0" collapsed="false">
      <c r="A11" s="74"/>
      <c r="B11" s="74"/>
      <c r="C11" s="19"/>
      <c r="D11" s="19"/>
      <c r="E11" s="75"/>
      <c r="F11" s="75"/>
      <c r="G11" s="75"/>
      <c r="H11" s="75"/>
      <c r="I11" s="75"/>
      <c r="J11" s="75"/>
      <c r="K11" s="75"/>
      <c r="L11" s="75"/>
      <c r="M11" s="75"/>
    </row>
    <row r="12" customFormat="false" ht="15.75" hidden="false" customHeight="false" outlineLevel="0" collapsed="false">
      <c r="A12" s="74"/>
      <c r="B12" s="75"/>
      <c r="C12" s="76"/>
      <c r="D12" s="76"/>
      <c r="E12" s="75"/>
      <c r="F12" s="74"/>
      <c r="G12" s="75"/>
      <c r="H12" s="75"/>
      <c r="I12" s="75"/>
      <c r="J12" s="74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</row>
    <row r="13" customFormat="false" ht="15.75" hidden="false" customHeight="false" outlineLevel="0" collapsed="false">
      <c r="A13" s="74"/>
      <c r="B13" s="74"/>
      <c r="C13" s="76"/>
      <c r="D13" s="76"/>
      <c r="E13" s="74"/>
      <c r="F13" s="74"/>
      <c r="G13" s="74"/>
      <c r="H13" s="74"/>
      <c r="I13" s="75"/>
      <c r="J13" s="74"/>
      <c r="K13" s="74"/>
      <c r="L13" s="74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4"/>
      <c r="X13" s="74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</row>
    <row r="14" customFormat="false" ht="15.75" hidden="false" customHeight="false" outlineLevel="0" collapsed="false">
      <c r="A14" s="77"/>
      <c r="B14" s="78"/>
      <c r="C14" s="76"/>
      <c r="D14" s="76"/>
      <c r="E14" s="79"/>
      <c r="F14" s="77"/>
      <c r="G14" s="80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</row>
    <row r="15" customFormat="false" ht="15.75" hidden="false" customHeight="false" outlineLevel="0" collapsed="false">
      <c r="A15" s="77"/>
      <c r="B15" s="78"/>
      <c r="C15" s="76"/>
      <c r="D15" s="76"/>
      <c r="E15" s="79"/>
      <c r="F15" s="77"/>
      <c r="G15" s="80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</row>
    <row r="16" customFormat="false" ht="15.75" hidden="false" customHeight="false" outlineLevel="0" collapsed="false">
      <c r="A16" s="77"/>
      <c r="B16" s="78"/>
      <c r="C16" s="76"/>
      <c r="D16" s="76"/>
      <c r="E16" s="79"/>
      <c r="F16" s="77"/>
      <c r="G16" s="80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</row>
    <row r="17" customFormat="false" ht="15.75" hidden="false" customHeight="false" outlineLevel="0" collapsed="false">
      <c r="A17" s="77"/>
      <c r="B17" s="78"/>
      <c r="C17" s="76"/>
      <c r="D17" s="76"/>
      <c r="E17" s="79"/>
      <c r="F17" s="77"/>
      <c r="G17" s="80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</row>
    <row r="18" customFormat="false" ht="15.75" hidden="false" customHeight="false" outlineLevel="0" collapsed="false">
      <c r="A18" s="77"/>
      <c r="B18" s="81"/>
      <c r="C18" s="75"/>
      <c r="D18" s="81"/>
      <c r="E18" s="79"/>
      <c r="F18" s="77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</row>
    <row r="19" customFormat="false" ht="15.75" hidden="false" customHeight="false" outlineLevel="0" collapsed="false">
      <c r="A19" s="77"/>
      <c r="B19" s="81"/>
      <c r="C19" s="75"/>
      <c r="D19" s="81"/>
      <c r="E19" s="79"/>
      <c r="F19" s="77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</row>
    <row r="20" customFormat="false" ht="15.75" hidden="false" customHeight="false" outlineLevel="0" collapsed="false">
      <c r="A20" s="77"/>
      <c r="B20" s="81"/>
      <c r="C20" s="75"/>
      <c r="D20" s="81"/>
      <c r="E20" s="79"/>
      <c r="F20" s="77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</row>
    <row r="21" customFormat="false" ht="15.75" hidden="false" customHeight="false" outlineLevel="0" collapsed="false">
      <c r="A21" s="77"/>
      <c r="B21" s="81"/>
      <c r="C21" s="75"/>
      <c r="D21" s="81"/>
      <c r="E21" s="79"/>
      <c r="F21" s="77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</row>
    <row r="22" customFormat="false" ht="15.75" hidden="false" customHeight="false" outlineLevel="0" collapsed="false">
      <c r="A22" s="77"/>
      <c r="B22" s="81"/>
      <c r="C22" s="75"/>
      <c r="D22" s="81"/>
      <c r="E22" s="79"/>
      <c r="F22" s="77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</row>
    <row r="23" customFormat="false" ht="15.75" hidden="false" customHeight="false" outlineLevel="0" collapsed="false">
      <c r="A23" s="77"/>
      <c r="B23" s="81"/>
      <c r="C23" s="75"/>
      <c r="D23" s="81"/>
      <c r="E23" s="82"/>
      <c r="F23" s="77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</row>
    <row r="24" customFormat="false" ht="15.75" hidden="false" customHeight="false" outlineLevel="0" collapsed="false">
      <c r="A24" s="77"/>
      <c r="B24" s="81"/>
      <c r="C24" s="75"/>
      <c r="D24" s="81"/>
      <c r="E24" s="79"/>
      <c r="F24" s="77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</row>
    <row r="25" customFormat="false" ht="15.75" hidden="false" customHeight="false" outlineLevel="0" collapsed="false">
      <c r="A25" s="77"/>
      <c r="B25" s="81"/>
      <c r="C25" s="75"/>
      <c r="D25" s="81"/>
      <c r="E25" s="79"/>
      <c r="F25" s="77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81"/>
      <c r="T25" s="81"/>
      <c r="U25" s="81"/>
      <c r="V25" s="81"/>
      <c r="W25" s="81"/>
      <c r="X25" s="81"/>
      <c r="Y25" s="81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</row>
    <row r="26" customFormat="false" ht="15.75" hidden="false" customHeight="false" outlineLevel="0" collapsed="false">
      <c r="A26" s="77"/>
      <c r="B26" s="81"/>
      <c r="C26" s="75"/>
      <c r="D26" s="81"/>
      <c r="E26" s="79"/>
      <c r="F26" s="77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81"/>
      <c r="T26" s="81"/>
      <c r="U26" s="81"/>
      <c r="V26" s="81"/>
      <c r="W26" s="81"/>
      <c r="X26" s="81"/>
      <c r="Y26" s="81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</row>
    <row r="27" customFormat="false" ht="15.75" hidden="false" customHeight="false" outlineLevel="0" collapsed="false">
      <c r="A27" s="77"/>
      <c r="B27" s="81"/>
      <c r="C27" s="75"/>
      <c r="D27" s="81"/>
      <c r="E27" s="79"/>
      <c r="F27" s="77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81"/>
      <c r="T27" s="81"/>
      <c r="U27" s="81"/>
      <c r="V27" s="81"/>
      <c r="W27" s="81"/>
      <c r="X27" s="81"/>
      <c r="Y27" s="81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</row>
    <row r="28" customFormat="false" ht="15.75" hidden="false" customHeight="false" outlineLevel="0" collapsed="false">
      <c r="A28" s="77"/>
      <c r="B28" s="81"/>
      <c r="C28" s="75"/>
      <c r="D28" s="81"/>
      <c r="E28" s="79"/>
      <c r="F28" s="77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81"/>
      <c r="T28" s="81"/>
      <c r="U28" s="81"/>
      <c r="V28" s="81"/>
      <c r="W28" s="81"/>
      <c r="X28" s="81"/>
      <c r="Y28" s="81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</row>
    <row r="29" customFormat="false" ht="15.75" hidden="false" customHeight="false" outlineLevel="0" collapsed="false">
      <c r="A29" s="77"/>
      <c r="B29" s="81"/>
      <c r="C29" s="75"/>
      <c r="D29" s="81"/>
      <c r="E29" s="79"/>
      <c r="F29" s="77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81"/>
      <c r="T29" s="81"/>
      <c r="U29" s="81"/>
      <c r="V29" s="81"/>
      <c r="W29" s="81"/>
      <c r="X29" s="81"/>
      <c r="Y29" s="81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</row>
    <row r="30" customFormat="false" ht="15.75" hidden="false" customHeight="false" outlineLevel="0" collapsed="false">
      <c r="A30" s="77"/>
      <c r="B30" s="81"/>
      <c r="C30" s="75"/>
      <c r="D30" s="81"/>
      <c r="E30" s="79"/>
      <c r="F30" s="77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81"/>
      <c r="T30" s="81"/>
      <c r="U30" s="81"/>
      <c r="V30" s="81"/>
      <c r="W30" s="81"/>
      <c r="X30" s="81"/>
      <c r="Y30" s="81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</row>
    <row r="31" customFormat="false" ht="15.75" hidden="false" customHeight="false" outlineLevel="0" collapsed="false">
      <c r="A31" s="77"/>
      <c r="B31" s="81"/>
      <c r="C31" s="75"/>
      <c r="D31" s="81"/>
      <c r="E31" s="79"/>
      <c r="F31" s="77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81"/>
      <c r="T31" s="81"/>
      <c r="U31" s="81"/>
      <c r="V31" s="81"/>
      <c r="W31" s="81"/>
      <c r="X31" s="81"/>
      <c r="Y31" s="81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</row>
    <row r="32" customFormat="false" ht="15.75" hidden="false" customHeight="false" outlineLevel="0" collapsed="false">
      <c r="A32" s="77"/>
      <c r="B32" s="81"/>
      <c r="C32" s="75"/>
      <c r="D32" s="81"/>
      <c r="E32" s="79"/>
      <c r="F32" s="77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81"/>
      <c r="T32" s="81"/>
      <c r="U32" s="81"/>
      <c r="V32" s="81"/>
      <c r="W32" s="81"/>
      <c r="X32" s="81"/>
      <c r="Y32" s="81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</row>
    <row r="33" customFormat="false" ht="15.75" hidden="false" customHeight="false" outlineLevel="0" collapsed="false">
      <c r="A33" s="77"/>
      <c r="B33" s="81"/>
      <c r="C33" s="75"/>
      <c r="D33" s="81"/>
      <c r="E33" s="79"/>
      <c r="F33" s="77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81"/>
      <c r="T33" s="81"/>
      <c r="U33" s="81"/>
      <c r="V33" s="81"/>
      <c r="W33" s="81"/>
      <c r="X33" s="81"/>
      <c r="Y33" s="81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</row>
    <row r="34" customFormat="false" ht="15.75" hidden="false" customHeight="false" outlineLevel="0" collapsed="false">
      <c r="A34" s="83"/>
      <c r="B34" s="81"/>
      <c r="D34" s="81"/>
      <c r="E34" s="79"/>
      <c r="F34" s="83"/>
      <c r="S34" s="84"/>
      <c r="T34" s="84"/>
      <c r="U34" s="84"/>
      <c r="V34" s="84"/>
      <c r="W34" s="84"/>
      <c r="X34" s="84"/>
      <c r="Y34" s="84"/>
    </row>
    <row r="35" customFormat="false" ht="15.75" hidden="false" customHeight="false" outlineLevel="0" collapsed="false">
      <c r="A35" s="22"/>
      <c r="B35" s="85"/>
      <c r="C35" s="19"/>
      <c r="D35" s="85"/>
      <c r="E35" s="85"/>
      <c r="F35" s="22"/>
      <c r="G35" s="19"/>
      <c r="H35" s="19"/>
      <c r="I35" s="19"/>
      <c r="J35" s="4"/>
      <c r="K35" s="19"/>
      <c r="L35" s="19"/>
      <c r="M35" s="19"/>
      <c r="N35" s="19"/>
      <c r="O35" s="19"/>
      <c r="P35" s="19"/>
      <c r="Q35" s="19"/>
      <c r="R35" s="19"/>
      <c r="S35" s="86"/>
      <c r="T35" s="86"/>
      <c r="U35" s="86"/>
      <c r="V35" s="86"/>
      <c r="W35" s="86"/>
      <c r="X35" s="86"/>
      <c r="Y35" s="86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 customFormat="false" ht="15.75" hidden="false" customHeight="false" outlineLevel="0" collapsed="false">
      <c r="A36" s="22"/>
      <c r="B36" s="79"/>
      <c r="C36" s="19"/>
      <c r="D36" s="85"/>
      <c r="E36" s="79"/>
      <c r="F36" s="22"/>
      <c r="G36" s="4"/>
      <c r="H36" s="4"/>
      <c r="I36" s="19"/>
      <c r="J36" s="4"/>
      <c r="K36" s="4"/>
      <c r="L36" s="4"/>
      <c r="M36" s="19"/>
      <c r="N36" s="19"/>
      <c r="O36" s="19"/>
      <c r="P36" s="19"/>
      <c r="Q36" s="19"/>
      <c r="R36" s="19"/>
      <c r="S36" s="86"/>
      <c r="T36" s="86"/>
      <c r="U36" s="86"/>
      <c r="V36" s="86"/>
      <c r="W36" s="87"/>
      <c r="X36" s="87"/>
      <c r="Y36" s="86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customFormat="false" ht="15.75" hidden="false" customHeight="false" outlineLevel="0" collapsed="false">
      <c r="A37" s="22"/>
      <c r="B37" s="79"/>
      <c r="C37" s="19"/>
      <c r="D37" s="85"/>
      <c r="E37" s="79"/>
      <c r="F37" s="22"/>
      <c r="G37" s="4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86"/>
      <c r="T37" s="86"/>
      <c r="U37" s="86"/>
      <c r="V37" s="86"/>
      <c r="W37" s="86"/>
      <c r="X37" s="86"/>
      <c r="Y37" s="86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customFormat="false" ht="15.75" hidden="false" customHeight="false" outlineLevel="0" collapsed="false">
      <c r="A38" s="22"/>
      <c r="B38" s="79"/>
      <c r="C38" s="19"/>
      <c r="D38" s="85"/>
      <c r="E38" s="79"/>
      <c r="F38" s="22"/>
      <c r="G38" s="4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86"/>
      <c r="T38" s="86"/>
      <c r="U38" s="86"/>
      <c r="V38" s="86"/>
      <c r="W38" s="86"/>
      <c r="X38" s="86"/>
      <c r="Y38" s="86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customFormat="false" ht="15.75" hidden="false" customHeight="false" outlineLevel="0" collapsed="false">
      <c r="A39" s="22"/>
      <c r="B39" s="79"/>
      <c r="C39" s="19"/>
      <c r="D39" s="85"/>
      <c r="E39" s="79"/>
      <c r="F39" s="22"/>
      <c r="G39" s="4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86"/>
      <c r="T39" s="86"/>
      <c r="U39" s="86"/>
      <c r="V39" s="86"/>
      <c r="W39" s="86"/>
      <c r="X39" s="86"/>
      <c r="Y39" s="86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customFormat="false" ht="15.75" hidden="false" customHeight="false" outlineLevel="0" collapsed="false">
      <c r="A40" s="22"/>
      <c r="B40" s="79"/>
      <c r="C40" s="19"/>
      <c r="D40" s="85"/>
      <c r="E40" s="79"/>
      <c r="F40" s="22"/>
      <c r="G40" s="4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86"/>
      <c r="T40" s="86"/>
      <c r="U40" s="86"/>
      <c r="V40" s="86"/>
      <c r="W40" s="86"/>
      <c r="X40" s="86"/>
      <c r="Y40" s="86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customFormat="false" ht="15.75" hidden="false" customHeight="false" outlineLevel="0" collapsed="false">
      <c r="A41" s="22"/>
      <c r="B41" s="79"/>
      <c r="C41" s="19"/>
      <c r="D41" s="79"/>
      <c r="E41" s="79"/>
      <c r="F41" s="22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86"/>
      <c r="T41" s="86"/>
      <c r="U41" s="86"/>
      <c r="V41" s="86"/>
      <c r="W41" s="86"/>
      <c r="X41" s="86"/>
      <c r="Y41" s="86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 customFormat="false" ht="15.75" hidden="false" customHeight="false" outlineLevel="0" collapsed="false">
      <c r="A42" s="22"/>
      <c r="B42" s="79"/>
      <c r="C42" s="19"/>
      <c r="D42" s="79"/>
      <c r="E42" s="79"/>
      <c r="F42" s="22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86"/>
      <c r="T42" s="86"/>
      <c r="U42" s="86"/>
      <c r="V42" s="86"/>
      <c r="W42" s="86"/>
      <c r="X42" s="86"/>
      <c r="Y42" s="86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 customFormat="false" ht="15.75" hidden="false" customHeight="false" outlineLevel="0" collapsed="false">
      <c r="A43" s="22"/>
      <c r="B43" s="79"/>
      <c r="C43" s="19"/>
      <c r="D43" s="79"/>
      <c r="E43" s="79"/>
      <c r="F43" s="22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86"/>
      <c r="T43" s="86"/>
      <c r="U43" s="86"/>
      <c r="V43" s="86"/>
      <c r="W43" s="86"/>
      <c r="X43" s="86"/>
      <c r="Y43" s="86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</row>
    <row r="44" customFormat="false" ht="15.75" hidden="false" customHeight="false" outlineLevel="0" collapsed="false">
      <c r="A44" s="22"/>
      <c r="B44" s="79"/>
      <c r="C44" s="19"/>
      <c r="D44" s="79"/>
      <c r="E44" s="79"/>
      <c r="F44" s="22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86"/>
      <c r="T44" s="86"/>
      <c r="U44" s="86"/>
      <c r="V44" s="86"/>
      <c r="W44" s="86"/>
      <c r="X44" s="86"/>
      <c r="Y44" s="86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 customFormat="false" ht="15.75" hidden="false" customHeight="false" outlineLevel="0" collapsed="false">
      <c r="A45" s="22"/>
      <c r="B45" s="79"/>
      <c r="C45" s="19"/>
      <c r="D45" s="79"/>
      <c r="E45" s="79"/>
      <c r="F45" s="22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86"/>
      <c r="T45" s="86"/>
      <c r="U45" s="86"/>
      <c r="V45" s="86"/>
      <c r="W45" s="86"/>
      <c r="X45" s="86"/>
      <c r="Y45" s="86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</row>
    <row r="46" customFormat="false" ht="15.75" hidden="false" customHeight="false" outlineLevel="0" collapsed="false">
      <c r="A46" s="88"/>
      <c r="B46" s="79"/>
      <c r="C46" s="19"/>
      <c r="D46" s="79"/>
      <c r="E46" s="79"/>
      <c r="F46" s="22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86"/>
      <c r="T46" s="86"/>
      <c r="U46" s="86"/>
      <c r="V46" s="86"/>
      <c r="W46" s="86"/>
      <c r="X46" s="86"/>
      <c r="Y46" s="86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</row>
    <row r="47" customFormat="false" ht="15.75" hidden="false" customHeight="false" outlineLevel="0" collapsed="false">
      <c r="A47" s="22"/>
      <c r="B47" s="79"/>
      <c r="C47" s="19"/>
      <c r="D47" s="79"/>
      <c r="E47" s="79"/>
      <c r="F47" s="22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86"/>
      <c r="T47" s="86"/>
      <c r="U47" s="86"/>
      <c r="V47" s="86"/>
      <c r="W47" s="86"/>
      <c r="X47" s="86"/>
      <c r="Y47" s="86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</row>
    <row r="48" customFormat="false" ht="15.75" hidden="false" customHeight="false" outlineLevel="0" collapsed="false">
      <c r="A48" s="22"/>
      <c r="B48" s="79"/>
      <c r="C48" s="19"/>
      <c r="D48" s="79"/>
      <c r="E48" s="79"/>
      <c r="F48" s="22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87"/>
      <c r="T48" s="87"/>
      <c r="U48" s="87"/>
      <c r="V48" s="87"/>
      <c r="W48" s="87"/>
      <c r="X48" s="87"/>
      <c r="Y48" s="87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</row>
    <row r="49" customFormat="false" ht="15.75" hidden="false" customHeight="false" outlineLevel="0" collapsed="false">
      <c r="A49" s="22"/>
      <c r="B49" s="79"/>
      <c r="C49" s="19"/>
      <c r="D49" s="79"/>
      <c r="E49" s="79"/>
      <c r="F49" s="22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87"/>
      <c r="T49" s="87"/>
      <c r="U49" s="87"/>
      <c r="V49" s="87"/>
      <c r="W49" s="87"/>
      <c r="X49" s="87"/>
      <c r="Y49" s="87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 customFormat="false" ht="15.75" hidden="false" customHeight="false" outlineLevel="0" collapsed="false">
      <c r="A50" s="22"/>
      <c r="B50" s="79"/>
      <c r="C50" s="19"/>
      <c r="D50" s="79"/>
      <c r="E50" s="79"/>
      <c r="F50" s="22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87"/>
      <c r="T50" s="87"/>
      <c r="U50" s="87"/>
      <c r="V50" s="87"/>
      <c r="W50" s="87"/>
      <c r="X50" s="87"/>
      <c r="Y50" s="87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</row>
    <row r="51" customFormat="false" ht="15.75" hidden="false" customHeight="false" outlineLevel="0" collapsed="false">
      <c r="A51" s="22"/>
      <c r="B51" s="79"/>
      <c r="C51" s="19"/>
      <c r="D51" s="79"/>
      <c r="E51" s="79"/>
      <c r="F51" s="22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87"/>
      <c r="T51" s="87"/>
      <c r="U51" s="87"/>
      <c r="V51" s="87"/>
      <c r="W51" s="87"/>
      <c r="X51" s="87"/>
      <c r="Y51" s="87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</row>
    <row r="52" customFormat="false" ht="15.75" hidden="false" customHeight="false" outlineLevel="0" collapsed="false">
      <c r="A52" s="22"/>
      <c r="B52" s="79"/>
      <c r="C52" s="19"/>
      <c r="D52" s="79"/>
      <c r="E52" s="79"/>
      <c r="F52" s="22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87"/>
      <c r="T52" s="87"/>
      <c r="U52" s="87"/>
      <c r="V52" s="87"/>
      <c r="W52" s="87"/>
      <c r="X52" s="87"/>
      <c r="Y52" s="87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</row>
    <row r="53" customFormat="false" ht="15.75" hidden="false" customHeight="false" outlineLevel="0" collapsed="false">
      <c r="A53" s="22"/>
      <c r="B53" s="79"/>
      <c r="C53" s="19"/>
      <c r="D53" s="79"/>
      <c r="E53" s="79"/>
      <c r="F53" s="22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87"/>
      <c r="T53" s="87"/>
      <c r="U53" s="87"/>
      <c r="V53" s="87"/>
      <c r="W53" s="87"/>
      <c r="X53" s="87"/>
      <c r="Y53" s="87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</row>
    <row r="54" customFormat="false" ht="15.75" hidden="false" customHeight="false" outlineLevel="0" collapsed="false">
      <c r="A54" s="22"/>
      <c r="B54" s="79"/>
      <c r="C54" s="19"/>
      <c r="D54" s="79"/>
      <c r="E54" s="79"/>
      <c r="F54" s="22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87"/>
      <c r="T54" s="87"/>
      <c r="U54" s="87"/>
      <c r="V54" s="87"/>
      <c r="W54" s="87"/>
      <c r="X54" s="87"/>
      <c r="Y54" s="87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customFormat="false" ht="15.75" hidden="false" customHeight="false" outlineLevel="0" collapsed="false">
      <c r="A55" s="22"/>
      <c r="B55" s="79"/>
      <c r="C55" s="19"/>
      <c r="D55" s="79"/>
      <c r="E55" s="79"/>
      <c r="F55" s="22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87"/>
      <c r="T55" s="87"/>
      <c r="U55" s="87"/>
      <c r="V55" s="87"/>
      <c r="W55" s="87"/>
      <c r="X55" s="87"/>
      <c r="Y55" s="87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 customFormat="false" ht="15.75" hidden="false" customHeight="false" outlineLevel="0" collapsed="false">
      <c r="A56" s="22"/>
      <c r="B56" s="79"/>
      <c r="C56" s="19"/>
      <c r="D56" s="79"/>
      <c r="E56" s="79"/>
      <c r="F56" s="22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87"/>
      <c r="T56" s="87"/>
      <c r="U56" s="87"/>
      <c r="V56" s="87"/>
      <c r="W56" s="87"/>
      <c r="X56" s="87"/>
      <c r="Y56" s="87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 customFormat="false" ht="15.75" hidden="false" customHeight="false" outlineLevel="0" collapsed="false">
      <c r="A57" s="83"/>
      <c r="B57" s="81"/>
      <c r="D57" s="81"/>
      <c r="E57" s="79"/>
      <c r="F57" s="83"/>
      <c r="S57" s="84"/>
      <c r="T57" s="84"/>
      <c r="U57" s="84"/>
      <c r="V57" s="84"/>
      <c r="W57" s="84"/>
      <c r="X57" s="84"/>
      <c r="Y57" s="84"/>
    </row>
    <row r="58" customFormat="false" ht="15.75" hidden="false" customHeight="false" outlineLevel="0" collapsed="false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</row>
    <row r="60" customFormat="false" ht="15.75" hidden="false" customHeight="false" outlineLevel="0" collapsed="false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</row>
    <row r="69" customFormat="false" ht="15.75" hidden="false" customHeight="false" outlineLevel="0" collapsed="false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80" customFormat="false" ht="15.75" hidden="false" customHeight="false" outlineLevel="0" collapsed="false">
      <c r="B80" s="17"/>
      <c r="D80" s="17"/>
      <c r="E80" s="19"/>
    </row>
    <row r="81" customFormat="false" ht="15.75" hidden="false" customHeight="false" outlineLevel="0" collapsed="false">
      <c r="B81" s="17"/>
      <c r="D81" s="17"/>
      <c r="E81" s="19"/>
    </row>
    <row r="82" customFormat="false" ht="15.75" hidden="false" customHeight="false" outlineLevel="0" collapsed="false">
      <c r="B82" s="17"/>
      <c r="D82" s="17"/>
      <c r="E82" s="19"/>
    </row>
    <row r="83" customFormat="false" ht="15.75" hidden="false" customHeight="false" outlineLevel="0" collapsed="false">
      <c r="B83" s="17"/>
      <c r="D83" s="17"/>
      <c r="E83" s="19"/>
    </row>
    <row r="84" customFormat="false" ht="15.75" hidden="false" customHeight="false" outlineLevel="0" collapsed="false">
      <c r="B84" s="17"/>
      <c r="D84" s="17"/>
      <c r="E84" s="19"/>
    </row>
    <row r="85" customFormat="false" ht="15.75" hidden="false" customHeight="false" outlineLevel="0" collapsed="false">
      <c r="B85" s="17"/>
      <c r="D85" s="17"/>
      <c r="E85" s="19"/>
    </row>
    <row r="86" customFormat="false" ht="15.75" hidden="false" customHeight="false" outlineLevel="0" collapsed="false">
      <c r="B86" s="17"/>
      <c r="D86" s="17"/>
      <c r="E86" s="19"/>
    </row>
    <row r="87" customFormat="false" ht="15.75" hidden="false" customHeight="false" outlineLevel="0" collapsed="false">
      <c r="A87" s="90"/>
      <c r="B87" s="17"/>
      <c r="D87" s="17"/>
      <c r="E87" s="19"/>
    </row>
    <row r="88" customFormat="false" ht="15.75" hidden="false" customHeight="false" outlineLevel="0" collapsed="false">
      <c r="A88" s="90"/>
      <c r="B88" s="17"/>
      <c r="D88" s="17"/>
      <c r="E88" s="19"/>
    </row>
    <row r="89" customFormat="false" ht="15.75" hidden="false" customHeight="false" outlineLevel="0" collapsed="false">
      <c r="A89" s="90"/>
      <c r="B89" s="17"/>
      <c r="D89" s="17"/>
      <c r="E89" s="19"/>
    </row>
    <row r="90" customFormat="false" ht="15.75" hidden="false" customHeight="false" outlineLevel="0" collapsed="false">
      <c r="A90" s="90"/>
      <c r="B90" s="17"/>
      <c r="D90" s="17"/>
      <c r="E90" s="19"/>
    </row>
    <row r="91" customFormat="false" ht="15.75" hidden="false" customHeight="false" outlineLevel="0" collapsed="false">
      <c r="A91" s="90"/>
      <c r="B91" s="17"/>
      <c r="D91" s="17"/>
      <c r="E91" s="19"/>
    </row>
    <row r="92" customFormat="false" ht="15.75" hidden="false" customHeight="false" outlineLevel="0" collapsed="false">
      <c r="A92" s="90"/>
      <c r="B92" s="17"/>
      <c r="D92" s="17"/>
      <c r="E92" s="19"/>
    </row>
    <row r="93" customFormat="false" ht="15.75" hidden="false" customHeight="false" outlineLevel="0" collapsed="false">
      <c r="A93" s="90"/>
      <c r="B93" s="17"/>
      <c r="D93" s="17"/>
      <c r="E93" s="19"/>
    </row>
    <row r="94" customFormat="false" ht="15.75" hidden="false" customHeight="false" outlineLevel="0" collapsed="false">
      <c r="A94" s="90"/>
      <c r="B94" s="17"/>
      <c r="D94" s="17"/>
      <c r="E94" s="19"/>
    </row>
    <row r="95" customFormat="false" ht="15.75" hidden="false" customHeight="false" outlineLevel="0" collapsed="false">
      <c r="A95" s="90"/>
      <c r="B95" s="17"/>
      <c r="D95" s="17"/>
      <c r="E95" s="19"/>
    </row>
    <row r="96" customFormat="false" ht="15.75" hidden="false" customHeight="false" outlineLevel="0" collapsed="false">
      <c r="A96" s="90"/>
      <c r="B96" s="17"/>
      <c r="D96" s="17"/>
      <c r="E96" s="19"/>
    </row>
    <row r="97" customFormat="false" ht="15.75" hidden="false" customHeight="false" outlineLevel="0" collapsed="false">
      <c r="A97" s="90"/>
      <c r="B97" s="17"/>
      <c r="D97" s="17"/>
      <c r="E97" s="19"/>
    </row>
    <row r="98" customFormat="false" ht="15.75" hidden="false" customHeight="false" outlineLevel="0" collapsed="false">
      <c r="A98" s="90"/>
      <c r="B98" s="17"/>
      <c r="D98" s="17"/>
      <c r="E98" s="19"/>
    </row>
    <row r="99" customFormat="false" ht="15.75" hidden="false" customHeight="false" outlineLevel="0" collapsed="false">
      <c r="A99" s="90"/>
      <c r="B99" s="17"/>
      <c r="D99" s="17"/>
      <c r="E99" s="19"/>
    </row>
    <row r="100" customFormat="false" ht="15.75" hidden="false" customHeight="false" outlineLevel="0" collapsed="false">
      <c r="A100" s="90"/>
      <c r="B100" s="17"/>
      <c r="D100" s="17"/>
      <c r="E100" s="19"/>
    </row>
    <row r="101" customFormat="false" ht="15.75" hidden="false" customHeight="false" outlineLevel="0" collapsed="false">
      <c r="A101" s="90"/>
      <c r="B101" s="17"/>
      <c r="D101" s="17"/>
      <c r="E101" s="19"/>
    </row>
    <row r="102" customFormat="false" ht="15.75" hidden="false" customHeight="false" outlineLevel="0" collapsed="false">
      <c r="A102" s="90"/>
      <c r="B102" s="17"/>
      <c r="D102" s="17"/>
      <c r="E102" s="19"/>
    </row>
    <row r="103" customFormat="false" ht="15.75" hidden="false" customHeight="false" outlineLevel="0" collapsed="false">
      <c r="A103" s="90"/>
      <c r="B103" s="17"/>
      <c r="D103" s="17"/>
      <c r="E103" s="19"/>
    </row>
    <row r="104" customFormat="false" ht="15.75" hidden="false" customHeight="false" outlineLevel="0" collapsed="false">
      <c r="A104" s="90"/>
      <c r="B104" s="17"/>
      <c r="D104" s="17"/>
      <c r="E104" s="19"/>
    </row>
    <row r="105" customFormat="false" ht="15.75" hidden="false" customHeight="false" outlineLevel="0" collapsed="false">
      <c r="A105" s="90"/>
      <c r="B105" s="17"/>
      <c r="D105" s="17"/>
      <c r="E105" s="19"/>
    </row>
    <row r="106" customFormat="false" ht="15.75" hidden="false" customHeight="false" outlineLevel="0" collapsed="false">
      <c r="A106" s="90"/>
      <c r="B106" s="17"/>
      <c r="D106" s="17"/>
      <c r="E106" s="19"/>
    </row>
    <row r="107" customFormat="false" ht="15.75" hidden="false" customHeight="false" outlineLevel="0" collapsed="false">
      <c r="A107" s="90"/>
      <c r="B107" s="17"/>
      <c r="D107" s="17"/>
      <c r="E107" s="19"/>
    </row>
    <row r="108" customFormat="false" ht="15.75" hidden="false" customHeight="false" outlineLevel="0" collapsed="false">
      <c r="A108" s="90"/>
      <c r="B108" s="17"/>
      <c r="D108" s="17"/>
      <c r="E108" s="19"/>
    </row>
    <row r="109" customFormat="false" ht="15.75" hidden="false" customHeight="false" outlineLevel="0" collapsed="false">
      <c r="A109" s="90"/>
      <c r="B109" s="17"/>
      <c r="D109" s="17"/>
      <c r="E109" s="19"/>
    </row>
    <row r="110" customFormat="false" ht="15.75" hidden="false" customHeight="false" outlineLevel="0" collapsed="false">
      <c r="A110" s="90"/>
      <c r="B110" s="17"/>
      <c r="D110" s="17"/>
      <c r="E110" s="19"/>
    </row>
    <row r="111" customFormat="false" ht="15.75" hidden="false" customHeight="false" outlineLevel="0" collapsed="false">
      <c r="A111" s="90"/>
      <c r="B111" s="17"/>
      <c r="D111" s="91"/>
      <c r="E111" s="19"/>
    </row>
    <row r="112" customFormat="false" ht="15.75" hidden="false" customHeight="false" outlineLevel="0" collapsed="false">
      <c r="A112" s="90"/>
      <c r="B112" s="17"/>
      <c r="D112" s="91"/>
      <c r="E112" s="19"/>
    </row>
    <row r="113" customFormat="false" ht="15.75" hidden="false" customHeight="false" outlineLevel="0" collapsed="false">
      <c r="A113" s="90"/>
      <c r="B113" s="17"/>
      <c r="D113" s="91"/>
      <c r="E113" s="19"/>
    </row>
    <row r="114" customFormat="false" ht="15.75" hidden="false" customHeight="false" outlineLevel="0" collapsed="false">
      <c r="A114" s="90"/>
      <c r="B114" s="17"/>
      <c r="D114" s="91"/>
      <c r="E114" s="19"/>
    </row>
    <row r="115" customFormat="false" ht="15.75" hidden="false" customHeight="false" outlineLevel="0" collapsed="false">
      <c r="A115" s="90"/>
      <c r="B115" s="17"/>
      <c r="D115" s="91"/>
      <c r="E115" s="19"/>
    </row>
    <row r="116" customFormat="false" ht="15.75" hidden="false" customHeight="false" outlineLevel="0" collapsed="false">
      <c r="A116" s="90"/>
      <c r="B116" s="17"/>
      <c r="D116" s="91"/>
      <c r="E116" s="19"/>
    </row>
    <row r="117" customFormat="false" ht="15.75" hidden="false" customHeight="false" outlineLevel="0" collapsed="false">
      <c r="A117" s="90"/>
      <c r="B117" s="17"/>
      <c r="D117" s="91"/>
      <c r="E117" s="19"/>
    </row>
    <row r="118" customFormat="false" ht="15.75" hidden="false" customHeight="false" outlineLevel="0" collapsed="false">
      <c r="A118" s="90"/>
      <c r="B118" s="17"/>
      <c r="D118" s="91"/>
      <c r="E118" s="19"/>
    </row>
    <row r="119" customFormat="false" ht="15.75" hidden="false" customHeight="false" outlineLevel="0" collapsed="false">
      <c r="A119" s="90"/>
      <c r="B119" s="17"/>
      <c r="D119" s="91"/>
      <c r="E119" s="19"/>
    </row>
    <row r="120" customFormat="false" ht="15.75" hidden="false" customHeight="false" outlineLevel="0" collapsed="false">
      <c r="A120" s="90"/>
      <c r="B120" s="17"/>
      <c r="D120" s="91"/>
      <c r="E120" s="19"/>
    </row>
    <row r="121" customFormat="false" ht="15.75" hidden="false" customHeight="false" outlineLevel="0" collapsed="false">
      <c r="A121" s="90"/>
      <c r="B121" s="17"/>
      <c r="D121" s="91"/>
      <c r="E121" s="19"/>
    </row>
    <row r="122" customFormat="false" ht="15.75" hidden="false" customHeight="false" outlineLevel="0" collapsed="false">
      <c r="A122" s="90"/>
      <c r="B122" s="17"/>
      <c r="D122" s="91"/>
      <c r="E122" s="19"/>
    </row>
    <row r="123" customFormat="false" ht="15.75" hidden="false" customHeight="false" outlineLevel="0" collapsed="false">
      <c r="A123" s="90"/>
      <c r="B123" s="17"/>
      <c r="D123" s="91"/>
      <c r="E123" s="19"/>
    </row>
    <row r="124" customFormat="false" ht="15.75" hidden="false" customHeight="false" outlineLevel="0" collapsed="false">
      <c r="A124" s="90"/>
      <c r="B124" s="17"/>
      <c r="D124" s="91"/>
      <c r="E124" s="19"/>
    </row>
    <row r="125" customFormat="false" ht="15.75" hidden="false" customHeight="false" outlineLevel="0" collapsed="false">
      <c r="A125" s="90"/>
      <c r="B125" s="17"/>
      <c r="D125" s="91"/>
      <c r="E125" s="19"/>
    </row>
    <row r="126" customFormat="false" ht="15.75" hidden="false" customHeight="false" outlineLevel="0" collapsed="false">
      <c r="A126" s="90"/>
      <c r="B126" s="17"/>
      <c r="D126" s="91"/>
      <c r="E126" s="19"/>
    </row>
    <row r="127" customFormat="false" ht="15.75" hidden="false" customHeight="false" outlineLevel="0" collapsed="false">
      <c r="A127" s="90"/>
      <c r="B127" s="17"/>
      <c r="D127" s="91"/>
      <c r="E127" s="19"/>
    </row>
    <row r="128" customFormat="false" ht="15.75" hidden="false" customHeight="false" outlineLevel="0" collapsed="false">
      <c r="A128" s="90"/>
      <c r="B128" s="17"/>
      <c r="D128" s="91"/>
      <c r="E128" s="19"/>
    </row>
    <row r="129" customFormat="false" ht="15.75" hidden="false" customHeight="false" outlineLevel="0" collapsed="false">
      <c r="A129" s="90"/>
      <c r="B129" s="17"/>
      <c r="D129" s="91"/>
      <c r="E129" s="19"/>
    </row>
    <row r="130" customFormat="false" ht="15.75" hidden="false" customHeight="false" outlineLevel="0" collapsed="false">
      <c r="A130" s="90"/>
      <c r="B130" s="17"/>
      <c r="D130" s="91"/>
      <c r="E130" s="19"/>
    </row>
    <row r="131" customFormat="false" ht="15.75" hidden="false" customHeight="false" outlineLevel="0" collapsed="false">
      <c r="A131" s="90"/>
      <c r="B131" s="17"/>
      <c r="D131" s="91"/>
      <c r="E131" s="19"/>
    </row>
    <row r="132" customFormat="false" ht="15.75" hidden="false" customHeight="false" outlineLevel="0" collapsed="false">
      <c r="A132" s="90"/>
      <c r="B132" s="17"/>
      <c r="D132" s="91"/>
      <c r="E132" s="19"/>
    </row>
    <row r="133" customFormat="false" ht="15.75" hidden="false" customHeight="false" outlineLevel="0" collapsed="false">
      <c r="A133" s="90"/>
      <c r="B133" s="17"/>
      <c r="D133" s="91"/>
      <c r="E133" s="19"/>
    </row>
    <row r="134" customFormat="false" ht="15.75" hidden="false" customHeight="false" outlineLevel="0" collapsed="false">
      <c r="A134" s="90"/>
      <c r="B134" s="17"/>
      <c r="D134" s="91"/>
      <c r="E134" s="19"/>
    </row>
    <row r="135" customFormat="false" ht="15.75" hidden="false" customHeight="false" outlineLevel="0" collapsed="false">
      <c r="A135" s="90"/>
      <c r="B135" s="17"/>
      <c r="D135" s="91"/>
      <c r="E135" s="19"/>
    </row>
    <row r="136" customFormat="false" ht="15.75" hidden="false" customHeight="false" outlineLevel="0" collapsed="false">
      <c r="A136" s="90"/>
      <c r="B136" s="17"/>
      <c r="D136" s="91"/>
      <c r="E136" s="19"/>
    </row>
    <row r="137" customFormat="false" ht="15.75" hidden="false" customHeight="false" outlineLevel="0" collapsed="false">
      <c r="A137" s="90"/>
      <c r="B137" s="17"/>
      <c r="D137" s="91"/>
      <c r="E137" s="19"/>
    </row>
    <row r="138" customFormat="false" ht="15.75" hidden="false" customHeight="false" outlineLevel="0" collapsed="false">
      <c r="A138" s="90"/>
      <c r="B138" s="17"/>
      <c r="D138" s="91"/>
      <c r="E138" s="19"/>
    </row>
    <row r="139" customFormat="false" ht="15.75" hidden="false" customHeight="false" outlineLevel="0" collapsed="false">
      <c r="A139" s="90"/>
      <c r="B139" s="17"/>
      <c r="D139" s="91"/>
      <c r="E139" s="1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2019-11-03T17:21:49Z</dcterms:modified>
  <cp:revision>9</cp:revision>
  <dc:subject/>
  <dc:title/>
</cp:coreProperties>
</file>